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iri/Desktop/"/>
    </mc:Choice>
  </mc:AlternateContent>
  <bookViews>
    <workbookView xWindow="0" yWindow="460" windowWidth="25180" windowHeight="14260"/>
  </bookViews>
  <sheets>
    <sheet name="Rekapitulace stavby" sheetId="1" r:id="rId1"/>
    <sheet name="01 - Stoka B-1" sheetId="2" r:id="rId2"/>
    <sheet name="02 - Stoka B-1-1" sheetId="3" r:id="rId3"/>
    <sheet name="SO 01.2. - Kanalizace v u..." sheetId="4" r:id="rId4"/>
    <sheet name="03 - Přípojky" sheetId="5" r:id="rId5"/>
    <sheet name="SO 02.1 - Vodovodní řad v..." sheetId="6" r:id="rId6"/>
    <sheet name="SO 02.2. - Vodovodní řad ..." sheetId="7" r:id="rId7"/>
    <sheet name="03 - Přípojky_01" sheetId="8" r:id="rId8"/>
    <sheet name="SO 04.1., SO 04.2. - Shyb..." sheetId="9" r:id="rId9"/>
    <sheet name="SO 04.3. - Armaturní šach..." sheetId="10" r:id="rId10"/>
    <sheet name="SO 04.4. - Armaturní šach..." sheetId="11" r:id="rId11"/>
    <sheet name="SO 09.1. - Dešťová kanali..." sheetId="12" r:id="rId12"/>
    <sheet name="SO 09.2. - Dešťová kanali..." sheetId="13" r:id="rId13"/>
    <sheet name="03 - Přípojky_02" sheetId="14" r:id="rId14"/>
    <sheet name="SO 10 - Rekonstrukce komu..." sheetId="15" r:id="rId15"/>
    <sheet name="11 - Vodovodní přípojky n..." sheetId="16" r:id="rId16"/>
    <sheet name="12 - Vedlejší a ostatní n..." sheetId="17" r:id="rId17"/>
  </sheets>
  <definedNames>
    <definedName name="_xlnm._FilterDatabase" localSheetId="1" hidden="1">'01 - Stoka B-1'!$C$131:$K$329</definedName>
    <definedName name="_xlnm._FilterDatabase" localSheetId="2" hidden="1">'02 - Stoka B-1-1'!$C$133:$K$329</definedName>
    <definedName name="_xlnm._FilterDatabase" localSheetId="4" hidden="1">'03 - Přípojky'!$C$135:$K$361</definedName>
    <definedName name="_xlnm._FilterDatabase" localSheetId="7" hidden="1">'03 - Přípojky_01'!$C$133:$K$328</definedName>
    <definedName name="_xlnm._FilterDatabase" localSheetId="13" hidden="1">'03 - Přípojky_02'!$C$131:$K$309</definedName>
    <definedName name="_xlnm._FilterDatabase" localSheetId="15" hidden="1">'11 - Vodovodní přípojky n...'!$C$129:$K$334</definedName>
    <definedName name="_xlnm._FilterDatabase" localSheetId="16" hidden="1">'12 - Vedlejší a ostatní n...'!$C$120:$K$144</definedName>
    <definedName name="_xlnm._FilterDatabase" localSheetId="3" hidden="1">'SO 01.2. - Kanalizace v u...'!$C$133:$K$462</definedName>
    <definedName name="_xlnm._FilterDatabase" localSheetId="5" hidden="1">'SO 02.1 - Vodovodní řad v...'!$C$130:$K$292</definedName>
    <definedName name="_xlnm._FilterDatabase" localSheetId="6" hidden="1">'SO 02.2. - Vodovodní řad ...'!$C$132:$K$374</definedName>
    <definedName name="_xlnm._FilterDatabase" localSheetId="8" hidden="1">'SO 04.1., SO 04.2. - Shyb...'!$C$135:$K$387</definedName>
    <definedName name="_xlnm._FilterDatabase" localSheetId="9" hidden="1">'SO 04.3. - Armaturní šach...'!$C$136:$K$323</definedName>
    <definedName name="_xlnm._FilterDatabase" localSheetId="10" hidden="1">'SO 04.4. - Armaturní šach...'!$C$137:$K$328</definedName>
    <definedName name="_xlnm._FilterDatabase" localSheetId="11" hidden="1">'SO 09.1. - Dešťová kanali...'!$C$130:$K$292</definedName>
    <definedName name="_xlnm._FilterDatabase" localSheetId="12" hidden="1">'SO 09.2. - Dešťová kanali...'!$C$132:$K$341</definedName>
    <definedName name="_xlnm._FilterDatabase" localSheetId="14" hidden="1">'SO 10 - Rekonstrukce komu...'!$C$128:$K$302</definedName>
    <definedName name="_xlnm.Print_Titles" localSheetId="1">'01 - Stoka B-1'!$131:$131</definedName>
    <definedName name="_xlnm.Print_Titles" localSheetId="2">'02 - Stoka B-1-1'!$133:$133</definedName>
    <definedName name="_xlnm.Print_Titles" localSheetId="4">'03 - Přípojky'!$135:$135</definedName>
    <definedName name="_xlnm.Print_Titles" localSheetId="7">'03 - Přípojky_01'!$133:$133</definedName>
    <definedName name="_xlnm.Print_Titles" localSheetId="13">'03 - Přípojky_02'!$131:$131</definedName>
    <definedName name="_xlnm.Print_Titles" localSheetId="15">'11 - Vodovodní přípojky n...'!$129:$129</definedName>
    <definedName name="_xlnm.Print_Titles" localSheetId="16">'12 - Vedlejší a ostatní n...'!$120:$120</definedName>
    <definedName name="_xlnm.Print_Titles" localSheetId="0">'Rekapitulace stavby'!$92:$92</definedName>
    <definedName name="_xlnm.Print_Titles" localSheetId="3">'SO 01.2. - Kanalizace v u...'!$133:$133</definedName>
    <definedName name="_xlnm.Print_Titles" localSheetId="5">'SO 02.1 - Vodovodní řad v...'!$130:$130</definedName>
    <definedName name="_xlnm.Print_Titles" localSheetId="6">'SO 02.2. - Vodovodní řad ...'!$132:$132</definedName>
    <definedName name="_xlnm.Print_Titles" localSheetId="8">'SO 04.1., SO 04.2. - Shyb...'!$135:$135</definedName>
    <definedName name="_xlnm.Print_Titles" localSheetId="9">'SO 04.3. - Armaturní šach...'!$136:$136</definedName>
    <definedName name="_xlnm.Print_Titles" localSheetId="10">'SO 04.4. - Armaturní šach...'!$137:$137</definedName>
    <definedName name="_xlnm.Print_Titles" localSheetId="11">'SO 09.1. - Dešťová kanali...'!$130:$130</definedName>
    <definedName name="_xlnm.Print_Titles" localSheetId="12">'SO 09.2. - Dešťová kanali...'!$132:$132</definedName>
    <definedName name="_xlnm.Print_Titles" localSheetId="14">'SO 10 - Rekonstrukce komu...'!$128:$128</definedName>
    <definedName name="_xlnm.Print_Area" localSheetId="1">'01 - Stoka B-1'!$C$4:$J$76,'01 - Stoka B-1'!$C$82:$J$109,'01 - Stoka B-1'!$C$115:$T$329</definedName>
    <definedName name="_xlnm.Print_Area" localSheetId="2">'02 - Stoka B-1-1'!$C$4:$J$76,'02 - Stoka B-1-1'!$C$82:$J$111,'02 - Stoka B-1-1'!$C$117:$T$329</definedName>
    <definedName name="_xlnm.Print_Area" localSheetId="4">'03 - Přípojky'!$C$4:$J$76,'03 - Přípojky'!$C$82:$J$113,'03 - Přípojky'!$C$119:$T$361</definedName>
    <definedName name="_xlnm.Print_Area" localSheetId="7">'03 - Přípojky_01'!$C$4:$J$76,'03 - Přípojky_01'!$C$82:$J$111,'03 - Přípojky_01'!$C$117:$T$328</definedName>
    <definedName name="_xlnm.Print_Area" localSheetId="13">'03 - Přípojky_02'!$C$4:$J$76,'03 - Přípojky_02'!$C$82:$J$109,'03 - Přípojky_02'!$C$115:$T$309</definedName>
    <definedName name="_xlnm.Print_Area" localSheetId="15">'11 - Vodovodní přípojky n...'!$C$4:$J$76,'11 - Vodovodní přípojky n...'!$C$82:$J$109,'11 - Vodovodní přípojky n...'!$C$115:$T$334</definedName>
    <definedName name="_xlnm.Print_Area" localSheetId="16">'12 - Vedlejší a ostatní n...'!$C$4:$J$76,'12 - Vedlejší a ostatní n...'!$C$82:$J$100,'12 - Vedlejší a ostatní n...'!$C$106:$T$144</definedName>
    <definedName name="_xlnm.Print_Area" localSheetId="0">'Rekapitulace stavby'!$D$4:$AO$76,'Rekapitulace stavby'!$C$82:$AQ$117</definedName>
    <definedName name="_xlnm.Print_Area" localSheetId="3">'SO 01.2. - Kanalizace v u...'!$C$4:$J$76,'SO 01.2. - Kanalizace v u...'!$C$82:$J$111,'SO 01.2. - Kanalizace v u...'!$C$117:$T$462</definedName>
    <definedName name="_xlnm.Print_Area" localSheetId="5">'SO 02.1 - Vodovodní řad v...'!$C$4:$J$76,'SO 02.1 - Vodovodní řad v...'!$C$82:$J$108,'SO 02.1 - Vodovodní řad v...'!$C$114:$T$292</definedName>
    <definedName name="_xlnm.Print_Area" localSheetId="6">'SO 02.2. - Vodovodní řad ...'!$C$4:$J$76,'SO 02.2. - Vodovodní řad ...'!$C$82:$J$110,'SO 02.2. - Vodovodní řad ...'!$C$116:$T$374</definedName>
    <definedName name="_xlnm.Print_Area" localSheetId="8">'SO 04.1., SO 04.2. - Shyb...'!$C$4:$J$76,'SO 04.1., SO 04.2. - Shyb...'!$C$82:$J$113,'SO 04.1., SO 04.2. - Shyb...'!$C$119:$T$387</definedName>
    <definedName name="_xlnm.Print_Area" localSheetId="9">'SO 04.3. - Armaturní šach...'!$C$4:$J$76,'SO 04.3. - Armaturní šach...'!$C$82:$J$114,'SO 04.3. - Armaturní šach...'!$C$120:$T$323</definedName>
    <definedName name="_xlnm.Print_Area" localSheetId="10">'SO 04.4. - Armaturní šach...'!$C$4:$J$76,'SO 04.4. - Armaturní šach...'!$C$82:$J$115,'SO 04.4. - Armaturní šach...'!$C$121:$T$328</definedName>
    <definedName name="_xlnm.Print_Area" localSheetId="11">'SO 09.1. - Dešťová kanali...'!$C$4:$J$76,'SO 09.1. - Dešťová kanali...'!$C$82:$J$108,'SO 09.1. - Dešťová kanali...'!$C$114:$T$292</definedName>
    <definedName name="_xlnm.Print_Area" localSheetId="12">'SO 09.2. - Dešťová kanali...'!$C$4:$J$76,'SO 09.2. - Dešťová kanali...'!$C$82:$J$110,'SO 09.2. - Dešťová kanali...'!$C$116:$T$341</definedName>
    <definedName name="_xlnm.Print_Area" localSheetId="14">'SO 10 - Rekonstrukce komu...'!$C$4:$J$76,'SO 10 - Rekonstrukce komu...'!$C$82:$J$108,'SO 10 - Rekonstrukce komu...'!$C$114:$T$302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3" i="16" l="1"/>
  <c r="H210" i="16"/>
  <c r="H214" i="14"/>
  <c r="H211" i="14"/>
  <c r="H209" i="13"/>
  <c r="H206" i="13"/>
  <c r="H193" i="12"/>
  <c r="H190" i="12"/>
  <c r="H182" i="11"/>
  <c r="H185" i="11"/>
  <c r="H223" i="9"/>
  <c r="H220" i="9"/>
  <c r="H228" i="8"/>
  <c r="H225" i="8"/>
  <c r="H223" i="7"/>
  <c r="H220" i="7"/>
  <c r="H205" i="6"/>
  <c r="H202" i="6"/>
  <c r="H232" i="5"/>
  <c r="H229" i="5"/>
  <c r="H266" i="4"/>
  <c r="H263" i="4"/>
  <c r="H215" i="3"/>
  <c r="H212" i="3"/>
  <c r="H225" i="2"/>
  <c r="H222" i="2"/>
  <c r="BK216" i="2"/>
  <c r="BK219" i="2"/>
  <c r="BK222" i="2"/>
  <c r="BK135" i="2"/>
  <c r="BK140" i="2"/>
  <c r="BK144" i="2"/>
  <c r="BK149" i="2"/>
  <c r="BK154" i="2"/>
  <c r="BK159" i="2"/>
  <c r="BK161" i="2"/>
  <c r="BK163" i="2"/>
  <c r="BK165" i="2"/>
  <c r="BK167" i="2"/>
  <c r="BK170" i="2"/>
  <c r="BK178" i="2"/>
  <c r="BK186" i="2"/>
  <c r="BK194" i="2"/>
  <c r="BK202" i="2"/>
  <c r="BK205" i="2"/>
  <c r="BK206" i="2"/>
  <c r="BK210" i="2"/>
  <c r="BK214" i="2"/>
  <c r="BK215" i="2"/>
  <c r="BK226" i="2"/>
  <c r="BK233" i="2"/>
  <c r="BK238" i="2"/>
  <c r="BK244" i="2"/>
  <c r="BK134" i="2"/>
  <c r="BK248" i="2"/>
  <c r="BK251" i="2"/>
  <c r="BK247" i="2"/>
  <c r="BK253" i="2"/>
  <c r="BK254" i="2"/>
  <c r="BK252" i="2"/>
  <c r="BK256" i="2"/>
  <c r="BK260" i="2"/>
  <c r="BK262" i="2"/>
  <c r="BK263" i="2"/>
  <c r="BK264" i="2"/>
  <c r="BK265" i="2"/>
  <c r="BK266" i="2"/>
  <c r="BK267" i="2"/>
  <c r="BK275" i="2"/>
  <c r="BK255" i="2"/>
  <c r="BK279" i="2"/>
  <c r="BK284" i="2"/>
  <c r="BK287" i="2"/>
  <c r="BK288" i="2"/>
  <c r="BK290" i="2"/>
  <c r="BK291" i="2"/>
  <c r="BK292" i="2"/>
  <c r="BK294" i="2"/>
  <c r="BK295" i="2"/>
  <c r="BK296" i="2"/>
  <c r="BK297" i="2"/>
  <c r="BK299" i="2"/>
  <c r="BK300" i="2"/>
  <c r="BK301" i="2"/>
  <c r="BK302" i="2"/>
  <c r="BK303" i="2"/>
  <c r="BK304" i="2"/>
  <c r="BK305" i="2"/>
  <c r="BK306" i="2"/>
  <c r="BK307" i="2"/>
  <c r="BK308" i="2"/>
  <c r="BK310" i="2"/>
  <c r="BK311" i="2"/>
  <c r="BK312" i="2"/>
  <c r="BK313" i="2"/>
  <c r="BK278" i="2"/>
  <c r="BK323" i="2"/>
  <c r="BK324" i="2"/>
  <c r="BK325" i="2"/>
  <c r="BK327" i="2"/>
  <c r="BK322" i="2"/>
  <c r="BK329" i="2"/>
  <c r="BK328" i="2"/>
  <c r="BK133" i="2"/>
  <c r="BK132" i="2"/>
  <c r="J132" i="2"/>
  <c r="J34" i="2"/>
  <c r="AG98" i="1"/>
  <c r="BK206" i="3"/>
  <c r="BK209" i="3"/>
  <c r="BK212" i="3"/>
  <c r="BK137" i="3"/>
  <c r="BK140" i="3"/>
  <c r="BK145" i="3"/>
  <c r="BK149" i="3"/>
  <c r="BK153" i="3"/>
  <c r="BK157" i="3"/>
  <c r="BK162" i="3"/>
  <c r="BK167" i="3"/>
  <c r="BK172" i="3"/>
  <c r="BK174" i="3"/>
  <c r="BK176" i="3"/>
  <c r="BK178" i="3"/>
  <c r="BK180" i="3"/>
  <c r="BK182" i="3"/>
  <c r="BK185" i="3"/>
  <c r="BK193" i="3"/>
  <c r="BK201" i="3"/>
  <c r="BK205" i="3"/>
  <c r="BK216" i="3"/>
  <c r="BK223" i="3"/>
  <c r="BK228" i="3"/>
  <c r="BK234" i="3"/>
  <c r="BK136" i="3"/>
  <c r="BK238" i="3"/>
  <c r="BK241" i="3"/>
  <c r="BK237" i="3"/>
  <c r="BK243" i="3"/>
  <c r="BK244" i="3"/>
  <c r="BK242" i="3"/>
  <c r="BK246" i="3"/>
  <c r="BK250" i="3"/>
  <c r="BK252" i="3"/>
  <c r="BK253" i="3"/>
  <c r="BK261" i="3"/>
  <c r="BK245" i="3"/>
  <c r="BK265" i="3"/>
  <c r="BK268" i="3"/>
  <c r="BK272" i="3"/>
  <c r="BK276" i="3"/>
  <c r="BK280" i="3"/>
  <c r="BK284" i="3"/>
  <c r="BK264" i="3"/>
  <c r="BK289" i="3"/>
  <c r="BK294" i="3"/>
  <c r="BK297" i="3"/>
  <c r="BK299" i="3"/>
  <c r="BK300" i="3"/>
  <c r="BK301" i="3"/>
  <c r="BK302" i="3"/>
  <c r="BK304" i="3"/>
  <c r="BK305" i="3"/>
  <c r="BK306" i="3"/>
  <c r="BK307" i="3"/>
  <c r="BK308" i="3"/>
  <c r="BK309" i="3"/>
  <c r="BK310" i="3"/>
  <c r="BK311" i="3"/>
  <c r="BK288" i="3"/>
  <c r="BK313" i="3"/>
  <c r="BK315" i="3"/>
  <c r="BK317" i="3"/>
  <c r="BK319" i="3"/>
  <c r="BK312" i="3"/>
  <c r="BK322" i="3"/>
  <c r="BK323" i="3"/>
  <c r="BK324" i="3"/>
  <c r="BK326" i="3"/>
  <c r="BK321" i="3"/>
  <c r="BK329" i="3"/>
  <c r="BK328" i="3"/>
  <c r="BK135" i="3"/>
  <c r="BK134" i="3"/>
  <c r="J134" i="3"/>
  <c r="J34" i="3"/>
  <c r="AG99" i="1"/>
  <c r="AG97" i="1"/>
  <c r="BK257" i="4"/>
  <c r="BK260" i="4"/>
  <c r="BK263" i="4"/>
  <c r="BK137" i="4"/>
  <c r="BK141" i="4"/>
  <c r="BK144" i="4"/>
  <c r="BK153" i="4"/>
  <c r="BK159" i="4"/>
  <c r="BK163" i="4"/>
  <c r="BK167" i="4"/>
  <c r="BK174" i="4"/>
  <c r="BK181" i="4"/>
  <c r="BK188" i="4"/>
  <c r="BK190" i="4"/>
  <c r="BK194" i="4"/>
  <c r="BK196" i="4"/>
  <c r="BK198" i="4"/>
  <c r="BK200" i="4"/>
  <c r="BK201" i="4"/>
  <c r="BK203" i="4"/>
  <c r="BK205" i="4"/>
  <c r="BK207" i="4"/>
  <c r="BK210" i="4"/>
  <c r="BK219" i="4"/>
  <c r="BK228" i="4"/>
  <c r="BK237" i="4"/>
  <c r="BK246" i="4"/>
  <c r="BK249" i="4"/>
  <c r="BK250" i="4"/>
  <c r="BK256" i="4"/>
  <c r="BK267" i="4"/>
  <c r="BK277" i="4"/>
  <c r="BK282" i="4"/>
  <c r="BK288" i="4"/>
  <c r="BK136" i="4"/>
  <c r="BK292" i="4"/>
  <c r="BK297" i="4"/>
  <c r="BK291" i="4"/>
  <c r="BK299" i="4"/>
  <c r="BK300" i="4"/>
  <c r="BK298" i="4"/>
  <c r="BK302" i="4"/>
  <c r="BK308" i="4"/>
  <c r="BK310" i="4"/>
  <c r="BK311" i="4"/>
  <c r="BK312" i="4"/>
  <c r="BK313" i="4"/>
  <c r="BK314" i="4"/>
  <c r="BK323" i="4"/>
  <c r="BK301" i="4"/>
  <c r="BK327" i="4"/>
  <c r="BK330" i="4"/>
  <c r="BK332" i="4"/>
  <c r="BK336" i="4"/>
  <c r="BK340" i="4"/>
  <c r="BK344" i="4"/>
  <c r="BK348" i="4"/>
  <c r="BK352" i="4"/>
  <c r="BK354" i="4"/>
  <c r="BK357" i="4"/>
  <c r="BK359" i="4"/>
  <c r="BK362" i="4"/>
  <c r="BK326" i="4"/>
  <c r="BK366" i="4"/>
  <c r="BK367" i="4"/>
  <c r="BK368" i="4"/>
  <c r="BK370" i="4"/>
  <c r="BK372" i="4"/>
  <c r="BK373" i="4"/>
  <c r="BK376" i="4"/>
  <c r="BK377" i="4"/>
  <c r="BK378" i="4"/>
  <c r="BK383" i="4"/>
  <c r="BK385" i="4"/>
  <c r="BK386" i="4"/>
  <c r="BK388" i="4"/>
  <c r="BK389" i="4"/>
  <c r="BK390" i="4"/>
  <c r="BK391" i="4"/>
  <c r="BK392" i="4"/>
  <c r="BK394" i="4"/>
  <c r="BK395" i="4"/>
  <c r="BK397" i="4"/>
  <c r="BK398" i="4"/>
  <c r="BK399" i="4"/>
  <c r="BK401" i="4"/>
  <c r="BK403" i="4"/>
  <c r="BK405" i="4"/>
  <c r="BK406" i="4"/>
  <c r="BK408" i="4"/>
  <c r="BK410" i="4"/>
  <c r="BK411" i="4"/>
  <c r="BK413" i="4"/>
  <c r="BK415" i="4"/>
  <c r="BK416" i="4"/>
  <c r="BK417" i="4"/>
  <c r="BK418" i="4"/>
  <c r="BK422" i="4"/>
  <c r="BK423" i="4"/>
  <c r="BK424" i="4"/>
  <c r="BK425" i="4"/>
  <c r="BK427" i="4"/>
  <c r="BK428" i="4"/>
  <c r="BK429" i="4"/>
  <c r="BK438" i="4"/>
  <c r="BK365" i="4"/>
  <c r="BK441" i="4"/>
  <c r="BK442" i="4"/>
  <c r="BK444" i="4"/>
  <c r="BK448" i="4"/>
  <c r="BK449" i="4"/>
  <c r="BK440" i="4"/>
  <c r="BK454" i="4"/>
  <c r="BK455" i="4"/>
  <c r="BK457" i="4"/>
  <c r="BK459" i="4"/>
  <c r="BK453" i="4"/>
  <c r="BK462" i="4"/>
  <c r="BK461" i="4"/>
  <c r="BK135" i="4"/>
  <c r="BK134" i="4"/>
  <c r="J134" i="4"/>
  <c r="J34" i="4"/>
  <c r="AG100" i="1"/>
  <c r="BK218" i="5"/>
  <c r="BK223" i="5"/>
  <c r="BK229" i="5"/>
  <c r="BK139" i="5"/>
  <c r="BK141" i="5"/>
  <c r="BK143" i="5"/>
  <c r="BK145" i="5"/>
  <c r="BK148" i="5"/>
  <c r="BK156" i="5"/>
  <c r="BK160" i="5"/>
  <c r="BK164" i="5"/>
  <c r="BK169" i="5"/>
  <c r="BK174" i="5"/>
  <c r="BK179" i="5"/>
  <c r="BK181" i="5"/>
  <c r="BK183" i="5"/>
  <c r="BK185" i="5"/>
  <c r="BK187" i="5"/>
  <c r="BK191" i="5"/>
  <c r="BK194" i="5"/>
  <c r="BK201" i="5"/>
  <c r="BK208" i="5"/>
  <c r="BK212" i="5"/>
  <c r="BK213" i="5"/>
  <c r="BK226" i="5"/>
  <c r="BK233" i="5"/>
  <c r="BK241" i="5"/>
  <c r="BK246" i="5"/>
  <c r="BK250" i="5"/>
  <c r="BK253" i="5"/>
  <c r="BK255" i="5"/>
  <c r="BK258" i="5"/>
  <c r="BK260" i="5"/>
  <c r="BK138" i="5"/>
  <c r="BK263" i="5"/>
  <c r="BK262" i="5"/>
  <c r="BK268" i="5"/>
  <c r="BK271" i="5"/>
  <c r="BK277" i="5"/>
  <c r="BK281" i="5"/>
  <c r="BK285" i="5"/>
  <c r="BK289" i="5"/>
  <c r="BK293" i="5"/>
  <c r="BK267" i="5"/>
  <c r="BK297" i="5"/>
  <c r="BK296" i="5"/>
  <c r="BK300" i="5"/>
  <c r="BK301" i="5"/>
  <c r="BK302" i="5"/>
  <c r="BK303" i="5"/>
  <c r="BK304" i="5"/>
  <c r="BK305" i="5"/>
  <c r="BK306" i="5"/>
  <c r="BK307" i="5"/>
  <c r="BK308" i="5"/>
  <c r="BK309" i="5"/>
  <c r="BK310" i="5"/>
  <c r="BK311" i="5"/>
  <c r="BK312" i="5"/>
  <c r="BK313" i="5"/>
  <c r="BK314" i="5"/>
  <c r="BK317" i="5"/>
  <c r="BK318" i="5"/>
  <c r="BK299" i="5"/>
  <c r="BK323" i="5"/>
  <c r="BK325" i="5"/>
  <c r="BK327" i="5"/>
  <c r="BK329" i="5"/>
  <c r="BK331" i="5"/>
  <c r="BK333" i="5"/>
  <c r="BK335" i="5"/>
  <c r="BK336" i="5"/>
  <c r="BK338" i="5"/>
  <c r="BK339" i="5"/>
  <c r="BK340" i="5"/>
  <c r="BK322" i="5"/>
  <c r="BK342" i="5"/>
  <c r="BK344" i="5"/>
  <c r="BK346" i="5"/>
  <c r="BK348" i="5"/>
  <c r="BK341" i="5"/>
  <c r="BK351" i="5"/>
  <c r="BK350" i="5"/>
  <c r="BK137" i="5"/>
  <c r="BK354" i="5"/>
  <c r="BK355" i="5"/>
  <c r="BK353" i="5"/>
  <c r="BK352" i="5"/>
  <c r="BK357" i="5"/>
  <c r="BK356" i="5"/>
  <c r="BK136" i="5"/>
  <c r="J136" i="5"/>
  <c r="J34" i="5"/>
  <c r="AG101" i="1"/>
  <c r="AG96" i="1"/>
  <c r="BK191" i="6"/>
  <c r="BK196" i="6"/>
  <c r="BK202" i="6"/>
  <c r="BK134" i="6"/>
  <c r="BK139" i="6"/>
  <c r="BK143" i="6"/>
  <c r="BK148" i="6"/>
  <c r="BK153" i="6"/>
  <c r="BK158" i="6"/>
  <c r="BK160" i="6"/>
  <c r="BK164" i="6"/>
  <c r="BK167" i="6"/>
  <c r="BK175" i="6"/>
  <c r="BK183" i="6"/>
  <c r="BK187" i="6"/>
  <c r="BK188" i="6"/>
  <c r="BK199" i="6"/>
  <c r="BK206" i="6"/>
  <c r="BK213" i="6"/>
  <c r="BK218" i="6"/>
  <c r="BK222" i="6"/>
  <c r="BK225" i="6"/>
  <c r="BK227" i="6"/>
  <c r="BK230" i="6"/>
  <c r="BK232" i="6"/>
  <c r="BK133" i="6"/>
  <c r="BK235" i="6"/>
  <c r="BK238" i="6"/>
  <c r="BK234" i="6"/>
  <c r="BK240" i="6"/>
  <c r="BK244" i="6"/>
  <c r="BK239" i="6"/>
  <c r="BK247" i="6"/>
  <c r="BK248" i="6"/>
  <c r="BK249" i="6"/>
  <c r="BK252" i="6"/>
  <c r="BK253" i="6"/>
  <c r="BK254" i="6"/>
  <c r="BK255" i="6"/>
  <c r="BK256" i="6"/>
  <c r="BK257" i="6"/>
  <c r="BK258" i="6"/>
  <c r="BK259" i="6"/>
  <c r="BK261" i="6"/>
  <c r="BK262" i="6"/>
  <c r="BK263" i="6"/>
  <c r="BK264" i="6"/>
  <c r="BK265" i="6"/>
  <c r="BK266" i="6"/>
  <c r="BK267" i="6"/>
  <c r="BK268" i="6"/>
  <c r="BK269" i="6"/>
  <c r="BK270" i="6"/>
  <c r="BK271" i="6"/>
  <c r="BK272" i="6"/>
  <c r="BK274" i="6"/>
  <c r="BK275" i="6"/>
  <c r="BK276" i="6"/>
  <c r="BK277" i="6"/>
  <c r="BK279" i="6"/>
  <c r="BK280" i="6"/>
  <c r="BK281" i="6"/>
  <c r="BK282" i="6"/>
  <c r="BK283" i="6"/>
  <c r="BK246" i="6"/>
  <c r="BK286" i="6"/>
  <c r="BK287" i="6"/>
  <c r="BK288" i="6"/>
  <c r="BK290" i="6"/>
  <c r="BK285" i="6"/>
  <c r="BK292" i="6"/>
  <c r="BK291" i="6"/>
  <c r="BK132" i="6"/>
  <c r="BK131" i="6"/>
  <c r="J131" i="6"/>
  <c r="J34" i="6"/>
  <c r="AG103" i="1"/>
  <c r="BK212" i="7"/>
  <c r="BK217" i="7"/>
  <c r="BK220" i="7"/>
  <c r="BK136" i="7"/>
  <c r="BK138" i="7"/>
  <c r="BK141" i="7"/>
  <c r="BK149" i="7"/>
  <c r="BK153" i="7"/>
  <c r="BK157" i="7"/>
  <c r="BK161" i="7"/>
  <c r="BK166" i="7"/>
  <c r="BK171" i="7"/>
  <c r="BK176" i="7"/>
  <c r="BK177" i="7"/>
  <c r="BK179" i="7"/>
  <c r="BK181" i="7"/>
  <c r="BK185" i="7"/>
  <c r="BK188" i="7"/>
  <c r="BK196" i="7"/>
  <c r="BK204" i="7"/>
  <c r="BK208" i="7"/>
  <c r="BK209" i="7"/>
  <c r="BK224" i="7"/>
  <c r="BK231" i="7"/>
  <c r="BK236" i="7"/>
  <c r="BK240" i="7"/>
  <c r="BK243" i="7"/>
  <c r="BK245" i="7"/>
  <c r="BK248" i="7"/>
  <c r="BK250" i="7"/>
  <c r="BK135" i="7"/>
  <c r="BK253" i="7"/>
  <c r="BK256" i="7"/>
  <c r="BK252" i="7"/>
  <c r="BK258" i="7"/>
  <c r="BK262" i="7"/>
  <c r="BK257" i="7"/>
  <c r="BK267" i="7"/>
  <c r="BK270" i="7"/>
  <c r="BK272" i="7"/>
  <c r="BK276" i="7"/>
  <c r="BK280" i="7"/>
  <c r="BK284" i="7"/>
  <c r="BK288" i="7"/>
  <c r="BK292" i="7"/>
  <c r="BK294" i="7"/>
  <c r="BK266" i="7"/>
  <c r="BK299" i="7"/>
  <c r="BK300" i="7"/>
  <c r="BK301" i="7"/>
  <c r="BK302" i="7"/>
  <c r="BK303" i="7"/>
  <c r="BK304" i="7"/>
  <c r="BK305" i="7"/>
  <c r="BK306" i="7"/>
  <c r="BK307" i="7"/>
  <c r="BK309" i="7"/>
  <c r="BK310" i="7"/>
  <c r="BK311" i="7"/>
  <c r="BK312" i="7"/>
  <c r="BK313" i="7"/>
  <c r="BK314" i="7"/>
  <c r="BK315" i="7"/>
  <c r="BK316" i="7"/>
  <c r="BK317" i="7"/>
  <c r="BK318" i="7"/>
  <c r="BK319" i="7"/>
  <c r="BK320" i="7"/>
  <c r="BK321" i="7"/>
  <c r="BK322" i="7"/>
  <c r="BK323" i="7"/>
  <c r="BK325" i="7"/>
  <c r="BK326" i="7"/>
  <c r="BK327" i="7"/>
  <c r="BK328" i="7"/>
  <c r="BK329" i="7"/>
  <c r="BK330" i="7"/>
  <c r="BK331" i="7"/>
  <c r="BK332" i="7"/>
  <c r="BK333" i="7"/>
  <c r="BK334" i="7"/>
  <c r="BK335" i="7"/>
  <c r="BK336" i="7"/>
  <c r="BK337" i="7"/>
  <c r="BK339" i="7"/>
  <c r="BK340" i="7"/>
  <c r="BK342" i="7"/>
  <c r="BK343" i="7"/>
  <c r="BK344" i="7"/>
  <c r="BK345" i="7"/>
  <c r="BK298" i="7"/>
  <c r="BK347" i="7"/>
  <c r="BK348" i="7"/>
  <c r="BK350" i="7"/>
  <c r="BK352" i="7"/>
  <c r="BK354" i="7"/>
  <c r="BK356" i="7"/>
  <c r="BK358" i="7"/>
  <c r="BK346" i="7"/>
  <c r="BK361" i="7"/>
  <c r="BK365" i="7"/>
  <c r="BK369" i="7"/>
  <c r="BK371" i="7"/>
  <c r="BK360" i="7"/>
  <c r="BK374" i="7"/>
  <c r="BK373" i="7"/>
  <c r="BK134" i="7"/>
  <c r="BK133" i="7"/>
  <c r="J133" i="7"/>
  <c r="J34" i="7"/>
  <c r="AG104" i="1"/>
  <c r="BK214" i="8"/>
  <c r="BK219" i="8"/>
  <c r="BK225" i="8"/>
  <c r="BK137" i="8"/>
  <c r="BK139" i="8"/>
  <c r="BK141" i="8"/>
  <c r="BK144" i="8"/>
  <c r="BK152" i="8"/>
  <c r="BK156" i="8"/>
  <c r="BK160" i="8"/>
  <c r="BK165" i="8"/>
  <c r="BK170" i="8"/>
  <c r="BK175" i="8"/>
  <c r="BK177" i="8"/>
  <c r="BK179" i="8"/>
  <c r="BK181" i="8"/>
  <c r="BK183" i="8"/>
  <c r="BK185" i="8"/>
  <c r="BK189" i="8"/>
  <c r="BK192" i="8"/>
  <c r="BK199" i="8"/>
  <c r="BK206" i="8"/>
  <c r="BK210" i="8"/>
  <c r="BK211" i="8"/>
  <c r="BK222" i="8"/>
  <c r="BK229" i="8"/>
  <c r="BK237" i="8"/>
  <c r="BK242" i="8"/>
  <c r="BK246" i="8"/>
  <c r="BK249" i="8"/>
  <c r="BK251" i="8"/>
  <c r="BK254" i="8"/>
  <c r="BK256" i="8"/>
  <c r="BK136" i="8"/>
  <c r="BK259" i="8"/>
  <c r="BK263" i="8"/>
  <c r="BK265" i="8"/>
  <c r="BK258" i="8"/>
  <c r="BK267" i="8"/>
  <c r="BK270" i="8"/>
  <c r="BK274" i="8"/>
  <c r="BK278" i="8"/>
  <c r="BK282" i="8"/>
  <c r="BK286" i="8"/>
  <c r="BK266" i="8"/>
  <c r="BK291" i="8"/>
  <c r="BK293" i="8"/>
  <c r="BK295" i="8"/>
  <c r="BK298" i="8"/>
  <c r="BK299" i="8"/>
  <c r="BK300" i="8"/>
  <c r="BK301" i="8"/>
  <c r="BK302" i="8"/>
  <c r="BK303" i="8"/>
  <c r="BK304" i="8"/>
  <c r="BK290" i="8"/>
  <c r="BK306" i="8"/>
  <c r="BK307" i="8"/>
  <c r="BK308" i="8"/>
  <c r="BK305" i="8"/>
  <c r="BK310" i="8"/>
  <c r="BK312" i="8"/>
  <c r="BK314" i="8"/>
  <c r="BK316" i="8"/>
  <c r="BK309" i="8"/>
  <c r="BK319" i="8"/>
  <c r="BK318" i="8"/>
  <c r="BK135" i="8"/>
  <c r="BK322" i="8"/>
  <c r="BK323" i="8"/>
  <c r="BK324" i="8"/>
  <c r="BK325" i="8"/>
  <c r="BK328" i="8"/>
  <c r="BK321" i="8"/>
  <c r="BK320" i="8"/>
  <c r="BK134" i="8"/>
  <c r="J134" i="8"/>
  <c r="J34" i="8"/>
  <c r="AG105" i="1"/>
  <c r="AG102" i="1"/>
  <c r="BK205" i="9"/>
  <c r="BK210" i="9"/>
  <c r="BK220" i="9"/>
  <c r="BK139" i="9"/>
  <c r="BK142" i="9"/>
  <c r="BK145" i="9"/>
  <c r="BK147" i="9"/>
  <c r="BK152" i="9"/>
  <c r="BK153" i="9"/>
  <c r="BK154" i="9"/>
  <c r="BK156" i="9"/>
  <c r="BK157" i="9"/>
  <c r="BK159" i="9"/>
  <c r="BK161" i="9"/>
  <c r="BK167" i="9"/>
  <c r="BK170" i="9"/>
  <c r="BK173" i="9"/>
  <c r="BK178" i="9"/>
  <c r="BK185" i="9"/>
  <c r="BK190" i="9"/>
  <c r="BK197" i="9"/>
  <c r="BK201" i="9"/>
  <c r="BK202" i="9"/>
  <c r="BK213" i="9"/>
  <c r="BK224" i="9"/>
  <c r="BK228" i="9"/>
  <c r="BK232" i="9"/>
  <c r="BK235" i="9"/>
  <c r="BK237" i="9"/>
  <c r="BK242" i="9"/>
  <c r="BK244" i="9"/>
  <c r="BK138" i="9"/>
  <c r="BK247" i="9"/>
  <c r="BK252" i="9"/>
  <c r="BK246" i="9"/>
  <c r="BK255" i="9"/>
  <c r="BK259" i="9"/>
  <c r="BK262" i="9"/>
  <c r="BK267" i="9"/>
  <c r="BK270" i="9"/>
  <c r="BK272" i="9"/>
  <c r="BK277" i="9"/>
  <c r="BK279" i="9"/>
  <c r="BK254" i="9"/>
  <c r="BK285" i="9"/>
  <c r="BK286" i="9"/>
  <c r="BK288" i="9"/>
  <c r="BK289" i="9"/>
  <c r="BK291" i="9"/>
  <c r="BK293" i="9"/>
  <c r="BK295" i="9"/>
  <c r="BK296" i="9"/>
  <c r="BK297" i="9"/>
  <c r="BK298" i="9"/>
  <c r="BK299" i="9"/>
  <c r="BK300" i="9"/>
  <c r="BK301" i="9"/>
  <c r="BK302" i="9"/>
  <c r="BK303" i="9"/>
  <c r="BK304" i="9"/>
  <c r="BK306" i="9"/>
  <c r="BK307" i="9"/>
  <c r="BK308" i="9"/>
  <c r="BK309" i="9"/>
  <c r="BK310" i="9"/>
  <c r="BK311" i="9"/>
  <c r="BK313" i="9"/>
  <c r="BK314" i="9"/>
  <c r="BK316" i="9"/>
  <c r="BK317" i="9"/>
  <c r="BK318" i="9"/>
  <c r="BK319" i="9"/>
  <c r="BK320" i="9"/>
  <c r="BK321" i="9"/>
  <c r="BK322" i="9"/>
  <c r="BK323" i="9"/>
  <c r="BK324" i="9"/>
  <c r="BK325" i="9"/>
  <c r="BK326" i="9"/>
  <c r="BK327" i="9"/>
  <c r="BK328" i="9"/>
  <c r="BK329" i="9"/>
  <c r="BK334" i="9"/>
  <c r="BK335" i="9"/>
  <c r="BK337" i="9"/>
  <c r="BK338" i="9"/>
  <c r="BK339" i="9"/>
  <c r="BK340" i="9"/>
  <c r="BK341" i="9"/>
  <c r="BK342" i="9"/>
  <c r="BK284" i="9"/>
  <c r="BK347" i="9"/>
  <c r="BK346" i="9"/>
  <c r="BK350" i="9"/>
  <c r="BK352" i="9"/>
  <c r="BK353" i="9"/>
  <c r="BK355" i="9"/>
  <c r="BK349" i="9"/>
  <c r="BK357" i="9"/>
  <c r="BK356" i="9"/>
  <c r="BK137" i="9"/>
  <c r="BK360" i="9"/>
  <c r="BK364" i="9"/>
  <c r="BK365" i="9"/>
  <c r="BK368" i="9"/>
  <c r="BK369" i="9"/>
  <c r="BK359" i="9"/>
  <c r="BK371" i="9"/>
  <c r="BK374" i="9"/>
  <c r="BK370" i="9"/>
  <c r="BK358" i="9"/>
  <c r="BK378" i="9"/>
  <c r="BK377" i="9"/>
  <c r="BK136" i="9"/>
  <c r="J136" i="9"/>
  <c r="J34" i="9"/>
  <c r="AG107" i="1"/>
  <c r="BK168" i="10"/>
  <c r="BK179" i="10"/>
  <c r="BK140" i="10"/>
  <c r="BK143" i="10"/>
  <c r="BK148" i="10"/>
  <c r="BK153" i="10"/>
  <c r="BK156" i="10"/>
  <c r="BK157" i="10"/>
  <c r="BK159" i="10"/>
  <c r="BK160" i="10"/>
  <c r="BK163" i="10"/>
  <c r="BK173" i="10"/>
  <c r="BK176" i="10"/>
  <c r="BK182" i="10"/>
  <c r="BK190" i="10"/>
  <c r="BK192" i="10"/>
  <c r="BK195" i="10"/>
  <c r="BK197" i="10"/>
  <c r="BK200" i="10"/>
  <c r="BK202" i="10"/>
  <c r="BK139" i="10"/>
  <c r="BK205" i="10"/>
  <c r="BK206" i="10"/>
  <c r="BK207" i="10"/>
  <c r="BK208" i="10"/>
  <c r="BK204" i="10"/>
  <c r="BK214" i="10"/>
  <c r="BK217" i="10"/>
  <c r="BK219" i="10"/>
  <c r="BK222" i="10"/>
  <c r="BK224" i="10"/>
  <c r="BK226" i="10"/>
  <c r="BK213" i="10"/>
  <c r="BK229" i="10"/>
  <c r="BK228" i="10"/>
  <c r="BK232" i="10"/>
  <c r="BK233" i="10"/>
  <c r="BK234" i="10"/>
  <c r="BK235" i="10"/>
  <c r="BK236" i="10"/>
  <c r="BK237" i="10"/>
  <c r="BK238" i="10"/>
  <c r="BK239" i="10"/>
  <c r="BK240" i="10"/>
  <c r="BK241" i="10"/>
  <c r="BK242" i="10"/>
  <c r="BK243" i="10"/>
  <c r="BK244" i="10"/>
  <c r="BK245" i="10"/>
  <c r="BK246" i="10"/>
  <c r="BK247" i="10"/>
  <c r="BK248" i="10"/>
  <c r="BK249" i="10"/>
  <c r="BK250" i="10"/>
  <c r="BK251" i="10"/>
  <c r="BK252" i="10"/>
  <c r="BK253" i="10"/>
  <c r="BK254" i="10"/>
  <c r="BK255" i="10"/>
  <c r="BK257" i="10"/>
  <c r="BK260" i="10"/>
  <c r="BK261" i="10"/>
  <c r="BK262" i="10"/>
  <c r="BK263" i="10"/>
  <c r="BK264" i="10"/>
  <c r="BK265" i="10"/>
  <c r="BK266" i="10"/>
  <c r="BK267" i="10"/>
  <c r="BK268" i="10"/>
  <c r="BK269" i="10"/>
  <c r="BK270" i="10"/>
  <c r="BK272" i="10"/>
  <c r="BK273" i="10"/>
  <c r="BK274" i="10"/>
  <c r="BK275" i="10"/>
  <c r="BK276" i="10"/>
  <c r="BK231" i="10"/>
  <c r="BK278" i="10"/>
  <c r="BK280" i="10"/>
  <c r="BK282" i="10"/>
  <c r="BK277" i="10"/>
  <c r="BK285" i="10"/>
  <c r="BK286" i="10"/>
  <c r="BK284" i="10"/>
  <c r="BK288" i="10"/>
  <c r="BK287" i="10"/>
  <c r="BK138" i="10"/>
  <c r="BK291" i="10"/>
  <c r="BK294" i="10"/>
  <c r="BK297" i="10"/>
  <c r="BK300" i="10"/>
  <c r="BK303" i="10"/>
  <c r="BK306" i="10"/>
  <c r="BK308" i="10"/>
  <c r="BK310" i="10"/>
  <c r="BK311" i="10"/>
  <c r="BK290" i="10"/>
  <c r="BK313" i="10"/>
  <c r="BK316" i="10"/>
  <c r="BK317" i="10"/>
  <c r="BK312" i="10"/>
  <c r="BK319" i="10"/>
  <c r="BK320" i="10"/>
  <c r="BK323" i="10"/>
  <c r="BK318" i="10"/>
  <c r="BK289" i="10"/>
  <c r="BK137" i="10"/>
  <c r="J137" i="10"/>
  <c r="J34" i="10"/>
  <c r="AG108" i="1"/>
  <c r="BK171" i="11"/>
  <c r="BK176" i="11"/>
  <c r="BK182" i="11"/>
  <c r="BK141" i="11"/>
  <c r="BK144" i="11"/>
  <c r="BK147" i="11"/>
  <c r="BK148" i="11"/>
  <c r="BK151" i="11"/>
  <c r="BK156" i="11"/>
  <c r="BK161" i="11"/>
  <c r="BK164" i="11"/>
  <c r="BK165" i="11"/>
  <c r="BK167" i="11"/>
  <c r="BK168" i="11"/>
  <c r="BK179" i="11"/>
  <c r="BK186" i="11"/>
  <c r="BK194" i="11"/>
  <c r="BK196" i="11"/>
  <c r="BK199" i="11"/>
  <c r="BK201" i="11"/>
  <c r="BK140" i="11"/>
  <c r="BK204" i="11"/>
  <c r="BK205" i="11"/>
  <c r="BK206" i="11"/>
  <c r="BK207" i="11"/>
  <c r="BK203" i="11"/>
  <c r="BK212" i="11"/>
  <c r="BK215" i="11"/>
  <c r="BK218" i="11"/>
  <c r="BK220" i="11"/>
  <c r="BK222" i="11"/>
  <c r="BK211" i="11"/>
  <c r="BK225" i="11"/>
  <c r="BK228" i="11"/>
  <c r="BK231" i="11"/>
  <c r="BK224" i="11"/>
  <c r="BK235" i="11"/>
  <c r="BK234" i="11"/>
  <c r="BK238" i="11"/>
  <c r="BK239" i="11"/>
  <c r="BK240" i="11"/>
  <c r="BK242" i="11"/>
  <c r="BK243" i="11"/>
  <c r="BK244" i="11"/>
  <c r="BK245" i="11"/>
  <c r="BK246" i="11"/>
  <c r="BK247" i="11"/>
  <c r="BK248" i="11"/>
  <c r="BK249" i="11"/>
  <c r="BK250" i="11"/>
  <c r="BK251" i="11"/>
  <c r="BK252" i="11"/>
  <c r="BK253" i="11"/>
  <c r="BK254" i="11"/>
  <c r="BK255" i="11"/>
  <c r="BK256" i="11"/>
  <c r="BK257" i="11"/>
  <c r="BK258" i="11"/>
  <c r="BK261" i="11"/>
  <c r="BK262" i="11"/>
  <c r="BK263" i="11"/>
  <c r="BK264" i="11"/>
  <c r="BK265" i="11"/>
  <c r="BK266" i="11"/>
  <c r="BK267" i="11"/>
  <c r="BK268" i="11"/>
  <c r="BK269" i="11"/>
  <c r="BK271" i="11"/>
  <c r="BK272" i="11"/>
  <c r="BK273" i="11"/>
  <c r="BK274" i="11"/>
  <c r="BK237" i="11"/>
  <c r="BK276" i="11"/>
  <c r="BK278" i="11"/>
  <c r="BK280" i="11"/>
  <c r="BK282" i="11"/>
  <c r="BK275" i="11"/>
  <c r="BK285" i="11"/>
  <c r="BK287" i="11"/>
  <c r="BK289" i="11"/>
  <c r="BK290" i="11"/>
  <c r="BK284" i="11"/>
  <c r="BK292" i="11"/>
  <c r="BK291" i="11"/>
  <c r="BK139" i="11"/>
  <c r="BK295" i="11"/>
  <c r="BK298" i="11"/>
  <c r="BK301" i="11"/>
  <c r="BK304" i="11"/>
  <c r="BK307" i="11"/>
  <c r="BK310" i="11"/>
  <c r="BK312" i="11"/>
  <c r="BK314" i="11"/>
  <c r="BK315" i="11"/>
  <c r="BK316" i="11"/>
  <c r="BK294" i="11"/>
  <c r="BK318" i="11"/>
  <c r="BK321" i="11"/>
  <c r="BK322" i="11"/>
  <c r="BK317" i="11"/>
  <c r="BK324" i="11"/>
  <c r="BK325" i="11"/>
  <c r="BK328" i="11"/>
  <c r="BK323" i="11"/>
  <c r="BK293" i="11"/>
  <c r="BK138" i="11"/>
  <c r="J138" i="11"/>
  <c r="J34" i="11"/>
  <c r="AG109" i="1"/>
  <c r="AG106" i="1"/>
  <c r="BK184" i="12"/>
  <c r="BK187" i="12"/>
  <c r="BK190" i="12"/>
  <c r="BK134" i="12"/>
  <c r="BK139" i="12"/>
  <c r="BK143" i="12"/>
  <c r="BK148" i="12"/>
  <c r="BK153" i="12"/>
  <c r="BK158" i="12"/>
  <c r="BK160" i="12"/>
  <c r="BK162" i="12"/>
  <c r="BK165" i="12"/>
  <c r="BK172" i="12"/>
  <c r="BK179" i="12"/>
  <c r="BK183" i="12"/>
  <c r="BK194" i="12"/>
  <c r="BK201" i="12"/>
  <c r="BK206" i="12"/>
  <c r="BK212" i="12"/>
  <c r="BK133" i="12"/>
  <c r="BK216" i="12"/>
  <c r="BK217" i="12"/>
  <c r="BK215" i="12"/>
  <c r="BK219" i="12"/>
  <c r="BK223" i="12"/>
  <c r="BK225" i="12"/>
  <c r="BK226" i="12"/>
  <c r="BK227" i="12"/>
  <c r="BK228" i="12"/>
  <c r="BK229" i="12"/>
  <c r="BK230" i="12"/>
  <c r="BK238" i="12"/>
  <c r="BK218" i="12"/>
  <c r="BK242" i="12"/>
  <c r="BK247" i="12"/>
  <c r="BK249" i="12"/>
  <c r="BK250" i="12"/>
  <c r="BK252" i="12"/>
  <c r="BK253" i="12"/>
  <c r="BK254" i="12"/>
  <c r="BK255" i="12"/>
  <c r="BK256" i="12"/>
  <c r="BK257" i="12"/>
  <c r="BK259" i="12"/>
  <c r="BK260" i="12"/>
  <c r="BK261" i="12"/>
  <c r="BK262" i="12"/>
  <c r="BK264" i="12"/>
  <c r="BK265" i="12"/>
  <c r="BK266" i="12"/>
  <c r="BK267" i="12"/>
  <c r="BK268" i="12"/>
  <c r="BK269" i="12"/>
  <c r="BK270" i="12"/>
  <c r="BK271" i="12"/>
  <c r="BK273" i="12"/>
  <c r="BK274" i="12"/>
  <c r="BK275" i="12"/>
  <c r="BK276" i="12"/>
  <c r="BK241" i="12"/>
  <c r="BK286" i="12"/>
  <c r="BK287" i="12"/>
  <c r="BK288" i="12"/>
  <c r="BK290" i="12"/>
  <c r="BK285" i="12"/>
  <c r="BK292" i="12"/>
  <c r="BK291" i="12"/>
  <c r="BK132" i="12"/>
  <c r="BK131" i="12"/>
  <c r="J131" i="12"/>
  <c r="J34" i="12"/>
  <c r="AG111" i="1"/>
  <c r="BK200" i="13"/>
  <c r="BK203" i="13"/>
  <c r="BK206" i="13"/>
  <c r="BK136" i="13"/>
  <c r="BK139" i="13"/>
  <c r="BK146" i="13"/>
  <c r="BK150" i="13"/>
  <c r="BK154" i="13"/>
  <c r="BK158" i="13"/>
  <c r="BK163" i="13"/>
  <c r="BK168" i="13"/>
  <c r="BK173" i="13"/>
  <c r="BK175" i="13"/>
  <c r="BK177" i="13"/>
  <c r="BK180" i="13"/>
  <c r="BK187" i="13"/>
  <c r="BK194" i="13"/>
  <c r="BK199" i="13"/>
  <c r="BK210" i="13"/>
  <c r="BK217" i="13"/>
  <c r="BK222" i="13"/>
  <c r="BK228" i="13"/>
  <c r="BK135" i="13"/>
  <c r="BK232" i="13"/>
  <c r="BK233" i="13"/>
  <c r="BK231" i="13"/>
  <c r="BK235" i="13"/>
  <c r="BK239" i="13"/>
  <c r="BK241" i="13"/>
  <c r="BK242" i="13"/>
  <c r="BK250" i="13"/>
  <c r="BK234" i="13"/>
  <c r="BK254" i="13"/>
  <c r="BK257" i="13"/>
  <c r="BK261" i="13"/>
  <c r="BK265" i="13"/>
  <c r="BK269" i="13"/>
  <c r="BK273" i="13"/>
  <c r="BK253" i="13"/>
  <c r="BK278" i="13"/>
  <c r="BK283" i="13"/>
  <c r="BK285" i="13"/>
  <c r="BK286" i="13"/>
  <c r="BK288" i="13"/>
  <c r="BK289" i="13"/>
  <c r="BK290" i="13"/>
  <c r="BK292" i="13"/>
  <c r="BK293" i="13"/>
  <c r="BK294" i="13"/>
  <c r="BK295" i="13"/>
  <c r="BK296" i="13"/>
  <c r="BK297" i="13"/>
  <c r="BK298" i="13"/>
  <c r="BK299" i="13"/>
  <c r="BK301" i="13"/>
  <c r="BK302" i="13"/>
  <c r="BK303" i="13"/>
  <c r="BK304" i="13"/>
  <c r="BK305" i="13"/>
  <c r="BK306" i="13"/>
  <c r="BK307" i="13"/>
  <c r="BK309" i="13"/>
  <c r="BK310" i="13"/>
  <c r="BK311" i="13"/>
  <c r="BK277" i="13"/>
  <c r="BK321" i="13"/>
  <c r="BK323" i="13"/>
  <c r="BK325" i="13"/>
  <c r="BK327" i="13"/>
  <c r="BK329" i="13"/>
  <c r="BK332" i="13"/>
  <c r="BK320" i="13"/>
  <c r="BK334" i="13"/>
  <c r="BK335" i="13"/>
  <c r="BK336" i="13"/>
  <c r="BK338" i="13"/>
  <c r="BK333" i="13"/>
  <c r="BK341" i="13"/>
  <c r="BK340" i="13"/>
  <c r="BK134" i="13"/>
  <c r="BK133" i="13"/>
  <c r="J133" i="13"/>
  <c r="J34" i="13"/>
  <c r="AG112" i="1"/>
  <c r="BK203" i="14"/>
  <c r="BK208" i="14"/>
  <c r="BK211" i="14"/>
  <c r="BK135" i="14"/>
  <c r="BK137" i="14"/>
  <c r="BK139" i="14"/>
  <c r="BK142" i="14"/>
  <c r="BK150" i="14"/>
  <c r="BK154" i="14"/>
  <c r="BK158" i="14"/>
  <c r="BK163" i="14"/>
  <c r="BK168" i="14"/>
  <c r="BK173" i="14"/>
  <c r="BK175" i="14"/>
  <c r="BK177" i="14"/>
  <c r="BK181" i="14"/>
  <c r="BK184" i="14"/>
  <c r="BK191" i="14"/>
  <c r="BK198" i="14"/>
  <c r="BK202" i="14"/>
  <c r="BK215" i="14"/>
  <c r="BK223" i="14"/>
  <c r="BK228" i="14"/>
  <c r="BK232" i="14"/>
  <c r="BK235" i="14"/>
  <c r="BK237" i="14"/>
  <c r="BK240" i="14"/>
  <c r="BK242" i="14"/>
  <c r="BK134" i="14"/>
  <c r="BK245" i="14"/>
  <c r="BK244" i="14"/>
  <c r="BK250" i="14"/>
  <c r="BK253" i="14"/>
  <c r="BK259" i="14"/>
  <c r="BK263" i="14"/>
  <c r="BK267" i="14"/>
  <c r="BK271" i="14"/>
  <c r="BK275" i="14"/>
  <c r="BK249" i="14"/>
  <c r="BK279" i="14"/>
  <c r="BK280" i="14"/>
  <c r="BK281" i="14"/>
  <c r="BK282" i="14"/>
  <c r="BK283" i="14"/>
  <c r="BK284" i="14"/>
  <c r="BK285" i="14"/>
  <c r="BK286" i="14"/>
  <c r="BK287" i="14"/>
  <c r="BK288" i="14"/>
  <c r="BK289" i="14"/>
  <c r="BK290" i="14"/>
  <c r="BK291" i="14"/>
  <c r="BK292" i="14"/>
  <c r="BK293" i="14"/>
  <c r="BK278" i="14"/>
  <c r="BK296" i="14"/>
  <c r="BK297" i="14"/>
  <c r="BK298" i="14"/>
  <c r="BK295" i="14"/>
  <c r="BK300" i="14"/>
  <c r="BK302" i="14"/>
  <c r="BK304" i="14"/>
  <c r="BK306" i="14"/>
  <c r="BK299" i="14"/>
  <c r="BK309" i="14"/>
  <c r="BK308" i="14"/>
  <c r="BK133" i="14"/>
  <c r="BK132" i="14"/>
  <c r="J132" i="14"/>
  <c r="J34" i="14"/>
  <c r="AG113" i="1"/>
  <c r="AG110" i="1"/>
  <c r="BK179" i="15"/>
  <c r="BK182" i="15"/>
  <c r="BK132" i="15"/>
  <c r="BK136" i="15"/>
  <c r="BK142" i="15"/>
  <c r="BK145" i="15"/>
  <c r="BK147" i="15"/>
  <c r="BK152" i="15"/>
  <c r="BK156" i="15"/>
  <c r="BK160" i="15"/>
  <c r="BK164" i="15"/>
  <c r="BK168" i="15"/>
  <c r="BK170" i="15"/>
  <c r="BK172" i="15"/>
  <c r="BK177" i="15"/>
  <c r="BK184" i="15"/>
  <c r="BK131" i="15"/>
  <c r="BK186" i="15"/>
  <c r="BK188" i="15"/>
  <c r="BK190" i="15"/>
  <c r="BK185" i="15"/>
  <c r="BK193" i="15"/>
  <c r="BK192" i="15"/>
  <c r="BK196" i="15"/>
  <c r="BK199" i="15"/>
  <c r="BK201" i="15"/>
  <c r="BK204" i="15"/>
  <c r="BK207" i="15"/>
  <c r="BK210" i="15"/>
  <c r="BK213" i="15"/>
  <c r="BK214" i="15"/>
  <c r="BK216" i="15"/>
  <c r="BK219" i="15"/>
  <c r="BK222" i="15"/>
  <c r="BK227" i="15"/>
  <c r="BK232" i="15"/>
  <c r="BK237" i="15"/>
  <c r="BK239" i="15"/>
  <c r="BK240" i="15"/>
  <c r="BK195" i="15"/>
  <c r="BK243" i="15"/>
  <c r="BK245" i="15"/>
  <c r="BK246" i="15"/>
  <c r="BK247" i="15"/>
  <c r="BK248" i="15"/>
  <c r="BK249" i="15"/>
  <c r="BK250" i="15"/>
  <c r="BK251" i="15"/>
  <c r="BK252" i="15"/>
  <c r="BK253" i="15"/>
  <c r="BK242" i="15"/>
  <c r="BK255" i="15"/>
  <c r="BK257" i="15"/>
  <c r="BK259" i="15"/>
  <c r="BK260" i="15"/>
  <c r="BK261" i="15"/>
  <c r="BK263" i="15"/>
  <c r="BK268" i="15"/>
  <c r="BK271" i="15"/>
  <c r="BK275" i="15"/>
  <c r="BK279" i="15"/>
  <c r="BK285" i="15"/>
  <c r="BK287" i="15"/>
  <c r="BK289" i="15"/>
  <c r="BK290" i="15"/>
  <c r="BK291" i="15"/>
  <c r="BK292" i="15"/>
  <c r="BK254" i="15"/>
  <c r="BK294" i="15"/>
  <c r="BK295" i="15"/>
  <c r="BK297" i="15"/>
  <c r="BK299" i="15"/>
  <c r="BK293" i="15"/>
  <c r="BK302" i="15"/>
  <c r="BK301" i="15"/>
  <c r="BK130" i="15"/>
  <c r="BK129" i="15"/>
  <c r="J129" i="15"/>
  <c r="J32" i="15"/>
  <c r="AG114" i="1"/>
  <c r="BK199" i="16"/>
  <c r="BK204" i="16"/>
  <c r="BK210" i="16"/>
  <c r="BK133" i="16"/>
  <c r="BK135" i="16"/>
  <c r="BK137" i="16"/>
  <c r="BK139" i="16"/>
  <c r="BK144" i="16"/>
  <c r="BK148" i="16"/>
  <c r="BK153" i="16"/>
  <c r="BK158" i="16"/>
  <c r="BK163" i="16"/>
  <c r="BK165" i="16"/>
  <c r="BK167" i="16"/>
  <c r="BK169" i="16"/>
  <c r="BK171" i="16"/>
  <c r="BK173" i="16"/>
  <c r="BK177" i="16"/>
  <c r="BK180" i="16"/>
  <c r="BK186" i="16"/>
  <c r="BK191" i="16"/>
  <c r="BK195" i="16"/>
  <c r="BK196" i="16"/>
  <c r="BK207" i="16"/>
  <c r="BK214" i="16"/>
  <c r="BK220" i="16"/>
  <c r="BK223" i="16"/>
  <c r="BK227" i="16"/>
  <c r="BK230" i="16"/>
  <c r="BK232" i="16"/>
  <c r="BK235" i="16"/>
  <c r="BK237" i="16"/>
  <c r="BK132" i="16"/>
  <c r="BK240" i="16"/>
  <c r="BK244" i="16"/>
  <c r="BK245" i="16"/>
  <c r="BK239" i="16"/>
  <c r="BK247" i="16"/>
  <c r="BK249" i="16"/>
  <c r="BK252" i="16"/>
  <c r="BK255" i="16"/>
  <c r="BK258" i="16"/>
  <c r="BK261" i="16"/>
  <c r="BK264" i="16"/>
  <c r="BK267" i="16"/>
  <c r="BK270" i="16"/>
  <c r="BK273" i="16"/>
  <c r="BK276" i="16"/>
  <c r="BK279" i="16"/>
  <c r="BK282" i="16"/>
  <c r="BK246" i="16"/>
  <c r="BK286" i="16"/>
  <c r="BK288" i="16"/>
  <c r="BK290" i="16"/>
  <c r="BK293" i="16"/>
  <c r="BK294" i="16"/>
  <c r="BK295" i="16"/>
  <c r="BK296" i="16"/>
  <c r="BK297" i="16"/>
  <c r="BK298" i="16"/>
  <c r="BK299" i="16"/>
  <c r="BK300" i="16"/>
  <c r="BK301" i="16"/>
  <c r="BK285" i="16"/>
  <c r="BK303" i="16"/>
  <c r="BK307" i="16"/>
  <c r="BK308" i="16"/>
  <c r="BK310" i="16"/>
  <c r="BK311" i="16"/>
  <c r="BK312" i="16"/>
  <c r="BK302" i="16"/>
  <c r="BK314" i="16"/>
  <c r="BK316" i="16"/>
  <c r="BK318" i="16"/>
  <c r="BK320" i="16"/>
  <c r="BK313" i="16"/>
  <c r="BK323" i="16"/>
  <c r="BK322" i="16"/>
  <c r="BK131" i="16"/>
  <c r="BK326" i="16"/>
  <c r="BK328" i="16"/>
  <c r="BK329" i="16"/>
  <c r="BK330" i="16"/>
  <c r="BK331" i="16"/>
  <c r="BK334" i="16"/>
  <c r="BK325" i="16"/>
  <c r="BK324" i="16"/>
  <c r="BK130" i="16"/>
  <c r="J130" i="16"/>
  <c r="J32" i="16"/>
  <c r="AG115" i="1"/>
  <c r="BK123" i="17"/>
  <c r="BK124" i="17"/>
  <c r="BK125" i="17"/>
  <c r="BK126" i="17"/>
  <c r="BK127" i="17"/>
  <c r="BK128" i="17"/>
  <c r="BK129" i="17"/>
  <c r="BK130" i="17"/>
  <c r="BK131" i="17"/>
  <c r="BK132" i="17"/>
  <c r="BK133" i="17"/>
  <c r="BK134" i="17"/>
  <c r="BK135" i="17"/>
  <c r="BK136" i="17"/>
  <c r="BK137" i="17"/>
  <c r="BK138" i="17"/>
  <c r="BK139" i="17"/>
  <c r="BK140" i="17"/>
  <c r="BK141" i="17"/>
  <c r="BK142" i="17"/>
  <c r="BK143" i="17"/>
  <c r="BK144" i="17"/>
  <c r="BK122" i="17"/>
  <c r="BK121" i="17"/>
  <c r="J121" i="17"/>
  <c r="J32" i="17"/>
  <c r="AG116" i="1"/>
  <c r="AG95" i="1"/>
  <c r="AG94" i="1"/>
  <c r="AK26" i="1"/>
  <c r="W29" i="1"/>
  <c r="AK29" i="1"/>
  <c r="J216" i="2"/>
  <c r="BE216" i="2"/>
  <c r="J219" i="2"/>
  <c r="BE219" i="2"/>
  <c r="J222" i="2"/>
  <c r="BE222" i="2"/>
  <c r="J135" i="2"/>
  <c r="BE135" i="2"/>
  <c r="J140" i="2"/>
  <c r="BE140" i="2"/>
  <c r="J144" i="2"/>
  <c r="BE144" i="2"/>
  <c r="J149" i="2"/>
  <c r="BE149" i="2"/>
  <c r="J154" i="2"/>
  <c r="BE154" i="2"/>
  <c r="J159" i="2"/>
  <c r="BE159" i="2"/>
  <c r="J161" i="2"/>
  <c r="BE161" i="2"/>
  <c r="J163" i="2"/>
  <c r="BE163" i="2"/>
  <c r="J165" i="2"/>
  <c r="BE165" i="2"/>
  <c r="J167" i="2"/>
  <c r="BE167" i="2"/>
  <c r="J170" i="2"/>
  <c r="BE170" i="2"/>
  <c r="J178" i="2"/>
  <c r="BE178" i="2"/>
  <c r="J186" i="2"/>
  <c r="BE186" i="2"/>
  <c r="J194" i="2"/>
  <c r="BE194" i="2"/>
  <c r="J202" i="2"/>
  <c r="BE202" i="2"/>
  <c r="J205" i="2"/>
  <c r="BE205" i="2"/>
  <c r="J206" i="2"/>
  <c r="BE206" i="2"/>
  <c r="J210" i="2"/>
  <c r="BE210" i="2"/>
  <c r="J214" i="2"/>
  <c r="BE214" i="2"/>
  <c r="J215" i="2"/>
  <c r="BE215" i="2"/>
  <c r="J226" i="2"/>
  <c r="BE226" i="2"/>
  <c r="J233" i="2"/>
  <c r="BE233" i="2"/>
  <c r="J238" i="2"/>
  <c r="BE238" i="2"/>
  <c r="J244" i="2"/>
  <c r="BE244" i="2"/>
  <c r="J248" i="2"/>
  <c r="BE248" i="2"/>
  <c r="J251" i="2"/>
  <c r="BE251" i="2"/>
  <c r="J253" i="2"/>
  <c r="BE253" i="2"/>
  <c r="J254" i="2"/>
  <c r="BE254" i="2"/>
  <c r="J256" i="2"/>
  <c r="BE256" i="2"/>
  <c r="J260" i="2"/>
  <c r="BE260" i="2"/>
  <c r="J262" i="2"/>
  <c r="BE262" i="2"/>
  <c r="J263" i="2"/>
  <c r="BE263" i="2"/>
  <c r="J264" i="2"/>
  <c r="BE264" i="2"/>
  <c r="J265" i="2"/>
  <c r="BE265" i="2"/>
  <c r="J266" i="2"/>
  <c r="BE266" i="2"/>
  <c r="J267" i="2"/>
  <c r="BE267" i="2"/>
  <c r="J275" i="2"/>
  <c r="BE275" i="2"/>
  <c r="J279" i="2"/>
  <c r="BE279" i="2"/>
  <c r="J284" i="2"/>
  <c r="BE284" i="2"/>
  <c r="J287" i="2"/>
  <c r="BE287" i="2"/>
  <c r="J288" i="2"/>
  <c r="BE288" i="2"/>
  <c r="J290" i="2"/>
  <c r="BE290" i="2"/>
  <c r="J291" i="2"/>
  <c r="BE291" i="2"/>
  <c r="J292" i="2"/>
  <c r="BE292" i="2"/>
  <c r="J294" i="2"/>
  <c r="BE294" i="2"/>
  <c r="J295" i="2"/>
  <c r="BE295" i="2"/>
  <c r="J296" i="2"/>
  <c r="BE296" i="2"/>
  <c r="J297" i="2"/>
  <c r="BE297" i="2"/>
  <c r="J299" i="2"/>
  <c r="BE299" i="2"/>
  <c r="J300" i="2"/>
  <c r="BE300" i="2"/>
  <c r="J301" i="2"/>
  <c r="BE301" i="2"/>
  <c r="J302" i="2"/>
  <c r="BE302" i="2"/>
  <c r="J303" i="2"/>
  <c r="BE303" i="2"/>
  <c r="J304" i="2"/>
  <c r="BE304" i="2"/>
  <c r="J305" i="2"/>
  <c r="BE305" i="2"/>
  <c r="J306" i="2"/>
  <c r="BE306" i="2"/>
  <c r="J307" i="2"/>
  <c r="BE307" i="2"/>
  <c r="J308" i="2"/>
  <c r="BE308" i="2"/>
  <c r="J310" i="2"/>
  <c r="BE310" i="2"/>
  <c r="J311" i="2"/>
  <c r="BE311" i="2"/>
  <c r="J312" i="2"/>
  <c r="BE312" i="2"/>
  <c r="J313" i="2"/>
  <c r="BE313" i="2"/>
  <c r="J323" i="2"/>
  <c r="BE323" i="2"/>
  <c r="J324" i="2"/>
  <c r="BE324" i="2"/>
  <c r="J325" i="2"/>
  <c r="BE325" i="2"/>
  <c r="J327" i="2"/>
  <c r="BE327" i="2"/>
  <c r="J329" i="2"/>
  <c r="BE329" i="2"/>
  <c r="F37" i="2"/>
  <c r="AZ98" i="1"/>
  <c r="J206" i="3"/>
  <c r="BE206" i="3"/>
  <c r="J209" i="3"/>
  <c r="BE209" i="3"/>
  <c r="J212" i="3"/>
  <c r="BE212" i="3"/>
  <c r="J137" i="3"/>
  <c r="BE137" i="3"/>
  <c r="J140" i="3"/>
  <c r="BE140" i="3"/>
  <c r="J145" i="3"/>
  <c r="BE145" i="3"/>
  <c r="J149" i="3"/>
  <c r="BE149" i="3"/>
  <c r="J153" i="3"/>
  <c r="BE153" i="3"/>
  <c r="J157" i="3"/>
  <c r="BE157" i="3"/>
  <c r="J162" i="3"/>
  <c r="BE162" i="3"/>
  <c r="J167" i="3"/>
  <c r="BE167" i="3"/>
  <c r="J172" i="3"/>
  <c r="BE172" i="3"/>
  <c r="J174" i="3"/>
  <c r="BE174" i="3"/>
  <c r="J176" i="3"/>
  <c r="BE176" i="3"/>
  <c r="J178" i="3"/>
  <c r="BE178" i="3"/>
  <c r="J180" i="3"/>
  <c r="BE180" i="3"/>
  <c r="J182" i="3"/>
  <c r="BE182" i="3"/>
  <c r="J185" i="3"/>
  <c r="BE185" i="3"/>
  <c r="J193" i="3"/>
  <c r="BE193" i="3"/>
  <c r="J201" i="3"/>
  <c r="BE201" i="3"/>
  <c r="J205" i="3"/>
  <c r="BE205" i="3"/>
  <c r="J216" i="3"/>
  <c r="BE216" i="3"/>
  <c r="J223" i="3"/>
  <c r="BE223" i="3"/>
  <c r="J228" i="3"/>
  <c r="BE228" i="3"/>
  <c r="J234" i="3"/>
  <c r="BE234" i="3"/>
  <c r="J238" i="3"/>
  <c r="BE238" i="3"/>
  <c r="J241" i="3"/>
  <c r="BE241" i="3"/>
  <c r="J243" i="3"/>
  <c r="BE243" i="3"/>
  <c r="J244" i="3"/>
  <c r="BE244" i="3"/>
  <c r="J246" i="3"/>
  <c r="BE246" i="3"/>
  <c r="J250" i="3"/>
  <c r="BE250" i="3"/>
  <c r="J252" i="3"/>
  <c r="BE252" i="3"/>
  <c r="J253" i="3"/>
  <c r="BE253" i="3"/>
  <c r="J261" i="3"/>
  <c r="BE261" i="3"/>
  <c r="J265" i="3"/>
  <c r="BE265" i="3"/>
  <c r="J268" i="3"/>
  <c r="BE268" i="3"/>
  <c r="J272" i="3"/>
  <c r="BE272" i="3"/>
  <c r="J276" i="3"/>
  <c r="BE276" i="3"/>
  <c r="J280" i="3"/>
  <c r="BE280" i="3"/>
  <c r="J284" i="3"/>
  <c r="BE284" i="3"/>
  <c r="J289" i="3"/>
  <c r="BE289" i="3"/>
  <c r="J294" i="3"/>
  <c r="BE294" i="3"/>
  <c r="J297" i="3"/>
  <c r="BE297" i="3"/>
  <c r="J299" i="3"/>
  <c r="BE299" i="3"/>
  <c r="J300" i="3"/>
  <c r="BE300" i="3"/>
  <c r="J301" i="3"/>
  <c r="BE301" i="3"/>
  <c r="J302" i="3"/>
  <c r="BE302" i="3"/>
  <c r="J304" i="3"/>
  <c r="BE304" i="3"/>
  <c r="J305" i="3"/>
  <c r="BE305" i="3"/>
  <c r="J306" i="3"/>
  <c r="BE306" i="3"/>
  <c r="J307" i="3"/>
  <c r="BE307" i="3"/>
  <c r="J308" i="3"/>
  <c r="BE308" i="3"/>
  <c r="J309" i="3"/>
  <c r="BE309" i="3"/>
  <c r="J310" i="3"/>
  <c r="BE310" i="3"/>
  <c r="J311" i="3"/>
  <c r="BE311" i="3"/>
  <c r="J313" i="3"/>
  <c r="BE313" i="3"/>
  <c r="J315" i="3"/>
  <c r="BE315" i="3"/>
  <c r="J317" i="3"/>
  <c r="BE317" i="3"/>
  <c r="J319" i="3"/>
  <c r="BE319" i="3"/>
  <c r="J322" i="3"/>
  <c r="BE322" i="3"/>
  <c r="J323" i="3"/>
  <c r="BE323" i="3"/>
  <c r="J324" i="3"/>
  <c r="BE324" i="3"/>
  <c r="J326" i="3"/>
  <c r="BE326" i="3"/>
  <c r="J329" i="3"/>
  <c r="BE329" i="3"/>
  <c r="F37" i="3"/>
  <c r="AZ99" i="1"/>
  <c r="AZ97" i="1"/>
  <c r="J257" i="4"/>
  <c r="BE257" i="4"/>
  <c r="J260" i="4"/>
  <c r="BE260" i="4"/>
  <c r="J263" i="4"/>
  <c r="BE263" i="4"/>
  <c r="J137" i="4"/>
  <c r="BE137" i="4"/>
  <c r="J141" i="4"/>
  <c r="BE141" i="4"/>
  <c r="J144" i="4"/>
  <c r="BE144" i="4"/>
  <c r="J153" i="4"/>
  <c r="BE153" i="4"/>
  <c r="J159" i="4"/>
  <c r="BE159" i="4"/>
  <c r="J163" i="4"/>
  <c r="BE163" i="4"/>
  <c r="J167" i="4"/>
  <c r="BE167" i="4"/>
  <c r="J174" i="4"/>
  <c r="BE174" i="4"/>
  <c r="J181" i="4"/>
  <c r="BE181" i="4"/>
  <c r="J188" i="4"/>
  <c r="BE188" i="4"/>
  <c r="J190" i="4"/>
  <c r="BE190" i="4"/>
  <c r="J194" i="4"/>
  <c r="BE194" i="4"/>
  <c r="J196" i="4"/>
  <c r="BE196" i="4"/>
  <c r="J198" i="4"/>
  <c r="BE198" i="4"/>
  <c r="J200" i="4"/>
  <c r="BE200" i="4"/>
  <c r="J201" i="4"/>
  <c r="BE201" i="4"/>
  <c r="J203" i="4"/>
  <c r="BE203" i="4"/>
  <c r="J205" i="4"/>
  <c r="BE205" i="4"/>
  <c r="J207" i="4"/>
  <c r="BE207" i="4"/>
  <c r="J210" i="4"/>
  <c r="BE210" i="4"/>
  <c r="J219" i="4"/>
  <c r="BE219" i="4"/>
  <c r="J228" i="4"/>
  <c r="BE228" i="4"/>
  <c r="J237" i="4"/>
  <c r="BE237" i="4"/>
  <c r="J246" i="4"/>
  <c r="BE246" i="4"/>
  <c r="J249" i="4"/>
  <c r="BE249" i="4"/>
  <c r="J250" i="4"/>
  <c r="BE250" i="4"/>
  <c r="J256" i="4"/>
  <c r="BE256" i="4"/>
  <c r="J267" i="4"/>
  <c r="BE267" i="4"/>
  <c r="J277" i="4"/>
  <c r="BE277" i="4"/>
  <c r="J282" i="4"/>
  <c r="BE282" i="4"/>
  <c r="J288" i="4"/>
  <c r="BE288" i="4"/>
  <c r="J292" i="4"/>
  <c r="BE292" i="4"/>
  <c r="J297" i="4"/>
  <c r="BE297" i="4"/>
  <c r="J299" i="4"/>
  <c r="BE299" i="4"/>
  <c r="J300" i="4"/>
  <c r="BE300" i="4"/>
  <c r="J302" i="4"/>
  <c r="BE302" i="4"/>
  <c r="J308" i="4"/>
  <c r="BE308" i="4"/>
  <c r="J310" i="4"/>
  <c r="BE310" i="4"/>
  <c r="J311" i="4"/>
  <c r="BE311" i="4"/>
  <c r="J312" i="4"/>
  <c r="BE312" i="4"/>
  <c r="J313" i="4"/>
  <c r="BE313" i="4"/>
  <c r="J314" i="4"/>
  <c r="BE314" i="4"/>
  <c r="J323" i="4"/>
  <c r="BE323" i="4"/>
  <c r="J327" i="4"/>
  <c r="BE327" i="4"/>
  <c r="J330" i="4"/>
  <c r="BE330" i="4"/>
  <c r="J332" i="4"/>
  <c r="BE332" i="4"/>
  <c r="J336" i="4"/>
  <c r="BE336" i="4"/>
  <c r="J340" i="4"/>
  <c r="BE340" i="4"/>
  <c r="J344" i="4"/>
  <c r="BE344" i="4"/>
  <c r="J348" i="4"/>
  <c r="BE348" i="4"/>
  <c r="J352" i="4"/>
  <c r="BE352" i="4"/>
  <c r="J354" i="4"/>
  <c r="BE354" i="4"/>
  <c r="J357" i="4"/>
  <c r="BE357" i="4"/>
  <c r="J359" i="4"/>
  <c r="BE359" i="4"/>
  <c r="J362" i="4"/>
  <c r="BE362" i="4"/>
  <c r="J366" i="4"/>
  <c r="BE366" i="4"/>
  <c r="J367" i="4"/>
  <c r="BE367" i="4"/>
  <c r="J368" i="4"/>
  <c r="BE368" i="4"/>
  <c r="J370" i="4"/>
  <c r="BE370" i="4"/>
  <c r="J372" i="4"/>
  <c r="BE372" i="4"/>
  <c r="J373" i="4"/>
  <c r="BE373" i="4"/>
  <c r="J376" i="4"/>
  <c r="BE376" i="4"/>
  <c r="J377" i="4"/>
  <c r="BE377" i="4"/>
  <c r="J378" i="4"/>
  <c r="BE378" i="4"/>
  <c r="J383" i="4"/>
  <c r="BE383" i="4"/>
  <c r="J385" i="4"/>
  <c r="BE385" i="4"/>
  <c r="J386" i="4"/>
  <c r="BE386" i="4"/>
  <c r="J388" i="4"/>
  <c r="BE388" i="4"/>
  <c r="J389" i="4"/>
  <c r="BE389" i="4"/>
  <c r="J390" i="4"/>
  <c r="BE390" i="4"/>
  <c r="J391" i="4"/>
  <c r="BE391" i="4"/>
  <c r="J392" i="4"/>
  <c r="BE392" i="4"/>
  <c r="J394" i="4"/>
  <c r="BE394" i="4"/>
  <c r="J395" i="4"/>
  <c r="BE395" i="4"/>
  <c r="J397" i="4"/>
  <c r="BE397" i="4"/>
  <c r="J398" i="4"/>
  <c r="BE398" i="4"/>
  <c r="J399" i="4"/>
  <c r="BE399" i="4"/>
  <c r="J401" i="4"/>
  <c r="BE401" i="4"/>
  <c r="J403" i="4"/>
  <c r="BE403" i="4"/>
  <c r="J405" i="4"/>
  <c r="BE405" i="4"/>
  <c r="J406" i="4"/>
  <c r="BE406" i="4"/>
  <c r="J408" i="4"/>
  <c r="BE408" i="4"/>
  <c r="J410" i="4"/>
  <c r="BE410" i="4"/>
  <c r="J411" i="4"/>
  <c r="BE411" i="4"/>
  <c r="J413" i="4"/>
  <c r="BE413" i="4"/>
  <c r="J415" i="4"/>
  <c r="BE415" i="4"/>
  <c r="J416" i="4"/>
  <c r="BE416" i="4"/>
  <c r="J417" i="4"/>
  <c r="BE417" i="4"/>
  <c r="J418" i="4"/>
  <c r="BE418" i="4"/>
  <c r="J422" i="4"/>
  <c r="BE422" i="4"/>
  <c r="J423" i="4"/>
  <c r="BE423" i="4"/>
  <c r="J424" i="4"/>
  <c r="BE424" i="4"/>
  <c r="J425" i="4"/>
  <c r="BE425" i="4"/>
  <c r="J427" i="4"/>
  <c r="BE427" i="4"/>
  <c r="J428" i="4"/>
  <c r="BE428" i="4"/>
  <c r="J429" i="4"/>
  <c r="BE429" i="4"/>
  <c r="J438" i="4"/>
  <c r="BE438" i="4"/>
  <c r="J441" i="4"/>
  <c r="BE441" i="4"/>
  <c r="J442" i="4"/>
  <c r="BE442" i="4"/>
  <c r="J444" i="4"/>
  <c r="BE444" i="4"/>
  <c r="J448" i="4"/>
  <c r="BE448" i="4"/>
  <c r="J449" i="4"/>
  <c r="BE449" i="4"/>
  <c r="J454" i="4"/>
  <c r="BE454" i="4"/>
  <c r="J455" i="4"/>
  <c r="BE455" i="4"/>
  <c r="J457" i="4"/>
  <c r="BE457" i="4"/>
  <c r="J459" i="4"/>
  <c r="BE459" i="4"/>
  <c r="J462" i="4"/>
  <c r="BE462" i="4"/>
  <c r="F37" i="4"/>
  <c r="AZ100" i="1"/>
  <c r="J218" i="5"/>
  <c r="BE218" i="5"/>
  <c r="J223" i="5"/>
  <c r="BE223" i="5"/>
  <c r="J229" i="5"/>
  <c r="BE229" i="5"/>
  <c r="J139" i="5"/>
  <c r="BE139" i="5"/>
  <c r="J141" i="5"/>
  <c r="BE141" i="5"/>
  <c r="J143" i="5"/>
  <c r="BE143" i="5"/>
  <c r="J145" i="5"/>
  <c r="BE145" i="5"/>
  <c r="J148" i="5"/>
  <c r="BE148" i="5"/>
  <c r="J156" i="5"/>
  <c r="BE156" i="5"/>
  <c r="J160" i="5"/>
  <c r="BE160" i="5"/>
  <c r="J164" i="5"/>
  <c r="BE164" i="5"/>
  <c r="J169" i="5"/>
  <c r="BE169" i="5"/>
  <c r="J174" i="5"/>
  <c r="BE174" i="5"/>
  <c r="J179" i="5"/>
  <c r="BE179" i="5"/>
  <c r="J181" i="5"/>
  <c r="BE181" i="5"/>
  <c r="J183" i="5"/>
  <c r="BE183" i="5"/>
  <c r="J185" i="5"/>
  <c r="BE185" i="5"/>
  <c r="J187" i="5"/>
  <c r="BE187" i="5"/>
  <c r="J191" i="5"/>
  <c r="BE191" i="5"/>
  <c r="J194" i="5"/>
  <c r="BE194" i="5"/>
  <c r="J201" i="5"/>
  <c r="BE201" i="5"/>
  <c r="J208" i="5"/>
  <c r="BE208" i="5"/>
  <c r="J212" i="5"/>
  <c r="BE212" i="5"/>
  <c r="J213" i="5"/>
  <c r="BE213" i="5"/>
  <c r="J226" i="5"/>
  <c r="BE226" i="5"/>
  <c r="J233" i="5"/>
  <c r="BE233" i="5"/>
  <c r="J241" i="5"/>
  <c r="BE241" i="5"/>
  <c r="J246" i="5"/>
  <c r="BE246" i="5"/>
  <c r="J250" i="5"/>
  <c r="BE250" i="5"/>
  <c r="J253" i="5"/>
  <c r="BE253" i="5"/>
  <c r="J255" i="5"/>
  <c r="BE255" i="5"/>
  <c r="J258" i="5"/>
  <c r="BE258" i="5"/>
  <c r="J260" i="5"/>
  <c r="BE260" i="5"/>
  <c r="J263" i="5"/>
  <c r="BE263" i="5"/>
  <c r="J268" i="5"/>
  <c r="BE268" i="5"/>
  <c r="J271" i="5"/>
  <c r="BE271" i="5"/>
  <c r="J277" i="5"/>
  <c r="BE277" i="5"/>
  <c r="J281" i="5"/>
  <c r="BE281" i="5"/>
  <c r="J285" i="5"/>
  <c r="BE285" i="5"/>
  <c r="J289" i="5"/>
  <c r="BE289" i="5"/>
  <c r="J293" i="5"/>
  <c r="BE293" i="5"/>
  <c r="J297" i="5"/>
  <c r="BE297" i="5"/>
  <c r="J300" i="5"/>
  <c r="BE300" i="5"/>
  <c r="J301" i="5"/>
  <c r="BE301" i="5"/>
  <c r="J302" i="5"/>
  <c r="BE302" i="5"/>
  <c r="J303" i="5"/>
  <c r="BE303" i="5"/>
  <c r="J304" i="5"/>
  <c r="BE304" i="5"/>
  <c r="J305" i="5"/>
  <c r="BE305" i="5"/>
  <c r="J306" i="5"/>
  <c r="BE306" i="5"/>
  <c r="J307" i="5"/>
  <c r="BE307" i="5"/>
  <c r="J308" i="5"/>
  <c r="BE308" i="5"/>
  <c r="J309" i="5"/>
  <c r="BE309" i="5"/>
  <c r="J310" i="5"/>
  <c r="BE310" i="5"/>
  <c r="J311" i="5"/>
  <c r="BE311" i="5"/>
  <c r="J312" i="5"/>
  <c r="BE312" i="5"/>
  <c r="J313" i="5"/>
  <c r="BE313" i="5"/>
  <c r="J314" i="5"/>
  <c r="BE314" i="5"/>
  <c r="J317" i="5"/>
  <c r="BE317" i="5"/>
  <c r="J318" i="5"/>
  <c r="BE318" i="5"/>
  <c r="J323" i="5"/>
  <c r="BE323" i="5"/>
  <c r="J325" i="5"/>
  <c r="BE325" i="5"/>
  <c r="J327" i="5"/>
  <c r="BE327" i="5"/>
  <c r="J329" i="5"/>
  <c r="BE329" i="5"/>
  <c r="J331" i="5"/>
  <c r="BE331" i="5"/>
  <c r="J333" i="5"/>
  <c r="BE333" i="5"/>
  <c r="J335" i="5"/>
  <c r="BE335" i="5"/>
  <c r="J336" i="5"/>
  <c r="BE336" i="5"/>
  <c r="J338" i="5"/>
  <c r="BE338" i="5"/>
  <c r="J339" i="5"/>
  <c r="BE339" i="5"/>
  <c r="J340" i="5"/>
  <c r="BE340" i="5"/>
  <c r="J342" i="5"/>
  <c r="BE342" i="5"/>
  <c r="J344" i="5"/>
  <c r="BE344" i="5"/>
  <c r="J346" i="5"/>
  <c r="BE346" i="5"/>
  <c r="J348" i="5"/>
  <c r="BE348" i="5"/>
  <c r="J351" i="5"/>
  <c r="BE351" i="5"/>
  <c r="J354" i="5"/>
  <c r="BE354" i="5"/>
  <c r="J355" i="5"/>
  <c r="BE355" i="5"/>
  <c r="J357" i="5"/>
  <c r="BE357" i="5"/>
  <c r="F37" i="5"/>
  <c r="AZ101" i="1"/>
  <c r="AZ96" i="1"/>
  <c r="AV96" i="1"/>
  <c r="BF216" i="2"/>
  <c r="BF219" i="2"/>
  <c r="BF222" i="2"/>
  <c r="BF135" i="2"/>
  <c r="BF140" i="2"/>
  <c r="BF144" i="2"/>
  <c r="BF149" i="2"/>
  <c r="BF154" i="2"/>
  <c r="BF159" i="2"/>
  <c r="BF161" i="2"/>
  <c r="BF163" i="2"/>
  <c r="BF165" i="2"/>
  <c r="BF167" i="2"/>
  <c r="BF170" i="2"/>
  <c r="BF178" i="2"/>
  <c r="BF186" i="2"/>
  <c r="BF194" i="2"/>
  <c r="BF202" i="2"/>
  <c r="BF205" i="2"/>
  <c r="BF206" i="2"/>
  <c r="BF210" i="2"/>
  <c r="BF214" i="2"/>
  <c r="BF215" i="2"/>
  <c r="BF226" i="2"/>
  <c r="BF233" i="2"/>
  <c r="BF238" i="2"/>
  <c r="BF244" i="2"/>
  <c r="BF248" i="2"/>
  <c r="BF251" i="2"/>
  <c r="BF253" i="2"/>
  <c r="BF254" i="2"/>
  <c r="BF256" i="2"/>
  <c r="BF260" i="2"/>
  <c r="BF262" i="2"/>
  <c r="BF263" i="2"/>
  <c r="BF264" i="2"/>
  <c r="BF265" i="2"/>
  <c r="BF266" i="2"/>
  <c r="BF267" i="2"/>
  <c r="BF275" i="2"/>
  <c r="BF279" i="2"/>
  <c r="BF284" i="2"/>
  <c r="BF287" i="2"/>
  <c r="BF288" i="2"/>
  <c r="BF290" i="2"/>
  <c r="BF291" i="2"/>
  <c r="BF292" i="2"/>
  <c r="BF294" i="2"/>
  <c r="BF295" i="2"/>
  <c r="BF296" i="2"/>
  <c r="BF297" i="2"/>
  <c r="BF299" i="2"/>
  <c r="BF300" i="2"/>
  <c r="BF301" i="2"/>
  <c r="BF302" i="2"/>
  <c r="BF303" i="2"/>
  <c r="BF304" i="2"/>
  <c r="BF305" i="2"/>
  <c r="BF306" i="2"/>
  <c r="BF307" i="2"/>
  <c r="BF308" i="2"/>
  <c r="BF310" i="2"/>
  <c r="BF311" i="2"/>
  <c r="BF312" i="2"/>
  <c r="BF313" i="2"/>
  <c r="BF323" i="2"/>
  <c r="BF324" i="2"/>
  <c r="BF325" i="2"/>
  <c r="BF327" i="2"/>
  <c r="BF329" i="2"/>
  <c r="F38" i="2"/>
  <c r="BA98" i="1"/>
  <c r="BF206" i="3"/>
  <c r="BF209" i="3"/>
  <c r="BF212" i="3"/>
  <c r="BF137" i="3"/>
  <c r="BF140" i="3"/>
  <c r="BF145" i="3"/>
  <c r="BF149" i="3"/>
  <c r="BF153" i="3"/>
  <c r="BF157" i="3"/>
  <c r="BF162" i="3"/>
  <c r="BF167" i="3"/>
  <c r="BF172" i="3"/>
  <c r="BF174" i="3"/>
  <c r="BF176" i="3"/>
  <c r="BF178" i="3"/>
  <c r="BF180" i="3"/>
  <c r="BF182" i="3"/>
  <c r="BF185" i="3"/>
  <c r="BF193" i="3"/>
  <c r="BF201" i="3"/>
  <c r="BF205" i="3"/>
  <c r="BF216" i="3"/>
  <c r="BF223" i="3"/>
  <c r="BF228" i="3"/>
  <c r="BF234" i="3"/>
  <c r="BF238" i="3"/>
  <c r="BF241" i="3"/>
  <c r="BF243" i="3"/>
  <c r="BF244" i="3"/>
  <c r="BF246" i="3"/>
  <c r="BF250" i="3"/>
  <c r="BF252" i="3"/>
  <c r="BF253" i="3"/>
  <c r="BF261" i="3"/>
  <c r="BF265" i="3"/>
  <c r="BF268" i="3"/>
  <c r="BF272" i="3"/>
  <c r="BF276" i="3"/>
  <c r="BF280" i="3"/>
  <c r="BF284" i="3"/>
  <c r="BF289" i="3"/>
  <c r="BF294" i="3"/>
  <c r="BF297" i="3"/>
  <c r="BF299" i="3"/>
  <c r="BF300" i="3"/>
  <c r="BF301" i="3"/>
  <c r="BF302" i="3"/>
  <c r="BF304" i="3"/>
  <c r="BF305" i="3"/>
  <c r="BF306" i="3"/>
  <c r="BF307" i="3"/>
  <c r="BF308" i="3"/>
  <c r="BF309" i="3"/>
  <c r="BF310" i="3"/>
  <c r="BF311" i="3"/>
  <c r="BF313" i="3"/>
  <c r="BF315" i="3"/>
  <c r="BF317" i="3"/>
  <c r="BF319" i="3"/>
  <c r="BF322" i="3"/>
  <c r="BF323" i="3"/>
  <c r="BF324" i="3"/>
  <c r="BF326" i="3"/>
  <c r="BF329" i="3"/>
  <c r="F38" i="3"/>
  <c r="BA99" i="1"/>
  <c r="BA97" i="1"/>
  <c r="BF257" i="4"/>
  <c r="BF260" i="4"/>
  <c r="BF263" i="4"/>
  <c r="BF137" i="4"/>
  <c r="BF141" i="4"/>
  <c r="BF144" i="4"/>
  <c r="BF153" i="4"/>
  <c r="BF159" i="4"/>
  <c r="BF163" i="4"/>
  <c r="BF167" i="4"/>
  <c r="BF174" i="4"/>
  <c r="BF181" i="4"/>
  <c r="BF188" i="4"/>
  <c r="BF190" i="4"/>
  <c r="BF194" i="4"/>
  <c r="BF196" i="4"/>
  <c r="BF198" i="4"/>
  <c r="BF200" i="4"/>
  <c r="BF201" i="4"/>
  <c r="BF203" i="4"/>
  <c r="BF205" i="4"/>
  <c r="BF207" i="4"/>
  <c r="BF210" i="4"/>
  <c r="BF219" i="4"/>
  <c r="BF228" i="4"/>
  <c r="BF237" i="4"/>
  <c r="BF246" i="4"/>
  <c r="BF249" i="4"/>
  <c r="BF250" i="4"/>
  <c r="BF256" i="4"/>
  <c r="BF267" i="4"/>
  <c r="BF277" i="4"/>
  <c r="BF282" i="4"/>
  <c r="BF288" i="4"/>
  <c r="BF292" i="4"/>
  <c r="BF297" i="4"/>
  <c r="BF299" i="4"/>
  <c r="BF300" i="4"/>
  <c r="BF302" i="4"/>
  <c r="BF308" i="4"/>
  <c r="BF310" i="4"/>
  <c r="BF311" i="4"/>
  <c r="BF312" i="4"/>
  <c r="BF313" i="4"/>
  <c r="BF314" i="4"/>
  <c r="BF323" i="4"/>
  <c r="BF327" i="4"/>
  <c r="BF330" i="4"/>
  <c r="BF332" i="4"/>
  <c r="BF336" i="4"/>
  <c r="BF340" i="4"/>
  <c r="BF344" i="4"/>
  <c r="BF348" i="4"/>
  <c r="BF352" i="4"/>
  <c r="BF354" i="4"/>
  <c r="BF357" i="4"/>
  <c r="BF359" i="4"/>
  <c r="BF362" i="4"/>
  <c r="BF366" i="4"/>
  <c r="BF367" i="4"/>
  <c r="BF368" i="4"/>
  <c r="BF370" i="4"/>
  <c r="BF372" i="4"/>
  <c r="BF373" i="4"/>
  <c r="BF376" i="4"/>
  <c r="BF377" i="4"/>
  <c r="BF378" i="4"/>
  <c r="BF383" i="4"/>
  <c r="BF385" i="4"/>
  <c r="BF386" i="4"/>
  <c r="BF388" i="4"/>
  <c r="BF389" i="4"/>
  <c r="BF390" i="4"/>
  <c r="BF391" i="4"/>
  <c r="BF392" i="4"/>
  <c r="BF394" i="4"/>
  <c r="BF395" i="4"/>
  <c r="BF397" i="4"/>
  <c r="BF398" i="4"/>
  <c r="BF399" i="4"/>
  <c r="BF401" i="4"/>
  <c r="BF403" i="4"/>
  <c r="BF405" i="4"/>
  <c r="BF406" i="4"/>
  <c r="BF408" i="4"/>
  <c r="BF410" i="4"/>
  <c r="BF411" i="4"/>
  <c r="BF413" i="4"/>
  <c r="BF415" i="4"/>
  <c r="BF416" i="4"/>
  <c r="BF417" i="4"/>
  <c r="BF418" i="4"/>
  <c r="BF422" i="4"/>
  <c r="BF423" i="4"/>
  <c r="BF424" i="4"/>
  <c r="BF425" i="4"/>
  <c r="BF427" i="4"/>
  <c r="BF428" i="4"/>
  <c r="BF429" i="4"/>
  <c r="BF438" i="4"/>
  <c r="BF441" i="4"/>
  <c r="BF442" i="4"/>
  <c r="BF444" i="4"/>
  <c r="BF448" i="4"/>
  <c r="BF449" i="4"/>
  <c r="BF454" i="4"/>
  <c r="BF455" i="4"/>
  <c r="BF457" i="4"/>
  <c r="BF459" i="4"/>
  <c r="BF462" i="4"/>
  <c r="F38" i="4"/>
  <c r="BA100" i="1"/>
  <c r="BF218" i="5"/>
  <c r="BF223" i="5"/>
  <c r="BF229" i="5"/>
  <c r="BF139" i="5"/>
  <c r="BF141" i="5"/>
  <c r="BF143" i="5"/>
  <c r="BF145" i="5"/>
  <c r="BF148" i="5"/>
  <c r="BF156" i="5"/>
  <c r="BF160" i="5"/>
  <c r="BF164" i="5"/>
  <c r="BF169" i="5"/>
  <c r="BF174" i="5"/>
  <c r="BF179" i="5"/>
  <c r="BF181" i="5"/>
  <c r="BF183" i="5"/>
  <c r="BF185" i="5"/>
  <c r="BF187" i="5"/>
  <c r="BF191" i="5"/>
  <c r="BF194" i="5"/>
  <c r="BF201" i="5"/>
  <c r="BF208" i="5"/>
  <c r="BF212" i="5"/>
  <c r="BF213" i="5"/>
  <c r="BF226" i="5"/>
  <c r="BF233" i="5"/>
  <c r="BF241" i="5"/>
  <c r="BF246" i="5"/>
  <c r="BF250" i="5"/>
  <c r="BF253" i="5"/>
  <c r="BF255" i="5"/>
  <c r="BF258" i="5"/>
  <c r="BF260" i="5"/>
  <c r="BF263" i="5"/>
  <c r="BF268" i="5"/>
  <c r="BF271" i="5"/>
  <c r="BF277" i="5"/>
  <c r="BF281" i="5"/>
  <c r="BF285" i="5"/>
  <c r="BF289" i="5"/>
  <c r="BF293" i="5"/>
  <c r="BF297" i="5"/>
  <c r="BF300" i="5"/>
  <c r="BF301" i="5"/>
  <c r="BF302" i="5"/>
  <c r="BF303" i="5"/>
  <c r="BF304" i="5"/>
  <c r="BF305" i="5"/>
  <c r="BF306" i="5"/>
  <c r="BF307" i="5"/>
  <c r="BF308" i="5"/>
  <c r="BF309" i="5"/>
  <c r="BF310" i="5"/>
  <c r="BF311" i="5"/>
  <c r="BF312" i="5"/>
  <c r="BF313" i="5"/>
  <c r="BF314" i="5"/>
  <c r="BF317" i="5"/>
  <c r="BF318" i="5"/>
  <c r="BF323" i="5"/>
  <c r="BF325" i="5"/>
  <c r="BF327" i="5"/>
  <c r="BF329" i="5"/>
  <c r="BF331" i="5"/>
  <c r="BF333" i="5"/>
  <c r="BF335" i="5"/>
  <c r="BF336" i="5"/>
  <c r="BF338" i="5"/>
  <c r="BF339" i="5"/>
  <c r="BF340" i="5"/>
  <c r="BF342" i="5"/>
  <c r="BF344" i="5"/>
  <c r="BF346" i="5"/>
  <c r="BF348" i="5"/>
  <c r="BF351" i="5"/>
  <c r="BF354" i="5"/>
  <c r="BF355" i="5"/>
  <c r="BF357" i="5"/>
  <c r="F38" i="5"/>
  <c r="BA101" i="1"/>
  <c r="BA96" i="1"/>
  <c r="AW96" i="1"/>
  <c r="AT96" i="1"/>
  <c r="AN96" i="1"/>
  <c r="J191" i="6"/>
  <c r="BE191" i="6"/>
  <c r="J196" i="6"/>
  <c r="BE196" i="6"/>
  <c r="J202" i="6"/>
  <c r="BE202" i="6"/>
  <c r="J134" i="6"/>
  <c r="BE134" i="6"/>
  <c r="J139" i="6"/>
  <c r="BE139" i="6"/>
  <c r="J143" i="6"/>
  <c r="BE143" i="6"/>
  <c r="J148" i="6"/>
  <c r="BE148" i="6"/>
  <c r="J153" i="6"/>
  <c r="BE153" i="6"/>
  <c r="J158" i="6"/>
  <c r="BE158" i="6"/>
  <c r="J160" i="6"/>
  <c r="BE160" i="6"/>
  <c r="J164" i="6"/>
  <c r="BE164" i="6"/>
  <c r="J167" i="6"/>
  <c r="BE167" i="6"/>
  <c r="J175" i="6"/>
  <c r="BE175" i="6"/>
  <c r="J183" i="6"/>
  <c r="BE183" i="6"/>
  <c r="J187" i="6"/>
  <c r="BE187" i="6"/>
  <c r="J188" i="6"/>
  <c r="BE188" i="6"/>
  <c r="J199" i="6"/>
  <c r="BE199" i="6"/>
  <c r="J206" i="6"/>
  <c r="BE206" i="6"/>
  <c r="J213" i="6"/>
  <c r="BE213" i="6"/>
  <c r="J218" i="6"/>
  <c r="BE218" i="6"/>
  <c r="J222" i="6"/>
  <c r="BE222" i="6"/>
  <c r="J225" i="6"/>
  <c r="BE225" i="6"/>
  <c r="J227" i="6"/>
  <c r="BE227" i="6"/>
  <c r="J230" i="6"/>
  <c r="BE230" i="6"/>
  <c r="J232" i="6"/>
  <c r="BE232" i="6"/>
  <c r="J235" i="6"/>
  <c r="BE235" i="6"/>
  <c r="J238" i="6"/>
  <c r="BE238" i="6"/>
  <c r="J240" i="6"/>
  <c r="BE240" i="6"/>
  <c r="J244" i="6"/>
  <c r="BE244" i="6"/>
  <c r="J247" i="6"/>
  <c r="BE247" i="6"/>
  <c r="J248" i="6"/>
  <c r="BE248" i="6"/>
  <c r="J249" i="6"/>
  <c r="BE249" i="6"/>
  <c r="J252" i="6"/>
  <c r="BE252" i="6"/>
  <c r="J253" i="6"/>
  <c r="BE253" i="6"/>
  <c r="J254" i="6"/>
  <c r="BE254" i="6"/>
  <c r="J255" i="6"/>
  <c r="BE255" i="6"/>
  <c r="J256" i="6"/>
  <c r="BE256" i="6"/>
  <c r="J257" i="6"/>
  <c r="BE257" i="6"/>
  <c r="J258" i="6"/>
  <c r="BE258" i="6"/>
  <c r="J259" i="6"/>
  <c r="BE259" i="6"/>
  <c r="J261" i="6"/>
  <c r="BE261" i="6"/>
  <c r="J262" i="6"/>
  <c r="BE262" i="6"/>
  <c r="J263" i="6"/>
  <c r="BE263" i="6"/>
  <c r="J264" i="6"/>
  <c r="BE264" i="6"/>
  <c r="J265" i="6"/>
  <c r="BE265" i="6"/>
  <c r="J266" i="6"/>
  <c r="BE266" i="6"/>
  <c r="J267" i="6"/>
  <c r="BE267" i="6"/>
  <c r="J268" i="6"/>
  <c r="BE268" i="6"/>
  <c r="J269" i="6"/>
  <c r="BE269" i="6"/>
  <c r="J270" i="6"/>
  <c r="BE270" i="6"/>
  <c r="J271" i="6"/>
  <c r="BE271" i="6"/>
  <c r="J272" i="6"/>
  <c r="BE272" i="6"/>
  <c r="J274" i="6"/>
  <c r="BE274" i="6"/>
  <c r="J275" i="6"/>
  <c r="BE275" i="6"/>
  <c r="J276" i="6"/>
  <c r="BE276" i="6"/>
  <c r="J277" i="6"/>
  <c r="BE277" i="6"/>
  <c r="J279" i="6"/>
  <c r="BE279" i="6"/>
  <c r="J280" i="6"/>
  <c r="BE280" i="6"/>
  <c r="J281" i="6"/>
  <c r="BE281" i="6"/>
  <c r="J282" i="6"/>
  <c r="BE282" i="6"/>
  <c r="J283" i="6"/>
  <c r="BE283" i="6"/>
  <c r="J286" i="6"/>
  <c r="BE286" i="6"/>
  <c r="J287" i="6"/>
  <c r="BE287" i="6"/>
  <c r="J288" i="6"/>
  <c r="BE288" i="6"/>
  <c r="J290" i="6"/>
  <c r="BE290" i="6"/>
  <c r="J292" i="6"/>
  <c r="BE292" i="6"/>
  <c r="F37" i="6"/>
  <c r="AZ103" i="1"/>
  <c r="J212" i="7"/>
  <c r="BE212" i="7"/>
  <c r="J217" i="7"/>
  <c r="BE217" i="7"/>
  <c r="J220" i="7"/>
  <c r="BE220" i="7"/>
  <c r="J136" i="7"/>
  <c r="BE136" i="7"/>
  <c r="J138" i="7"/>
  <c r="BE138" i="7"/>
  <c r="J141" i="7"/>
  <c r="BE141" i="7"/>
  <c r="J149" i="7"/>
  <c r="BE149" i="7"/>
  <c r="J153" i="7"/>
  <c r="BE153" i="7"/>
  <c r="J157" i="7"/>
  <c r="BE157" i="7"/>
  <c r="J161" i="7"/>
  <c r="BE161" i="7"/>
  <c r="J166" i="7"/>
  <c r="BE166" i="7"/>
  <c r="J171" i="7"/>
  <c r="BE171" i="7"/>
  <c r="J176" i="7"/>
  <c r="BE176" i="7"/>
  <c r="J177" i="7"/>
  <c r="BE177" i="7"/>
  <c r="J179" i="7"/>
  <c r="BE179" i="7"/>
  <c r="J181" i="7"/>
  <c r="BE181" i="7"/>
  <c r="J185" i="7"/>
  <c r="BE185" i="7"/>
  <c r="J188" i="7"/>
  <c r="BE188" i="7"/>
  <c r="J196" i="7"/>
  <c r="BE196" i="7"/>
  <c r="J204" i="7"/>
  <c r="BE204" i="7"/>
  <c r="J208" i="7"/>
  <c r="BE208" i="7"/>
  <c r="J209" i="7"/>
  <c r="BE209" i="7"/>
  <c r="J224" i="7"/>
  <c r="BE224" i="7"/>
  <c r="J231" i="7"/>
  <c r="BE231" i="7"/>
  <c r="J236" i="7"/>
  <c r="BE236" i="7"/>
  <c r="J240" i="7"/>
  <c r="BE240" i="7"/>
  <c r="J243" i="7"/>
  <c r="BE243" i="7"/>
  <c r="J245" i="7"/>
  <c r="BE245" i="7"/>
  <c r="J248" i="7"/>
  <c r="BE248" i="7"/>
  <c r="J250" i="7"/>
  <c r="BE250" i="7"/>
  <c r="J253" i="7"/>
  <c r="BE253" i="7"/>
  <c r="J256" i="7"/>
  <c r="BE256" i="7"/>
  <c r="J258" i="7"/>
  <c r="BE258" i="7"/>
  <c r="J262" i="7"/>
  <c r="BE262" i="7"/>
  <c r="J267" i="7"/>
  <c r="BE267" i="7"/>
  <c r="J270" i="7"/>
  <c r="BE270" i="7"/>
  <c r="J272" i="7"/>
  <c r="BE272" i="7"/>
  <c r="J276" i="7"/>
  <c r="BE276" i="7"/>
  <c r="J280" i="7"/>
  <c r="BE280" i="7"/>
  <c r="J284" i="7"/>
  <c r="BE284" i="7"/>
  <c r="J288" i="7"/>
  <c r="BE288" i="7"/>
  <c r="J292" i="7"/>
  <c r="BE292" i="7"/>
  <c r="J294" i="7"/>
  <c r="BE294" i="7"/>
  <c r="J299" i="7"/>
  <c r="BE299" i="7"/>
  <c r="J300" i="7"/>
  <c r="BE300" i="7"/>
  <c r="J301" i="7"/>
  <c r="BE301" i="7"/>
  <c r="J302" i="7"/>
  <c r="BE302" i="7"/>
  <c r="J303" i="7"/>
  <c r="BE303" i="7"/>
  <c r="J304" i="7"/>
  <c r="BE304" i="7"/>
  <c r="J305" i="7"/>
  <c r="BE305" i="7"/>
  <c r="J306" i="7"/>
  <c r="BE306" i="7"/>
  <c r="J307" i="7"/>
  <c r="BE307" i="7"/>
  <c r="J309" i="7"/>
  <c r="BE309" i="7"/>
  <c r="J310" i="7"/>
  <c r="BE310" i="7"/>
  <c r="J311" i="7"/>
  <c r="BE311" i="7"/>
  <c r="J312" i="7"/>
  <c r="BE312" i="7"/>
  <c r="J313" i="7"/>
  <c r="BE313" i="7"/>
  <c r="J314" i="7"/>
  <c r="BE314" i="7"/>
  <c r="J315" i="7"/>
  <c r="BE315" i="7"/>
  <c r="J316" i="7"/>
  <c r="BE316" i="7"/>
  <c r="J317" i="7"/>
  <c r="BE317" i="7"/>
  <c r="J318" i="7"/>
  <c r="BE318" i="7"/>
  <c r="J319" i="7"/>
  <c r="BE319" i="7"/>
  <c r="J320" i="7"/>
  <c r="BE320" i="7"/>
  <c r="J321" i="7"/>
  <c r="BE321" i="7"/>
  <c r="J322" i="7"/>
  <c r="BE322" i="7"/>
  <c r="J323" i="7"/>
  <c r="BE323" i="7"/>
  <c r="J325" i="7"/>
  <c r="BE325" i="7"/>
  <c r="J326" i="7"/>
  <c r="BE326" i="7"/>
  <c r="J327" i="7"/>
  <c r="BE327" i="7"/>
  <c r="J328" i="7"/>
  <c r="BE328" i="7"/>
  <c r="J329" i="7"/>
  <c r="BE329" i="7"/>
  <c r="J330" i="7"/>
  <c r="BE330" i="7"/>
  <c r="J331" i="7"/>
  <c r="BE331" i="7"/>
  <c r="J332" i="7"/>
  <c r="BE332" i="7"/>
  <c r="J333" i="7"/>
  <c r="BE333" i="7"/>
  <c r="J334" i="7"/>
  <c r="BE334" i="7"/>
  <c r="J335" i="7"/>
  <c r="BE335" i="7"/>
  <c r="J336" i="7"/>
  <c r="BE336" i="7"/>
  <c r="J337" i="7"/>
  <c r="BE337" i="7"/>
  <c r="J339" i="7"/>
  <c r="BE339" i="7"/>
  <c r="J340" i="7"/>
  <c r="BE340" i="7"/>
  <c r="J342" i="7"/>
  <c r="BE342" i="7"/>
  <c r="J343" i="7"/>
  <c r="BE343" i="7"/>
  <c r="J344" i="7"/>
  <c r="BE344" i="7"/>
  <c r="J345" i="7"/>
  <c r="BE345" i="7"/>
  <c r="J347" i="7"/>
  <c r="BE347" i="7"/>
  <c r="J348" i="7"/>
  <c r="BE348" i="7"/>
  <c r="J350" i="7"/>
  <c r="BE350" i="7"/>
  <c r="J352" i="7"/>
  <c r="BE352" i="7"/>
  <c r="J354" i="7"/>
  <c r="BE354" i="7"/>
  <c r="J356" i="7"/>
  <c r="BE356" i="7"/>
  <c r="J358" i="7"/>
  <c r="BE358" i="7"/>
  <c r="J361" i="7"/>
  <c r="BE361" i="7"/>
  <c r="J365" i="7"/>
  <c r="BE365" i="7"/>
  <c r="J369" i="7"/>
  <c r="BE369" i="7"/>
  <c r="J371" i="7"/>
  <c r="BE371" i="7"/>
  <c r="J374" i="7"/>
  <c r="BE374" i="7"/>
  <c r="F37" i="7"/>
  <c r="AZ104" i="1"/>
  <c r="J214" i="8"/>
  <c r="BE214" i="8"/>
  <c r="J219" i="8"/>
  <c r="BE219" i="8"/>
  <c r="J225" i="8"/>
  <c r="BE225" i="8"/>
  <c r="J137" i="8"/>
  <c r="BE137" i="8"/>
  <c r="J139" i="8"/>
  <c r="BE139" i="8"/>
  <c r="J141" i="8"/>
  <c r="BE141" i="8"/>
  <c r="J144" i="8"/>
  <c r="BE144" i="8"/>
  <c r="J152" i="8"/>
  <c r="BE152" i="8"/>
  <c r="J156" i="8"/>
  <c r="BE156" i="8"/>
  <c r="J160" i="8"/>
  <c r="BE160" i="8"/>
  <c r="J165" i="8"/>
  <c r="BE165" i="8"/>
  <c r="J170" i="8"/>
  <c r="BE170" i="8"/>
  <c r="J175" i="8"/>
  <c r="BE175" i="8"/>
  <c r="J177" i="8"/>
  <c r="BE177" i="8"/>
  <c r="J179" i="8"/>
  <c r="BE179" i="8"/>
  <c r="J181" i="8"/>
  <c r="BE181" i="8"/>
  <c r="J183" i="8"/>
  <c r="BE183" i="8"/>
  <c r="J185" i="8"/>
  <c r="BE185" i="8"/>
  <c r="J189" i="8"/>
  <c r="BE189" i="8"/>
  <c r="J192" i="8"/>
  <c r="BE192" i="8"/>
  <c r="J199" i="8"/>
  <c r="BE199" i="8"/>
  <c r="J206" i="8"/>
  <c r="BE206" i="8"/>
  <c r="J210" i="8"/>
  <c r="BE210" i="8"/>
  <c r="J211" i="8"/>
  <c r="BE211" i="8"/>
  <c r="J222" i="8"/>
  <c r="BE222" i="8"/>
  <c r="J229" i="8"/>
  <c r="BE229" i="8"/>
  <c r="J237" i="8"/>
  <c r="BE237" i="8"/>
  <c r="J242" i="8"/>
  <c r="BE242" i="8"/>
  <c r="J246" i="8"/>
  <c r="BE246" i="8"/>
  <c r="J249" i="8"/>
  <c r="BE249" i="8"/>
  <c r="J251" i="8"/>
  <c r="BE251" i="8"/>
  <c r="J254" i="8"/>
  <c r="BE254" i="8"/>
  <c r="J256" i="8"/>
  <c r="BE256" i="8"/>
  <c r="J259" i="8"/>
  <c r="BE259" i="8"/>
  <c r="J263" i="8"/>
  <c r="BE263" i="8"/>
  <c r="J265" i="8"/>
  <c r="BE265" i="8"/>
  <c r="J267" i="8"/>
  <c r="BE267" i="8"/>
  <c r="J270" i="8"/>
  <c r="BE270" i="8"/>
  <c r="J274" i="8"/>
  <c r="BE274" i="8"/>
  <c r="J278" i="8"/>
  <c r="BE278" i="8"/>
  <c r="J282" i="8"/>
  <c r="BE282" i="8"/>
  <c r="J286" i="8"/>
  <c r="BE286" i="8"/>
  <c r="J291" i="8"/>
  <c r="BE291" i="8"/>
  <c r="J293" i="8"/>
  <c r="BE293" i="8"/>
  <c r="J295" i="8"/>
  <c r="BE295" i="8"/>
  <c r="J298" i="8"/>
  <c r="BE298" i="8"/>
  <c r="J299" i="8"/>
  <c r="BE299" i="8"/>
  <c r="J300" i="8"/>
  <c r="BE300" i="8"/>
  <c r="J301" i="8"/>
  <c r="BE301" i="8"/>
  <c r="J302" i="8"/>
  <c r="BE302" i="8"/>
  <c r="J303" i="8"/>
  <c r="BE303" i="8"/>
  <c r="J304" i="8"/>
  <c r="BE304" i="8"/>
  <c r="J306" i="8"/>
  <c r="BE306" i="8"/>
  <c r="J307" i="8"/>
  <c r="BE307" i="8"/>
  <c r="J308" i="8"/>
  <c r="BE308" i="8"/>
  <c r="J310" i="8"/>
  <c r="BE310" i="8"/>
  <c r="J312" i="8"/>
  <c r="BE312" i="8"/>
  <c r="J314" i="8"/>
  <c r="BE314" i="8"/>
  <c r="J316" i="8"/>
  <c r="BE316" i="8"/>
  <c r="J319" i="8"/>
  <c r="BE319" i="8"/>
  <c r="J322" i="8"/>
  <c r="BE322" i="8"/>
  <c r="J323" i="8"/>
  <c r="BE323" i="8"/>
  <c r="J324" i="8"/>
  <c r="BE324" i="8"/>
  <c r="J325" i="8"/>
  <c r="BE325" i="8"/>
  <c r="J328" i="8"/>
  <c r="BE328" i="8"/>
  <c r="F37" i="8"/>
  <c r="AZ105" i="1"/>
  <c r="AZ102" i="1"/>
  <c r="AV102" i="1"/>
  <c r="BF191" i="6"/>
  <c r="BF196" i="6"/>
  <c r="BF202" i="6"/>
  <c r="BF134" i="6"/>
  <c r="BF139" i="6"/>
  <c r="BF143" i="6"/>
  <c r="BF148" i="6"/>
  <c r="BF153" i="6"/>
  <c r="BF158" i="6"/>
  <c r="BF160" i="6"/>
  <c r="BF164" i="6"/>
  <c r="BF167" i="6"/>
  <c r="BF175" i="6"/>
  <c r="BF183" i="6"/>
  <c r="BF187" i="6"/>
  <c r="BF188" i="6"/>
  <c r="BF199" i="6"/>
  <c r="BF206" i="6"/>
  <c r="BF213" i="6"/>
  <c r="BF218" i="6"/>
  <c r="BF222" i="6"/>
  <c r="BF225" i="6"/>
  <c r="BF227" i="6"/>
  <c r="BF230" i="6"/>
  <c r="BF232" i="6"/>
  <c r="BF235" i="6"/>
  <c r="BF238" i="6"/>
  <c r="BF240" i="6"/>
  <c r="BF244" i="6"/>
  <c r="BF247" i="6"/>
  <c r="BF248" i="6"/>
  <c r="BF249" i="6"/>
  <c r="BF252" i="6"/>
  <c r="BF253" i="6"/>
  <c r="BF254" i="6"/>
  <c r="BF255" i="6"/>
  <c r="BF256" i="6"/>
  <c r="BF257" i="6"/>
  <c r="BF258" i="6"/>
  <c r="BF259" i="6"/>
  <c r="BF261" i="6"/>
  <c r="BF262" i="6"/>
  <c r="BF263" i="6"/>
  <c r="BF264" i="6"/>
  <c r="BF265" i="6"/>
  <c r="BF266" i="6"/>
  <c r="BF267" i="6"/>
  <c r="BF268" i="6"/>
  <c r="BF269" i="6"/>
  <c r="BF270" i="6"/>
  <c r="BF271" i="6"/>
  <c r="BF272" i="6"/>
  <c r="BF274" i="6"/>
  <c r="BF275" i="6"/>
  <c r="BF276" i="6"/>
  <c r="BF277" i="6"/>
  <c r="BF279" i="6"/>
  <c r="BF280" i="6"/>
  <c r="BF281" i="6"/>
  <c r="BF282" i="6"/>
  <c r="BF283" i="6"/>
  <c r="BF286" i="6"/>
  <c r="BF287" i="6"/>
  <c r="BF288" i="6"/>
  <c r="BF290" i="6"/>
  <c r="BF292" i="6"/>
  <c r="F38" i="6"/>
  <c r="BA103" i="1"/>
  <c r="BF212" i="7"/>
  <c r="BF217" i="7"/>
  <c r="BF220" i="7"/>
  <c r="BF136" i="7"/>
  <c r="BF138" i="7"/>
  <c r="BF141" i="7"/>
  <c r="BF149" i="7"/>
  <c r="BF153" i="7"/>
  <c r="BF157" i="7"/>
  <c r="BF161" i="7"/>
  <c r="BF166" i="7"/>
  <c r="BF171" i="7"/>
  <c r="BF176" i="7"/>
  <c r="BF177" i="7"/>
  <c r="BF179" i="7"/>
  <c r="BF181" i="7"/>
  <c r="BF185" i="7"/>
  <c r="BF188" i="7"/>
  <c r="BF196" i="7"/>
  <c r="BF204" i="7"/>
  <c r="BF208" i="7"/>
  <c r="BF209" i="7"/>
  <c r="BF224" i="7"/>
  <c r="BF231" i="7"/>
  <c r="BF236" i="7"/>
  <c r="BF240" i="7"/>
  <c r="BF243" i="7"/>
  <c r="BF245" i="7"/>
  <c r="BF248" i="7"/>
  <c r="BF250" i="7"/>
  <c r="BF253" i="7"/>
  <c r="BF256" i="7"/>
  <c r="BF258" i="7"/>
  <c r="BF262" i="7"/>
  <c r="BF267" i="7"/>
  <c r="BF270" i="7"/>
  <c r="BF272" i="7"/>
  <c r="BF276" i="7"/>
  <c r="BF280" i="7"/>
  <c r="BF284" i="7"/>
  <c r="BF288" i="7"/>
  <c r="BF292" i="7"/>
  <c r="BF294" i="7"/>
  <c r="BF299" i="7"/>
  <c r="BF300" i="7"/>
  <c r="BF301" i="7"/>
  <c r="BF302" i="7"/>
  <c r="BF303" i="7"/>
  <c r="BF304" i="7"/>
  <c r="BF305" i="7"/>
  <c r="BF306" i="7"/>
  <c r="BF307" i="7"/>
  <c r="BF309" i="7"/>
  <c r="BF310" i="7"/>
  <c r="BF311" i="7"/>
  <c r="BF312" i="7"/>
  <c r="BF313" i="7"/>
  <c r="BF314" i="7"/>
  <c r="BF315" i="7"/>
  <c r="BF316" i="7"/>
  <c r="BF317" i="7"/>
  <c r="BF318" i="7"/>
  <c r="BF319" i="7"/>
  <c r="BF320" i="7"/>
  <c r="BF321" i="7"/>
  <c r="BF322" i="7"/>
  <c r="BF323" i="7"/>
  <c r="BF325" i="7"/>
  <c r="BF326" i="7"/>
  <c r="BF327" i="7"/>
  <c r="BF328" i="7"/>
  <c r="BF329" i="7"/>
  <c r="BF330" i="7"/>
  <c r="BF331" i="7"/>
  <c r="BF332" i="7"/>
  <c r="BF333" i="7"/>
  <c r="BF334" i="7"/>
  <c r="BF335" i="7"/>
  <c r="BF336" i="7"/>
  <c r="BF337" i="7"/>
  <c r="BF339" i="7"/>
  <c r="BF340" i="7"/>
  <c r="BF342" i="7"/>
  <c r="BF343" i="7"/>
  <c r="BF344" i="7"/>
  <c r="BF345" i="7"/>
  <c r="BF347" i="7"/>
  <c r="BF348" i="7"/>
  <c r="BF350" i="7"/>
  <c r="BF352" i="7"/>
  <c r="BF354" i="7"/>
  <c r="BF356" i="7"/>
  <c r="BF358" i="7"/>
  <c r="BF361" i="7"/>
  <c r="BF365" i="7"/>
  <c r="BF369" i="7"/>
  <c r="BF371" i="7"/>
  <c r="BF374" i="7"/>
  <c r="F38" i="7"/>
  <c r="BA104" i="1"/>
  <c r="BF214" i="8"/>
  <c r="BF219" i="8"/>
  <c r="BF225" i="8"/>
  <c r="BF137" i="8"/>
  <c r="BF139" i="8"/>
  <c r="BF141" i="8"/>
  <c r="BF144" i="8"/>
  <c r="BF152" i="8"/>
  <c r="BF156" i="8"/>
  <c r="BF160" i="8"/>
  <c r="BF165" i="8"/>
  <c r="BF170" i="8"/>
  <c r="BF175" i="8"/>
  <c r="BF177" i="8"/>
  <c r="BF179" i="8"/>
  <c r="BF181" i="8"/>
  <c r="BF183" i="8"/>
  <c r="BF185" i="8"/>
  <c r="BF189" i="8"/>
  <c r="BF192" i="8"/>
  <c r="BF199" i="8"/>
  <c r="BF206" i="8"/>
  <c r="BF210" i="8"/>
  <c r="BF211" i="8"/>
  <c r="BF222" i="8"/>
  <c r="BF229" i="8"/>
  <c r="BF237" i="8"/>
  <c r="BF242" i="8"/>
  <c r="BF246" i="8"/>
  <c r="BF249" i="8"/>
  <c r="BF251" i="8"/>
  <c r="BF254" i="8"/>
  <c r="BF256" i="8"/>
  <c r="BF259" i="8"/>
  <c r="BF263" i="8"/>
  <c r="BF265" i="8"/>
  <c r="BF267" i="8"/>
  <c r="BF270" i="8"/>
  <c r="BF274" i="8"/>
  <c r="BF278" i="8"/>
  <c r="BF282" i="8"/>
  <c r="BF286" i="8"/>
  <c r="BF291" i="8"/>
  <c r="BF293" i="8"/>
  <c r="BF295" i="8"/>
  <c r="BF298" i="8"/>
  <c r="BF299" i="8"/>
  <c r="BF300" i="8"/>
  <c r="BF301" i="8"/>
  <c r="BF302" i="8"/>
  <c r="BF303" i="8"/>
  <c r="BF304" i="8"/>
  <c r="BF306" i="8"/>
  <c r="BF307" i="8"/>
  <c r="BF308" i="8"/>
  <c r="BF310" i="8"/>
  <c r="BF312" i="8"/>
  <c r="BF314" i="8"/>
  <c r="BF316" i="8"/>
  <c r="BF319" i="8"/>
  <c r="BF322" i="8"/>
  <c r="BF323" i="8"/>
  <c r="BF324" i="8"/>
  <c r="BF325" i="8"/>
  <c r="BF328" i="8"/>
  <c r="F38" i="8"/>
  <c r="BA105" i="1"/>
  <c r="BA102" i="1"/>
  <c r="AW102" i="1"/>
  <c r="AT102" i="1"/>
  <c r="AN102" i="1"/>
  <c r="J205" i="9"/>
  <c r="BE205" i="9"/>
  <c r="J210" i="9"/>
  <c r="BE210" i="9"/>
  <c r="J220" i="9"/>
  <c r="BE220" i="9"/>
  <c r="J139" i="9"/>
  <c r="BE139" i="9"/>
  <c r="J142" i="9"/>
  <c r="BE142" i="9"/>
  <c r="J145" i="9"/>
  <c r="BE145" i="9"/>
  <c r="J147" i="9"/>
  <c r="BE147" i="9"/>
  <c r="J152" i="9"/>
  <c r="BE152" i="9"/>
  <c r="J153" i="9"/>
  <c r="BE153" i="9"/>
  <c r="J154" i="9"/>
  <c r="BE154" i="9"/>
  <c r="J156" i="9"/>
  <c r="BE156" i="9"/>
  <c r="J157" i="9"/>
  <c r="BE157" i="9"/>
  <c r="J159" i="9"/>
  <c r="BE159" i="9"/>
  <c r="J161" i="9"/>
  <c r="BE161" i="9"/>
  <c r="J167" i="9"/>
  <c r="BE167" i="9"/>
  <c r="J170" i="9"/>
  <c r="BE170" i="9"/>
  <c r="J173" i="9"/>
  <c r="BE173" i="9"/>
  <c r="J178" i="9"/>
  <c r="BE178" i="9"/>
  <c r="J185" i="9"/>
  <c r="BE185" i="9"/>
  <c r="J190" i="9"/>
  <c r="BE190" i="9"/>
  <c r="J197" i="9"/>
  <c r="BE197" i="9"/>
  <c r="J201" i="9"/>
  <c r="BE201" i="9"/>
  <c r="J202" i="9"/>
  <c r="BE202" i="9"/>
  <c r="J213" i="9"/>
  <c r="BE213" i="9"/>
  <c r="J224" i="9"/>
  <c r="BE224" i="9"/>
  <c r="J228" i="9"/>
  <c r="BE228" i="9"/>
  <c r="J232" i="9"/>
  <c r="BE232" i="9"/>
  <c r="J235" i="9"/>
  <c r="BE235" i="9"/>
  <c r="J237" i="9"/>
  <c r="BE237" i="9"/>
  <c r="J242" i="9"/>
  <c r="BE242" i="9"/>
  <c r="J244" i="9"/>
  <c r="BE244" i="9"/>
  <c r="J247" i="9"/>
  <c r="BE247" i="9"/>
  <c r="J252" i="9"/>
  <c r="BE252" i="9"/>
  <c r="J255" i="9"/>
  <c r="BE255" i="9"/>
  <c r="J259" i="9"/>
  <c r="BE259" i="9"/>
  <c r="J262" i="9"/>
  <c r="BE262" i="9"/>
  <c r="J267" i="9"/>
  <c r="BE267" i="9"/>
  <c r="J270" i="9"/>
  <c r="BE270" i="9"/>
  <c r="J272" i="9"/>
  <c r="BE272" i="9"/>
  <c r="J277" i="9"/>
  <c r="BE277" i="9"/>
  <c r="J279" i="9"/>
  <c r="BE279" i="9"/>
  <c r="J285" i="9"/>
  <c r="BE285" i="9"/>
  <c r="J286" i="9"/>
  <c r="BE286" i="9"/>
  <c r="J288" i="9"/>
  <c r="BE288" i="9"/>
  <c r="J289" i="9"/>
  <c r="BE289" i="9"/>
  <c r="J291" i="9"/>
  <c r="BE291" i="9"/>
  <c r="J293" i="9"/>
  <c r="BE293" i="9"/>
  <c r="J295" i="9"/>
  <c r="BE295" i="9"/>
  <c r="J296" i="9"/>
  <c r="BE296" i="9"/>
  <c r="J297" i="9"/>
  <c r="BE297" i="9"/>
  <c r="J298" i="9"/>
  <c r="BE298" i="9"/>
  <c r="J299" i="9"/>
  <c r="BE299" i="9"/>
  <c r="J300" i="9"/>
  <c r="BE300" i="9"/>
  <c r="J301" i="9"/>
  <c r="BE301" i="9"/>
  <c r="J302" i="9"/>
  <c r="BE302" i="9"/>
  <c r="J303" i="9"/>
  <c r="BE303" i="9"/>
  <c r="J304" i="9"/>
  <c r="BE304" i="9"/>
  <c r="J306" i="9"/>
  <c r="BE306" i="9"/>
  <c r="J307" i="9"/>
  <c r="BE307" i="9"/>
  <c r="J308" i="9"/>
  <c r="BE308" i="9"/>
  <c r="J309" i="9"/>
  <c r="BE309" i="9"/>
  <c r="J310" i="9"/>
  <c r="BE310" i="9"/>
  <c r="J311" i="9"/>
  <c r="BE311" i="9"/>
  <c r="J313" i="9"/>
  <c r="BE313" i="9"/>
  <c r="J314" i="9"/>
  <c r="BE314" i="9"/>
  <c r="J316" i="9"/>
  <c r="BE316" i="9"/>
  <c r="J317" i="9"/>
  <c r="BE317" i="9"/>
  <c r="J318" i="9"/>
  <c r="BE318" i="9"/>
  <c r="J319" i="9"/>
  <c r="BE319" i="9"/>
  <c r="J320" i="9"/>
  <c r="BE320" i="9"/>
  <c r="J321" i="9"/>
  <c r="BE321" i="9"/>
  <c r="J322" i="9"/>
  <c r="BE322" i="9"/>
  <c r="J323" i="9"/>
  <c r="BE323" i="9"/>
  <c r="J324" i="9"/>
  <c r="BE324" i="9"/>
  <c r="J325" i="9"/>
  <c r="BE325" i="9"/>
  <c r="J326" i="9"/>
  <c r="BE326" i="9"/>
  <c r="J327" i="9"/>
  <c r="BE327" i="9"/>
  <c r="J328" i="9"/>
  <c r="BE328" i="9"/>
  <c r="J329" i="9"/>
  <c r="BE329" i="9"/>
  <c r="J334" i="9"/>
  <c r="BE334" i="9"/>
  <c r="J335" i="9"/>
  <c r="BE335" i="9"/>
  <c r="J337" i="9"/>
  <c r="BE337" i="9"/>
  <c r="J338" i="9"/>
  <c r="BE338" i="9"/>
  <c r="J339" i="9"/>
  <c r="BE339" i="9"/>
  <c r="J340" i="9"/>
  <c r="BE340" i="9"/>
  <c r="J341" i="9"/>
  <c r="BE341" i="9"/>
  <c r="J342" i="9"/>
  <c r="BE342" i="9"/>
  <c r="J347" i="9"/>
  <c r="BE347" i="9"/>
  <c r="J350" i="9"/>
  <c r="BE350" i="9"/>
  <c r="J352" i="9"/>
  <c r="BE352" i="9"/>
  <c r="J353" i="9"/>
  <c r="BE353" i="9"/>
  <c r="J355" i="9"/>
  <c r="BE355" i="9"/>
  <c r="J357" i="9"/>
  <c r="BE357" i="9"/>
  <c r="J360" i="9"/>
  <c r="BE360" i="9"/>
  <c r="J364" i="9"/>
  <c r="BE364" i="9"/>
  <c r="J365" i="9"/>
  <c r="BE365" i="9"/>
  <c r="J368" i="9"/>
  <c r="BE368" i="9"/>
  <c r="J369" i="9"/>
  <c r="BE369" i="9"/>
  <c r="J371" i="9"/>
  <c r="BE371" i="9"/>
  <c r="J374" i="9"/>
  <c r="BE374" i="9"/>
  <c r="J378" i="9"/>
  <c r="BE378" i="9"/>
  <c r="F37" i="9"/>
  <c r="AZ107" i="1"/>
  <c r="J168" i="10"/>
  <c r="BE168" i="10"/>
  <c r="J179" i="10"/>
  <c r="BE179" i="10"/>
  <c r="J140" i="10"/>
  <c r="BE140" i="10"/>
  <c r="J143" i="10"/>
  <c r="BE143" i="10"/>
  <c r="J148" i="10"/>
  <c r="BE148" i="10"/>
  <c r="J153" i="10"/>
  <c r="BE153" i="10"/>
  <c r="J156" i="10"/>
  <c r="BE156" i="10"/>
  <c r="J157" i="10"/>
  <c r="BE157" i="10"/>
  <c r="J159" i="10"/>
  <c r="BE159" i="10"/>
  <c r="J160" i="10"/>
  <c r="BE160" i="10"/>
  <c r="J163" i="10"/>
  <c r="BE163" i="10"/>
  <c r="J173" i="10"/>
  <c r="BE173" i="10"/>
  <c r="J176" i="10"/>
  <c r="BE176" i="10"/>
  <c r="J182" i="10"/>
  <c r="BE182" i="10"/>
  <c r="J190" i="10"/>
  <c r="BE190" i="10"/>
  <c r="J192" i="10"/>
  <c r="BE192" i="10"/>
  <c r="J195" i="10"/>
  <c r="BE195" i="10"/>
  <c r="J197" i="10"/>
  <c r="BE197" i="10"/>
  <c r="J200" i="10"/>
  <c r="BE200" i="10"/>
  <c r="J202" i="10"/>
  <c r="BE202" i="10"/>
  <c r="J205" i="10"/>
  <c r="BE205" i="10"/>
  <c r="J206" i="10"/>
  <c r="BE206" i="10"/>
  <c r="J207" i="10"/>
  <c r="BE207" i="10"/>
  <c r="J208" i="10"/>
  <c r="BE208" i="10"/>
  <c r="J214" i="10"/>
  <c r="BE214" i="10"/>
  <c r="J217" i="10"/>
  <c r="BE217" i="10"/>
  <c r="J219" i="10"/>
  <c r="BE219" i="10"/>
  <c r="J222" i="10"/>
  <c r="BE222" i="10"/>
  <c r="J224" i="10"/>
  <c r="BE224" i="10"/>
  <c r="J226" i="10"/>
  <c r="BE226" i="10"/>
  <c r="J229" i="10"/>
  <c r="BE229" i="10"/>
  <c r="J232" i="10"/>
  <c r="BE232" i="10"/>
  <c r="J233" i="10"/>
  <c r="BE233" i="10"/>
  <c r="J234" i="10"/>
  <c r="BE234" i="10"/>
  <c r="J235" i="10"/>
  <c r="BE235" i="10"/>
  <c r="J236" i="10"/>
  <c r="BE236" i="10"/>
  <c r="J237" i="10"/>
  <c r="BE237" i="10"/>
  <c r="J238" i="10"/>
  <c r="BE238" i="10"/>
  <c r="J239" i="10"/>
  <c r="BE239" i="10"/>
  <c r="J240" i="10"/>
  <c r="BE240" i="10"/>
  <c r="J241" i="10"/>
  <c r="BE241" i="10"/>
  <c r="J242" i="10"/>
  <c r="BE242" i="10"/>
  <c r="J243" i="10"/>
  <c r="BE243" i="10"/>
  <c r="J244" i="10"/>
  <c r="BE244" i="10"/>
  <c r="J245" i="10"/>
  <c r="BE245" i="10"/>
  <c r="J246" i="10"/>
  <c r="BE246" i="10"/>
  <c r="J247" i="10"/>
  <c r="BE247" i="10"/>
  <c r="J248" i="10"/>
  <c r="BE248" i="10"/>
  <c r="J249" i="10"/>
  <c r="BE249" i="10"/>
  <c r="J250" i="10"/>
  <c r="BE250" i="10"/>
  <c r="J251" i="10"/>
  <c r="BE251" i="10"/>
  <c r="J252" i="10"/>
  <c r="BE252" i="10"/>
  <c r="J253" i="10"/>
  <c r="BE253" i="10"/>
  <c r="J254" i="10"/>
  <c r="BE254" i="10"/>
  <c r="J255" i="10"/>
  <c r="BE255" i="10"/>
  <c r="J257" i="10"/>
  <c r="BE257" i="10"/>
  <c r="J260" i="10"/>
  <c r="BE260" i="10"/>
  <c r="J261" i="10"/>
  <c r="BE261" i="10"/>
  <c r="J262" i="10"/>
  <c r="BE262" i="10"/>
  <c r="J263" i="10"/>
  <c r="BE263" i="10"/>
  <c r="J264" i="10"/>
  <c r="BE264" i="10"/>
  <c r="J265" i="10"/>
  <c r="BE265" i="10"/>
  <c r="J266" i="10"/>
  <c r="BE266" i="10"/>
  <c r="J267" i="10"/>
  <c r="BE267" i="10"/>
  <c r="J268" i="10"/>
  <c r="BE268" i="10"/>
  <c r="J269" i="10"/>
  <c r="BE269" i="10"/>
  <c r="J270" i="10"/>
  <c r="BE270" i="10"/>
  <c r="J272" i="10"/>
  <c r="BE272" i="10"/>
  <c r="J273" i="10"/>
  <c r="BE273" i="10"/>
  <c r="J274" i="10"/>
  <c r="BE274" i="10"/>
  <c r="J275" i="10"/>
  <c r="BE275" i="10"/>
  <c r="J276" i="10"/>
  <c r="BE276" i="10"/>
  <c r="J278" i="10"/>
  <c r="BE278" i="10"/>
  <c r="J280" i="10"/>
  <c r="BE280" i="10"/>
  <c r="J282" i="10"/>
  <c r="BE282" i="10"/>
  <c r="J285" i="10"/>
  <c r="BE285" i="10"/>
  <c r="J286" i="10"/>
  <c r="BE286" i="10"/>
  <c r="J288" i="10"/>
  <c r="BE288" i="10"/>
  <c r="J291" i="10"/>
  <c r="BE291" i="10"/>
  <c r="J294" i="10"/>
  <c r="BE294" i="10"/>
  <c r="J297" i="10"/>
  <c r="BE297" i="10"/>
  <c r="J300" i="10"/>
  <c r="BE300" i="10"/>
  <c r="J303" i="10"/>
  <c r="BE303" i="10"/>
  <c r="J306" i="10"/>
  <c r="BE306" i="10"/>
  <c r="J308" i="10"/>
  <c r="BE308" i="10"/>
  <c r="J310" i="10"/>
  <c r="BE310" i="10"/>
  <c r="J311" i="10"/>
  <c r="BE311" i="10"/>
  <c r="J313" i="10"/>
  <c r="BE313" i="10"/>
  <c r="J316" i="10"/>
  <c r="BE316" i="10"/>
  <c r="J317" i="10"/>
  <c r="BE317" i="10"/>
  <c r="J319" i="10"/>
  <c r="BE319" i="10"/>
  <c r="J320" i="10"/>
  <c r="BE320" i="10"/>
  <c r="J323" i="10"/>
  <c r="BE323" i="10"/>
  <c r="F37" i="10"/>
  <c r="AZ108" i="1"/>
  <c r="J171" i="11"/>
  <c r="BE171" i="11"/>
  <c r="J176" i="11"/>
  <c r="BE176" i="11"/>
  <c r="J182" i="11"/>
  <c r="BE182" i="11"/>
  <c r="J141" i="11"/>
  <c r="BE141" i="11"/>
  <c r="J144" i="11"/>
  <c r="BE144" i="11"/>
  <c r="J147" i="11"/>
  <c r="BE147" i="11"/>
  <c r="J148" i="11"/>
  <c r="BE148" i="11"/>
  <c r="J151" i="11"/>
  <c r="BE151" i="11"/>
  <c r="J156" i="11"/>
  <c r="BE156" i="11"/>
  <c r="J161" i="11"/>
  <c r="BE161" i="11"/>
  <c r="J164" i="11"/>
  <c r="BE164" i="11"/>
  <c r="J165" i="11"/>
  <c r="BE165" i="11"/>
  <c r="J167" i="11"/>
  <c r="BE167" i="11"/>
  <c r="J168" i="11"/>
  <c r="BE168" i="11"/>
  <c r="J179" i="11"/>
  <c r="BE179" i="11"/>
  <c r="J186" i="11"/>
  <c r="BE186" i="11"/>
  <c r="J194" i="11"/>
  <c r="BE194" i="11"/>
  <c r="J196" i="11"/>
  <c r="BE196" i="11"/>
  <c r="J199" i="11"/>
  <c r="BE199" i="11"/>
  <c r="J201" i="11"/>
  <c r="BE201" i="11"/>
  <c r="J204" i="11"/>
  <c r="BE204" i="11"/>
  <c r="J205" i="11"/>
  <c r="BE205" i="11"/>
  <c r="J206" i="11"/>
  <c r="BE206" i="11"/>
  <c r="J207" i="11"/>
  <c r="BE207" i="11"/>
  <c r="J212" i="11"/>
  <c r="BE212" i="11"/>
  <c r="J215" i="11"/>
  <c r="BE215" i="11"/>
  <c r="J218" i="11"/>
  <c r="BE218" i="11"/>
  <c r="J220" i="11"/>
  <c r="BE220" i="11"/>
  <c r="J222" i="11"/>
  <c r="BE222" i="11"/>
  <c r="J225" i="11"/>
  <c r="BE225" i="11"/>
  <c r="J228" i="11"/>
  <c r="BE228" i="11"/>
  <c r="J231" i="11"/>
  <c r="BE231" i="11"/>
  <c r="J235" i="11"/>
  <c r="BE235" i="11"/>
  <c r="J238" i="11"/>
  <c r="BE238" i="11"/>
  <c r="J239" i="11"/>
  <c r="BE239" i="11"/>
  <c r="J240" i="11"/>
  <c r="BE240" i="11"/>
  <c r="J242" i="11"/>
  <c r="BE242" i="11"/>
  <c r="J243" i="11"/>
  <c r="BE243" i="11"/>
  <c r="J244" i="11"/>
  <c r="BE244" i="11"/>
  <c r="J245" i="11"/>
  <c r="BE245" i="11"/>
  <c r="J246" i="11"/>
  <c r="BE246" i="11"/>
  <c r="J247" i="11"/>
  <c r="BE247" i="11"/>
  <c r="J248" i="11"/>
  <c r="BE248" i="11"/>
  <c r="J249" i="11"/>
  <c r="BE249" i="11"/>
  <c r="J250" i="11"/>
  <c r="BE250" i="11"/>
  <c r="J251" i="11"/>
  <c r="BE251" i="11"/>
  <c r="J252" i="11"/>
  <c r="BE252" i="11"/>
  <c r="J253" i="11"/>
  <c r="BE253" i="11"/>
  <c r="J254" i="11"/>
  <c r="BE254" i="11"/>
  <c r="J255" i="11"/>
  <c r="BE255" i="11"/>
  <c r="J256" i="11"/>
  <c r="BE256" i="11"/>
  <c r="J257" i="11"/>
  <c r="BE257" i="11"/>
  <c r="J258" i="11"/>
  <c r="BE258" i="11"/>
  <c r="J261" i="11"/>
  <c r="BE261" i="11"/>
  <c r="J262" i="11"/>
  <c r="BE262" i="11"/>
  <c r="J263" i="11"/>
  <c r="BE263" i="11"/>
  <c r="J264" i="11"/>
  <c r="BE264" i="11"/>
  <c r="J265" i="11"/>
  <c r="BE265" i="11"/>
  <c r="J266" i="11"/>
  <c r="BE266" i="11"/>
  <c r="J267" i="11"/>
  <c r="BE267" i="11"/>
  <c r="J268" i="11"/>
  <c r="BE268" i="11"/>
  <c r="J269" i="11"/>
  <c r="BE269" i="11"/>
  <c r="J271" i="11"/>
  <c r="BE271" i="11"/>
  <c r="J272" i="11"/>
  <c r="BE272" i="11"/>
  <c r="J273" i="11"/>
  <c r="BE273" i="11"/>
  <c r="J274" i="11"/>
  <c r="BE274" i="11"/>
  <c r="J276" i="11"/>
  <c r="BE276" i="11"/>
  <c r="J278" i="11"/>
  <c r="BE278" i="11"/>
  <c r="J280" i="11"/>
  <c r="BE280" i="11"/>
  <c r="J282" i="11"/>
  <c r="BE282" i="11"/>
  <c r="J285" i="11"/>
  <c r="BE285" i="11"/>
  <c r="J287" i="11"/>
  <c r="BE287" i="11"/>
  <c r="J289" i="11"/>
  <c r="BE289" i="11"/>
  <c r="J290" i="11"/>
  <c r="BE290" i="11"/>
  <c r="J292" i="11"/>
  <c r="BE292" i="11"/>
  <c r="J295" i="11"/>
  <c r="BE295" i="11"/>
  <c r="J298" i="11"/>
  <c r="BE298" i="11"/>
  <c r="J301" i="11"/>
  <c r="BE301" i="11"/>
  <c r="J304" i="11"/>
  <c r="BE304" i="11"/>
  <c r="J307" i="11"/>
  <c r="BE307" i="11"/>
  <c r="J310" i="11"/>
  <c r="BE310" i="11"/>
  <c r="J312" i="11"/>
  <c r="BE312" i="11"/>
  <c r="J314" i="11"/>
  <c r="BE314" i="11"/>
  <c r="J315" i="11"/>
  <c r="BE315" i="11"/>
  <c r="J316" i="11"/>
  <c r="BE316" i="11"/>
  <c r="J318" i="11"/>
  <c r="BE318" i="11"/>
  <c r="J321" i="11"/>
  <c r="BE321" i="11"/>
  <c r="J322" i="11"/>
  <c r="BE322" i="11"/>
  <c r="J324" i="11"/>
  <c r="BE324" i="11"/>
  <c r="J325" i="11"/>
  <c r="BE325" i="11"/>
  <c r="J328" i="11"/>
  <c r="BE328" i="11"/>
  <c r="F37" i="11"/>
  <c r="AZ109" i="1"/>
  <c r="AZ106" i="1"/>
  <c r="AV106" i="1"/>
  <c r="BF205" i="9"/>
  <c r="BF210" i="9"/>
  <c r="BF220" i="9"/>
  <c r="BF139" i="9"/>
  <c r="BF142" i="9"/>
  <c r="BF145" i="9"/>
  <c r="BF147" i="9"/>
  <c r="BF152" i="9"/>
  <c r="BF153" i="9"/>
  <c r="BF154" i="9"/>
  <c r="BF156" i="9"/>
  <c r="BF157" i="9"/>
  <c r="BF159" i="9"/>
  <c r="BF161" i="9"/>
  <c r="BF167" i="9"/>
  <c r="BF170" i="9"/>
  <c r="BF173" i="9"/>
  <c r="BF178" i="9"/>
  <c r="BF185" i="9"/>
  <c r="BF190" i="9"/>
  <c r="BF197" i="9"/>
  <c r="BF201" i="9"/>
  <c r="BF202" i="9"/>
  <c r="BF213" i="9"/>
  <c r="BF224" i="9"/>
  <c r="BF228" i="9"/>
  <c r="BF232" i="9"/>
  <c r="BF235" i="9"/>
  <c r="BF237" i="9"/>
  <c r="BF242" i="9"/>
  <c r="BF244" i="9"/>
  <c r="BF247" i="9"/>
  <c r="BF252" i="9"/>
  <c r="BF255" i="9"/>
  <c r="BF259" i="9"/>
  <c r="BF262" i="9"/>
  <c r="BF267" i="9"/>
  <c r="BF270" i="9"/>
  <c r="BF272" i="9"/>
  <c r="BF277" i="9"/>
  <c r="BF279" i="9"/>
  <c r="BF285" i="9"/>
  <c r="BF286" i="9"/>
  <c r="BF288" i="9"/>
  <c r="BF289" i="9"/>
  <c r="BF291" i="9"/>
  <c r="BF293" i="9"/>
  <c r="BF295" i="9"/>
  <c r="BF296" i="9"/>
  <c r="BF297" i="9"/>
  <c r="BF298" i="9"/>
  <c r="BF299" i="9"/>
  <c r="BF300" i="9"/>
  <c r="BF301" i="9"/>
  <c r="BF302" i="9"/>
  <c r="BF303" i="9"/>
  <c r="BF304" i="9"/>
  <c r="BF306" i="9"/>
  <c r="BF307" i="9"/>
  <c r="BF308" i="9"/>
  <c r="BF309" i="9"/>
  <c r="BF310" i="9"/>
  <c r="BF311" i="9"/>
  <c r="BF313" i="9"/>
  <c r="BF314" i="9"/>
  <c r="BF316" i="9"/>
  <c r="BF317" i="9"/>
  <c r="BF318" i="9"/>
  <c r="BF319" i="9"/>
  <c r="BF320" i="9"/>
  <c r="BF321" i="9"/>
  <c r="BF322" i="9"/>
  <c r="BF323" i="9"/>
  <c r="BF324" i="9"/>
  <c r="BF325" i="9"/>
  <c r="BF326" i="9"/>
  <c r="BF327" i="9"/>
  <c r="BF328" i="9"/>
  <c r="BF329" i="9"/>
  <c r="BF334" i="9"/>
  <c r="BF335" i="9"/>
  <c r="BF337" i="9"/>
  <c r="BF338" i="9"/>
  <c r="BF339" i="9"/>
  <c r="BF340" i="9"/>
  <c r="BF341" i="9"/>
  <c r="BF342" i="9"/>
  <c r="BF347" i="9"/>
  <c r="BF350" i="9"/>
  <c r="BF352" i="9"/>
  <c r="BF353" i="9"/>
  <c r="BF355" i="9"/>
  <c r="BF357" i="9"/>
  <c r="BF360" i="9"/>
  <c r="BF364" i="9"/>
  <c r="BF365" i="9"/>
  <c r="BF368" i="9"/>
  <c r="BF369" i="9"/>
  <c r="BF371" i="9"/>
  <c r="BF374" i="9"/>
  <c r="BF378" i="9"/>
  <c r="F38" i="9"/>
  <c r="BA107" i="1"/>
  <c r="BF168" i="10"/>
  <c r="BF179" i="10"/>
  <c r="BF140" i="10"/>
  <c r="BF143" i="10"/>
  <c r="BF148" i="10"/>
  <c r="BF153" i="10"/>
  <c r="BF156" i="10"/>
  <c r="BF157" i="10"/>
  <c r="BF159" i="10"/>
  <c r="BF160" i="10"/>
  <c r="BF163" i="10"/>
  <c r="BF173" i="10"/>
  <c r="BF176" i="10"/>
  <c r="BF182" i="10"/>
  <c r="BF190" i="10"/>
  <c r="BF192" i="10"/>
  <c r="BF195" i="10"/>
  <c r="BF197" i="10"/>
  <c r="BF200" i="10"/>
  <c r="BF202" i="10"/>
  <c r="BF205" i="10"/>
  <c r="BF206" i="10"/>
  <c r="BF207" i="10"/>
  <c r="BF208" i="10"/>
  <c r="BF214" i="10"/>
  <c r="BF217" i="10"/>
  <c r="BF219" i="10"/>
  <c r="BF222" i="10"/>
  <c r="BF224" i="10"/>
  <c r="BF226" i="10"/>
  <c r="BF229" i="10"/>
  <c r="BF232" i="10"/>
  <c r="BF233" i="10"/>
  <c r="BF234" i="10"/>
  <c r="BF235" i="10"/>
  <c r="BF236" i="10"/>
  <c r="BF237" i="10"/>
  <c r="BF238" i="10"/>
  <c r="BF239" i="10"/>
  <c r="BF240" i="10"/>
  <c r="BF241" i="10"/>
  <c r="BF242" i="10"/>
  <c r="BF243" i="10"/>
  <c r="BF244" i="10"/>
  <c r="BF245" i="10"/>
  <c r="BF246" i="10"/>
  <c r="BF247" i="10"/>
  <c r="BF248" i="10"/>
  <c r="BF249" i="10"/>
  <c r="BF250" i="10"/>
  <c r="BF251" i="10"/>
  <c r="BF252" i="10"/>
  <c r="BF253" i="10"/>
  <c r="BF254" i="10"/>
  <c r="BF255" i="10"/>
  <c r="BF257" i="10"/>
  <c r="BF260" i="10"/>
  <c r="BF261" i="10"/>
  <c r="BF262" i="10"/>
  <c r="BF263" i="10"/>
  <c r="BF264" i="10"/>
  <c r="BF265" i="10"/>
  <c r="BF266" i="10"/>
  <c r="BF267" i="10"/>
  <c r="BF268" i="10"/>
  <c r="BF269" i="10"/>
  <c r="BF270" i="10"/>
  <c r="BF272" i="10"/>
  <c r="BF273" i="10"/>
  <c r="BF274" i="10"/>
  <c r="BF275" i="10"/>
  <c r="BF276" i="10"/>
  <c r="BF278" i="10"/>
  <c r="BF280" i="10"/>
  <c r="BF282" i="10"/>
  <c r="BF285" i="10"/>
  <c r="BF286" i="10"/>
  <c r="BF288" i="10"/>
  <c r="BF291" i="10"/>
  <c r="BF294" i="10"/>
  <c r="BF297" i="10"/>
  <c r="BF300" i="10"/>
  <c r="BF303" i="10"/>
  <c r="BF306" i="10"/>
  <c r="BF308" i="10"/>
  <c r="BF310" i="10"/>
  <c r="BF311" i="10"/>
  <c r="BF313" i="10"/>
  <c r="BF316" i="10"/>
  <c r="BF317" i="10"/>
  <c r="BF319" i="10"/>
  <c r="BF320" i="10"/>
  <c r="BF323" i="10"/>
  <c r="F38" i="10"/>
  <c r="BA108" i="1"/>
  <c r="BF171" i="11"/>
  <c r="BF176" i="11"/>
  <c r="BF182" i="11"/>
  <c r="BF141" i="11"/>
  <c r="BF144" i="11"/>
  <c r="BF147" i="11"/>
  <c r="BF148" i="11"/>
  <c r="BF151" i="11"/>
  <c r="BF156" i="11"/>
  <c r="BF161" i="11"/>
  <c r="BF164" i="11"/>
  <c r="BF165" i="11"/>
  <c r="BF167" i="11"/>
  <c r="BF168" i="11"/>
  <c r="BF179" i="11"/>
  <c r="BF186" i="11"/>
  <c r="BF194" i="11"/>
  <c r="BF196" i="11"/>
  <c r="BF199" i="11"/>
  <c r="BF201" i="11"/>
  <c r="BF204" i="11"/>
  <c r="BF205" i="11"/>
  <c r="BF206" i="11"/>
  <c r="BF207" i="11"/>
  <c r="BF212" i="11"/>
  <c r="BF215" i="11"/>
  <c r="BF218" i="11"/>
  <c r="BF220" i="11"/>
  <c r="BF222" i="11"/>
  <c r="BF225" i="11"/>
  <c r="BF228" i="11"/>
  <c r="BF231" i="11"/>
  <c r="BF235" i="11"/>
  <c r="BF238" i="11"/>
  <c r="BF239" i="11"/>
  <c r="BF240" i="11"/>
  <c r="BF242" i="11"/>
  <c r="BF243" i="11"/>
  <c r="BF244" i="11"/>
  <c r="BF245" i="11"/>
  <c r="BF246" i="11"/>
  <c r="BF247" i="11"/>
  <c r="BF248" i="11"/>
  <c r="BF249" i="11"/>
  <c r="BF250" i="11"/>
  <c r="BF251" i="11"/>
  <c r="BF252" i="11"/>
  <c r="BF253" i="11"/>
  <c r="BF254" i="11"/>
  <c r="BF255" i="11"/>
  <c r="BF256" i="11"/>
  <c r="BF257" i="11"/>
  <c r="BF258" i="11"/>
  <c r="BF261" i="11"/>
  <c r="BF262" i="11"/>
  <c r="BF263" i="11"/>
  <c r="BF264" i="11"/>
  <c r="BF265" i="11"/>
  <c r="BF266" i="11"/>
  <c r="BF267" i="11"/>
  <c r="BF268" i="11"/>
  <c r="BF269" i="11"/>
  <c r="BF271" i="11"/>
  <c r="BF272" i="11"/>
  <c r="BF273" i="11"/>
  <c r="BF274" i="11"/>
  <c r="BF276" i="11"/>
  <c r="BF278" i="11"/>
  <c r="BF280" i="11"/>
  <c r="BF282" i="11"/>
  <c r="BF285" i="11"/>
  <c r="BF287" i="11"/>
  <c r="BF289" i="11"/>
  <c r="BF290" i="11"/>
  <c r="BF292" i="11"/>
  <c r="BF295" i="11"/>
  <c r="BF298" i="11"/>
  <c r="BF301" i="11"/>
  <c r="BF304" i="11"/>
  <c r="BF307" i="11"/>
  <c r="BF310" i="11"/>
  <c r="BF312" i="11"/>
  <c r="BF314" i="11"/>
  <c r="BF315" i="11"/>
  <c r="BF316" i="11"/>
  <c r="BF318" i="11"/>
  <c r="BF321" i="11"/>
  <c r="BF322" i="11"/>
  <c r="BF324" i="11"/>
  <c r="BF325" i="11"/>
  <c r="BF328" i="11"/>
  <c r="F38" i="11"/>
  <c r="BA109" i="1"/>
  <c r="BA106" i="1"/>
  <c r="AW106" i="1"/>
  <c r="AT106" i="1"/>
  <c r="AN106" i="1"/>
  <c r="J184" i="12"/>
  <c r="BE184" i="12"/>
  <c r="J187" i="12"/>
  <c r="BE187" i="12"/>
  <c r="J190" i="12"/>
  <c r="BE190" i="12"/>
  <c r="J134" i="12"/>
  <c r="BE134" i="12"/>
  <c r="J139" i="12"/>
  <c r="BE139" i="12"/>
  <c r="J143" i="12"/>
  <c r="BE143" i="12"/>
  <c r="J148" i="12"/>
  <c r="BE148" i="12"/>
  <c r="J153" i="12"/>
  <c r="BE153" i="12"/>
  <c r="J158" i="12"/>
  <c r="BE158" i="12"/>
  <c r="J160" i="12"/>
  <c r="BE160" i="12"/>
  <c r="J162" i="12"/>
  <c r="BE162" i="12"/>
  <c r="J165" i="12"/>
  <c r="BE165" i="12"/>
  <c r="J172" i="12"/>
  <c r="BE172" i="12"/>
  <c r="J179" i="12"/>
  <c r="BE179" i="12"/>
  <c r="J183" i="12"/>
  <c r="BE183" i="12"/>
  <c r="J194" i="12"/>
  <c r="BE194" i="12"/>
  <c r="J201" i="12"/>
  <c r="BE201" i="12"/>
  <c r="J206" i="12"/>
  <c r="BE206" i="12"/>
  <c r="J212" i="12"/>
  <c r="BE212" i="12"/>
  <c r="J216" i="12"/>
  <c r="BE216" i="12"/>
  <c r="J217" i="12"/>
  <c r="BE217" i="12"/>
  <c r="J219" i="12"/>
  <c r="BE219" i="12"/>
  <c r="J223" i="12"/>
  <c r="BE223" i="12"/>
  <c r="J225" i="12"/>
  <c r="BE225" i="12"/>
  <c r="J226" i="12"/>
  <c r="BE226" i="12"/>
  <c r="J227" i="12"/>
  <c r="BE227" i="12"/>
  <c r="J228" i="12"/>
  <c r="BE228" i="12"/>
  <c r="J229" i="12"/>
  <c r="BE229" i="12"/>
  <c r="J230" i="12"/>
  <c r="BE230" i="12"/>
  <c r="J238" i="12"/>
  <c r="BE238" i="12"/>
  <c r="J242" i="12"/>
  <c r="BE242" i="12"/>
  <c r="J247" i="12"/>
  <c r="BE247" i="12"/>
  <c r="J249" i="12"/>
  <c r="BE249" i="12"/>
  <c r="J250" i="12"/>
  <c r="BE250" i="12"/>
  <c r="J252" i="12"/>
  <c r="BE252" i="12"/>
  <c r="J253" i="12"/>
  <c r="BE253" i="12"/>
  <c r="J254" i="12"/>
  <c r="BE254" i="12"/>
  <c r="J255" i="12"/>
  <c r="BE255" i="12"/>
  <c r="J256" i="12"/>
  <c r="BE256" i="12"/>
  <c r="J257" i="12"/>
  <c r="BE257" i="12"/>
  <c r="J259" i="12"/>
  <c r="BE259" i="12"/>
  <c r="J260" i="12"/>
  <c r="BE260" i="12"/>
  <c r="J261" i="12"/>
  <c r="BE261" i="12"/>
  <c r="J262" i="12"/>
  <c r="BE262" i="12"/>
  <c r="J264" i="12"/>
  <c r="BE264" i="12"/>
  <c r="J265" i="12"/>
  <c r="BE265" i="12"/>
  <c r="J266" i="12"/>
  <c r="BE266" i="12"/>
  <c r="J267" i="12"/>
  <c r="BE267" i="12"/>
  <c r="J268" i="12"/>
  <c r="BE268" i="12"/>
  <c r="J269" i="12"/>
  <c r="BE269" i="12"/>
  <c r="J270" i="12"/>
  <c r="BE270" i="12"/>
  <c r="J271" i="12"/>
  <c r="BE271" i="12"/>
  <c r="J273" i="12"/>
  <c r="BE273" i="12"/>
  <c r="J274" i="12"/>
  <c r="BE274" i="12"/>
  <c r="J275" i="12"/>
  <c r="BE275" i="12"/>
  <c r="J276" i="12"/>
  <c r="BE276" i="12"/>
  <c r="J286" i="12"/>
  <c r="BE286" i="12"/>
  <c r="J287" i="12"/>
  <c r="BE287" i="12"/>
  <c r="J288" i="12"/>
  <c r="BE288" i="12"/>
  <c r="J290" i="12"/>
  <c r="BE290" i="12"/>
  <c r="J292" i="12"/>
  <c r="BE292" i="12"/>
  <c r="F37" i="12"/>
  <c r="AZ111" i="1"/>
  <c r="J200" i="13"/>
  <c r="BE200" i="13"/>
  <c r="J203" i="13"/>
  <c r="BE203" i="13"/>
  <c r="J206" i="13"/>
  <c r="BE206" i="13"/>
  <c r="J136" i="13"/>
  <c r="BE136" i="13"/>
  <c r="J139" i="13"/>
  <c r="BE139" i="13"/>
  <c r="J146" i="13"/>
  <c r="BE146" i="13"/>
  <c r="J150" i="13"/>
  <c r="BE150" i="13"/>
  <c r="J154" i="13"/>
  <c r="BE154" i="13"/>
  <c r="J158" i="13"/>
  <c r="BE158" i="13"/>
  <c r="J163" i="13"/>
  <c r="BE163" i="13"/>
  <c r="J168" i="13"/>
  <c r="BE168" i="13"/>
  <c r="J173" i="13"/>
  <c r="BE173" i="13"/>
  <c r="J175" i="13"/>
  <c r="BE175" i="13"/>
  <c r="J177" i="13"/>
  <c r="BE177" i="13"/>
  <c r="J180" i="13"/>
  <c r="BE180" i="13"/>
  <c r="J187" i="13"/>
  <c r="BE187" i="13"/>
  <c r="J194" i="13"/>
  <c r="BE194" i="13"/>
  <c r="J199" i="13"/>
  <c r="BE199" i="13"/>
  <c r="J210" i="13"/>
  <c r="BE210" i="13"/>
  <c r="J217" i="13"/>
  <c r="BE217" i="13"/>
  <c r="J222" i="13"/>
  <c r="BE222" i="13"/>
  <c r="J228" i="13"/>
  <c r="BE228" i="13"/>
  <c r="J232" i="13"/>
  <c r="BE232" i="13"/>
  <c r="J233" i="13"/>
  <c r="BE233" i="13"/>
  <c r="J235" i="13"/>
  <c r="BE235" i="13"/>
  <c r="J239" i="13"/>
  <c r="BE239" i="13"/>
  <c r="J241" i="13"/>
  <c r="BE241" i="13"/>
  <c r="J242" i="13"/>
  <c r="BE242" i="13"/>
  <c r="J250" i="13"/>
  <c r="BE250" i="13"/>
  <c r="J254" i="13"/>
  <c r="BE254" i="13"/>
  <c r="J257" i="13"/>
  <c r="BE257" i="13"/>
  <c r="J261" i="13"/>
  <c r="BE261" i="13"/>
  <c r="J265" i="13"/>
  <c r="BE265" i="13"/>
  <c r="J269" i="13"/>
  <c r="BE269" i="13"/>
  <c r="J273" i="13"/>
  <c r="BE273" i="13"/>
  <c r="J278" i="13"/>
  <c r="BE278" i="13"/>
  <c r="J283" i="13"/>
  <c r="BE283" i="13"/>
  <c r="J285" i="13"/>
  <c r="BE285" i="13"/>
  <c r="J286" i="13"/>
  <c r="BE286" i="13"/>
  <c r="J288" i="13"/>
  <c r="BE288" i="13"/>
  <c r="J289" i="13"/>
  <c r="BE289" i="13"/>
  <c r="J290" i="13"/>
  <c r="BE290" i="13"/>
  <c r="J292" i="13"/>
  <c r="BE292" i="13"/>
  <c r="J293" i="13"/>
  <c r="BE293" i="13"/>
  <c r="J294" i="13"/>
  <c r="BE294" i="13"/>
  <c r="J295" i="13"/>
  <c r="BE295" i="13"/>
  <c r="J296" i="13"/>
  <c r="BE296" i="13"/>
  <c r="J297" i="13"/>
  <c r="BE297" i="13"/>
  <c r="J298" i="13"/>
  <c r="BE298" i="13"/>
  <c r="J299" i="13"/>
  <c r="BE299" i="13"/>
  <c r="J301" i="13"/>
  <c r="BE301" i="13"/>
  <c r="J302" i="13"/>
  <c r="BE302" i="13"/>
  <c r="J303" i="13"/>
  <c r="BE303" i="13"/>
  <c r="J304" i="13"/>
  <c r="BE304" i="13"/>
  <c r="J305" i="13"/>
  <c r="BE305" i="13"/>
  <c r="J306" i="13"/>
  <c r="BE306" i="13"/>
  <c r="J307" i="13"/>
  <c r="BE307" i="13"/>
  <c r="J309" i="13"/>
  <c r="BE309" i="13"/>
  <c r="J310" i="13"/>
  <c r="BE310" i="13"/>
  <c r="J311" i="13"/>
  <c r="BE311" i="13"/>
  <c r="J321" i="13"/>
  <c r="BE321" i="13"/>
  <c r="J323" i="13"/>
  <c r="BE323" i="13"/>
  <c r="J325" i="13"/>
  <c r="BE325" i="13"/>
  <c r="J327" i="13"/>
  <c r="BE327" i="13"/>
  <c r="J329" i="13"/>
  <c r="BE329" i="13"/>
  <c r="J332" i="13"/>
  <c r="BE332" i="13"/>
  <c r="J334" i="13"/>
  <c r="BE334" i="13"/>
  <c r="J335" i="13"/>
  <c r="BE335" i="13"/>
  <c r="J336" i="13"/>
  <c r="BE336" i="13"/>
  <c r="J338" i="13"/>
  <c r="BE338" i="13"/>
  <c r="J341" i="13"/>
  <c r="BE341" i="13"/>
  <c r="F37" i="13"/>
  <c r="AZ112" i="1"/>
  <c r="J203" i="14"/>
  <c r="BE203" i="14"/>
  <c r="J208" i="14"/>
  <c r="BE208" i="14"/>
  <c r="J211" i="14"/>
  <c r="BE211" i="14"/>
  <c r="J135" i="14"/>
  <c r="BE135" i="14"/>
  <c r="J137" i="14"/>
  <c r="BE137" i="14"/>
  <c r="J139" i="14"/>
  <c r="BE139" i="14"/>
  <c r="J142" i="14"/>
  <c r="BE142" i="14"/>
  <c r="J150" i="14"/>
  <c r="BE150" i="14"/>
  <c r="J154" i="14"/>
  <c r="BE154" i="14"/>
  <c r="J158" i="14"/>
  <c r="BE158" i="14"/>
  <c r="J163" i="14"/>
  <c r="BE163" i="14"/>
  <c r="J168" i="14"/>
  <c r="BE168" i="14"/>
  <c r="J173" i="14"/>
  <c r="BE173" i="14"/>
  <c r="J175" i="14"/>
  <c r="BE175" i="14"/>
  <c r="J177" i="14"/>
  <c r="BE177" i="14"/>
  <c r="J181" i="14"/>
  <c r="BE181" i="14"/>
  <c r="J184" i="14"/>
  <c r="BE184" i="14"/>
  <c r="J191" i="14"/>
  <c r="BE191" i="14"/>
  <c r="J198" i="14"/>
  <c r="BE198" i="14"/>
  <c r="J202" i="14"/>
  <c r="BE202" i="14"/>
  <c r="J215" i="14"/>
  <c r="BE215" i="14"/>
  <c r="J223" i="14"/>
  <c r="BE223" i="14"/>
  <c r="J228" i="14"/>
  <c r="BE228" i="14"/>
  <c r="J232" i="14"/>
  <c r="BE232" i="14"/>
  <c r="J235" i="14"/>
  <c r="BE235" i="14"/>
  <c r="J237" i="14"/>
  <c r="BE237" i="14"/>
  <c r="J240" i="14"/>
  <c r="BE240" i="14"/>
  <c r="J242" i="14"/>
  <c r="BE242" i="14"/>
  <c r="J245" i="14"/>
  <c r="BE245" i="14"/>
  <c r="J250" i="14"/>
  <c r="BE250" i="14"/>
  <c r="J253" i="14"/>
  <c r="BE253" i="14"/>
  <c r="J259" i="14"/>
  <c r="BE259" i="14"/>
  <c r="J263" i="14"/>
  <c r="BE263" i="14"/>
  <c r="J267" i="14"/>
  <c r="BE267" i="14"/>
  <c r="J271" i="14"/>
  <c r="BE271" i="14"/>
  <c r="J275" i="14"/>
  <c r="BE275" i="14"/>
  <c r="J279" i="14"/>
  <c r="BE279" i="14"/>
  <c r="J280" i="14"/>
  <c r="BE280" i="14"/>
  <c r="J281" i="14"/>
  <c r="BE281" i="14"/>
  <c r="J282" i="14"/>
  <c r="BE282" i="14"/>
  <c r="J283" i="14"/>
  <c r="BE283" i="14"/>
  <c r="J284" i="14"/>
  <c r="BE284" i="14"/>
  <c r="J285" i="14"/>
  <c r="BE285" i="14"/>
  <c r="J286" i="14"/>
  <c r="BE286" i="14"/>
  <c r="J287" i="14"/>
  <c r="BE287" i="14"/>
  <c r="J288" i="14"/>
  <c r="BE288" i="14"/>
  <c r="J289" i="14"/>
  <c r="BE289" i="14"/>
  <c r="J290" i="14"/>
  <c r="BE290" i="14"/>
  <c r="J291" i="14"/>
  <c r="BE291" i="14"/>
  <c r="J292" i="14"/>
  <c r="BE292" i="14"/>
  <c r="J293" i="14"/>
  <c r="BE293" i="14"/>
  <c r="J296" i="14"/>
  <c r="BE296" i="14"/>
  <c r="J297" i="14"/>
  <c r="BE297" i="14"/>
  <c r="J298" i="14"/>
  <c r="BE298" i="14"/>
  <c r="J300" i="14"/>
  <c r="BE300" i="14"/>
  <c r="J302" i="14"/>
  <c r="BE302" i="14"/>
  <c r="J304" i="14"/>
  <c r="BE304" i="14"/>
  <c r="J306" i="14"/>
  <c r="BE306" i="14"/>
  <c r="J309" i="14"/>
  <c r="BE309" i="14"/>
  <c r="F37" i="14"/>
  <c r="AZ113" i="1"/>
  <c r="AZ110" i="1"/>
  <c r="AV110" i="1"/>
  <c r="BF184" i="12"/>
  <c r="BF187" i="12"/>
  <c r="BF190" i="12"/>
  <c r="BF134" i="12"/>
  <c r="BF139" i="12"/>
  <c r="BF143" i="12"/>
  <c r="BF148" i="12"/>
  <c r="BF153" i="12"/>
  <c r="BF158" i="12"/>
  <c r="BF160" i="12"/>
  <c r="BF162" i="12"/>
  <c r="BF165" i="12"/>
  <c r="BF172" i="12"/>
  <c r="BF179" i="12"/>
  <c r="BF183" i="12"/>
  <c r="BF194" i="12"/>
  <c r="BF201" i="12"/>
  <c r="BF206" i="12"/>
  <c r="BF212" i="12"/>
  <c r="BF216" i="12"/>
  <c r="BF217" i="12"/>
  <c r="BF219" i="12"/>
  <c r="BF223" i="12"/>
  <c r="BF225" i="12"/>
  <c r="BF226" i="12"/>
  <c r="BF227" i="12"/>
  <c r="BF228" i="12"/>
  <c r="BF229" i="12"/>
  <c r="BF230" i="12"/>
  <c r="BF238" i="12"/>
  <c r="BF242" i="12"/>
  <c r="BF247" i="12"/>
  <c r="BF249" i="12"/>
  <c r="BF250" i="12"/>
  <c r="BF252" i="12"/>
  <c r="BF253" i="12"/>
  <c r="BF254" i="12"/>
  <c r="BF255" i="12"/>
  <c r="BF256" i="12"/>
  <c r="BF257" i="12"/>
  <c r="BF259" i="12"/>
  <c r="BF260" i="12"/>
  <c r="BF261" i="12"/>
  <c r="BF262" i="12"/>
  <c r="BF264" i="12"/>
  <c r="BF265" i="12"/>
  <c r="BF266" i="12"/>
  <c r="BF267" i="12"/>
  <c r="BF268" i="12"/>
  <c r="BF269" i="12"/>
  <c r="BF270" i="12"/>
  <c r="BF271" i="12"/>
  <c r="BF273" i="12"/>
  <c r="BF274" i="12"/>
  <c r="BF275" i="12"/>
  <c r="BF276" i="12"/>
  <c r="BF286" i="12"/>
  <c r="BF287" i="12"/>
  <c r="BF288" i="12"/>
  <c r="BF290" i="12"/>
  <c r="BF292" i="12"/>
  <c r="F38" i="12"/>
  <c r="BA111" i="1"/>
  <c r="BF200" i="13"/>
  <c r="BF203" i="13"/>
  <c r="BF206" i="13"/>
  <c r="BF136" i="13"/>
  <c r="BF139" i="13"/>
  <c r="BF146" i="13"/>
  <c r="BF150" i="13"/>
  <c r="BF154" i="13"/>
  <c r="BF158" i="13"/>
  <c r="BF163" i="13"/>
  <c r="BF168" i="13"/>
  <c r="BF173" i="13"/>
  <c r="BF175" i="13"/>
  <c r="BF177" i="13"/>
  <c r="BF180" i="13"/>
  <c r="BF187" i="13"/>
  <c r="BF194" i="13"/>
  <c r="BF199" i="13"/>
  <c r="BF210" i="13"/>
  <c r="BF217" i="13"/>
  <c r="BF222" i="13"/>
  <c r="BF228" i="13"/>
  <c r="BF232" i="13"/>
  <c r="BF233" i="13"/>
  <c r="BF235" i="13"/>
  <c r="BF239" i="13"/>
  <c r="BF241" i="13"/>
  <c r="BF242" i="13"/>
  <c r="BF250" i="13"/>
  <c r="BF254" i="13"/>
  <c r="BF257" i="13"/>
  <c r="BF261" i="13"/>
  <c r="BF265" i="13"/>
  <c r="BF269" i="13"/>
  <c r="BF273" i="13"/>
  <c r="BF278" i="13"/>
  <c r="BF283" i="13"/>
  <c r="BF285" i="13"/>
  <c r="BF286" i="13"/>
  <c r="BF288" i="13"/>
  <c r="BF289" i="13"/>
  <c r="BF290" i="13"/>
  <c r="BF292" i="13"/>
  <c r="BF293" i="13"/>
  <c r="BF294" i="13"/>
  <c r="BF295" i="13"/>
  <c r="BF296" i="13"/>
  <c r="BF297" i="13"/>
  <c r="BF298" i="13"/>
  <c r="BF299" i="13"/>
  <c r="BF301" i="13"/>
  <c r="BF302" i="13"/>
  <c r="BF303" i="13"/>
  <c r="BF304" i="13"/>
  <c r="BF305" i="13"/>
  <c r="BF306" i="13"/>
  <c r="BF307" i="13"/>
  <c r="BF309" i="13"/>
  <c r="BF310" i="13"/>
  <c r="BF311" i="13"/>
  <c r="BF321" i="13"/>
  <c r="BF323" i="13"/>
  <c r="BF325" i="13"/>
  <c r="BF327" i="13"/>
  <c r="BF329" i="13"/>
  <c r="BF332" i="13"/>
  <c r="BF334" i="13"/>
  <c r="BF335" i="13"/>
  <c r="BF336" i="13"/>
  <c r="BF338" i="13"/>
  <c r="BF341" i="13"/>
  <c r="F38" i="13"/>
  <c r="BA112" i="1"/>
  <c r="BF203" i="14"/>
  <c r="BF208" i="14"/>
  <c r="BF211" i="14"/>
  <c r="BF135" i="14"/>
  <c r="BF137" i="14"/>
  <c r="BF139" i="14"/>
  <c r="BF142" i="14"/>
  <c r="BF150" i="14"/>
  <c r="BF154" i="14"/>
  <c r="BF158" i="14"/>
  <c r="BF163" i="14"/>
  <c r="BF168" i="14"/>
  <c r="BF173" i="14"/>
  <c r="BF175" i="14"/>
  <c r="BF177" i="14"/>
  <c r="BF181" i="14"/>
  <c r="BF184" i="14"/>
  <c r="BF191" i="14"/>
  <c r="BF198" i="14"/>
  <c r="BF202" i="14"/>
  <c r="BF215" i="14"/>
  <c r="BF223" i="14"/>
  <c r="BF228" i="14"/>
  <c r="BF232" i="14"/>
  <c r="BF235" i="14"/>
  <c r="BF237" i="14"/>
  <c r="BF240" i="14"/>
  <c r="BF242" i="14"/>
  <c r="BF245" i="14"/>
  <c r="BF250" i="14"/>
  <c r="BF253" i="14"/>
  <c r="BF259" i="14"/>
  <c r="BF263" i="14"/>
  <c r="BF267" i="14"/>
  <c r="BF271" i="14"/>
  <c r="BF275" i="14"/>
  <c r="BF279" i="14"/>
  <c r="BF280" i="14"/>
  <c r="BF281" i="14"/>
  <c r="BF282" i="14"/>
  <c r="BF283" i="14"/>
  <c r="BF284" i="14"/>
  <c r="BF285" i="14"/>
  <c r="BF286" i="14"/>
  <c r="BF287" i="14"/>
  <c r="BF288" i="14"/>
  <c r="BF289" i="14"/>
  <c r="BF290" i="14"/>
  <c r="BF291" i="14"/>
  <c r="BF292" i="14"/>
  <c r="BF293" i="14"/>
  <c r="BF296" i="14"/>
  <c r="BF297" i="14"/>
  <c r="BF298" i="14"/>
  <c r="BF300" i="14"/>
  <c r="BF302" i="14"/>
  <c r="BF304" i="14"/>
  <c r="BF306" i="14"/>
  <c r="BF309" i="14"/>
  <c r="F38" i="14"/>
  <c r="BA113" i="1"/>
  <c r="BA110" i="1"/>
  <c r="AW110" i="1"/>
  <c r="AT110" i="1"/>
  <c r="AN110" i="1"/>
  <c r="J179" i="15"/>
  <c r="BE179" i="15"/>
  <c r="J182" i="15"/>
  <c r="BE182" i="15"/>
  <c r="J132" i="15"/>
  <c r="BE132" i="15"/>
  <c r="J136" i="15"/>
  <c r="BE136" i="15"/>
  <c r="J142" i="15"/>
  <c r="BE142" i="15"/>
  <c r="J145" i="15"/>
  <c r="BE145" i="15"/>
  <c r="J147" i="15"/>
  <c r="BE147" i="15"/>
  <c r="J152" i="15"/>
  <c r="BE152" i="15"/>
  <c r="J156" i="15"/>
  <c r="BE156" i="15"/>
  <c r="J160" i="15"/>
  <c r="BE160" i="15"/>
  <c r="J164" i="15"/>
  <c r="BE164" i="15"/>
  <c r="J168" i="15"/>
  <c r="BE168" i="15"/>
  <c r="J170" i="15"/>
  <c r="BE170" i="15"/>
  <c r="J172" i="15"/>
  <c r="BE172" i="15"/>
  <c r="J177" i="15"/>
  <c r="BE177" i="15"/>
  <c r="J184" i="15"/>
  <c r="BE184" i="15"/>
  <c r="J186" i="15"/>
  <c r="BE186" i="15"/>
  <c r="J188" i="15"/>
  <c r="BE188" i="15"/>
  <c r="J190" i="15"/>
  <c r="BE190" i="15"/>
  <c r="J193" i="15"/>
  <c r="BE193" i="15"/>
  <c r="J196" i="15"/>
  <c r="BE196" i="15"/>
  <c r="J199" i="15"/>
  <c r="BE199" i="15"/>
  <c r="J201" i="15"/>
  <c r="BE201" i="15"/>
  <c r="J204" i="15"/>
  <c r="BE204" i="15"/>
  <c r="J207" i="15"/>
  <c r="BE207" i="15"/>
  <c r="J210" i="15"/>
  <c r="BE210" i="15"/>
  <c r="J213" i="15"/>
  <c r="BE213" i="15"/>
  <c r="J214" i="15"/>
  <c r="BE214" i="15"/>
  <c r="J216" i="15"/>
  <c r="BE216" i="15"/>
  <c r="J219" i="15"/>
  <c r="BE219" i="15"/>
  <c r="J222" i="15"/>
  <c r="BE222" i="15"/>
  <c r="J227" i="15"/>
  <c r="BE227" i="15"/>
  <c r="J232" i="15"/>
  <c r="BE232" i="15"/>
  <c r="J237" i="15"/>
  <c r="BE237" i="15"/>
  <c r="J239" i="15"/>
  <c r="BE239" i="15"/>
  <c r="J240" i="15"/>
  <c r="BE240" i="15"/>
  <c r="J243" i="15"/>
  <c r="BE243" i="15"/>
  <c r="J245" i="15"/>
  <c r="BE245" i="15"/>
  <c r="J246" i="15"/>
  <c r="BE246" i="15"/>
  <c r="J247" i="15"/>
  <c r="BE247" i="15"/>
  <c r="J248" i="15"/>
  <c r="BE248" i="15"/>
  <c r="J249" i="15"/>
  <c r="BE249" i="15"/>
  <c r="J250" i="15"/>
  <c r="BE250" i="15"/>
  <c r="J251" i="15"/>
  <c r="BE251" i="15"/>
  <c r="J252" i="15"/>
  <c r="BE252" i="15"/>
  <c r="J253" i="15"/>
  <c r="BE253" i="15"/>
  <c r="J255" i="15"/>
  <c r="BE255" i="15"/>
  <c r="J257" i="15"/>
  <c r="BE257" i="15"/>
  <c r="J259" i="15"/>
  <c r="BE259" i="15"/>
  <c r="J260" i="15"/>
  <c r="BE260" i="15"/>
  <c r="J261" i="15"/>
  <c r="BE261" i="15"/>
  <c r="J263" i="15"/>
  <c r="BE263" i="15"/>
  <c r="J268" i="15"/>
  <c r="BE268" i="15"/>
  <c r="J271" i="15"/>
  <c r="BE271" i="15"/>
  <c r="J275" i="15"/>
  <c r="BE275" i="15"/>
  <c r="J279" i="15"/>
  <c r="BE279" i="15"/>
  <c r="J285" i="15"/>
  <c r="BE285" i="15"/>
  <c r="J287" i="15"/>
  <c r="BE287" i="15"/>
  <c r="J289" i="15"/>
  <c r="BE289" i="15"/>
  <c r="J290" i="15"/>
  <c r="BE290" i="15"/>
  <c r="J291" i="15"/>
  <c r="BE291" i="15"/>
  <c r="J292" i="15"/>
  <c r="BE292" i="15"/>
  <c r="J294" i="15"/>
  <c r="BE294" i="15"/>
  <c r="J295" i="15"/>
  <c r="BE295" i="15"/>
  <c r="J297" i="15"/>
  <c r="BE297" i="15"/>
  <c r="J299" i="15"/>
  <c r="BE299" i="15"/>
  <c r="J302" i="15"/>
  <c r="BE302" i="15"/>
  <c r="J35" i="15"/>
  <c r="AV114" i="1"/>
  <c r="BF179" i="15"/>
  <c r="BF182" i="15"/>
  <c r="BF132" i="15"/>
  <c r="BF136" i="15"/>
  <c r="BF142" i="15"/>
  <c r="BF145" i="15"/>
  <c r="BF147" i="15"/>
  <c r="BF152" i="15"/>
  <c r="BF156" i="15"/>
  <c r="BF160" i="15"/>
  <c r="BF164" i="15"/>
  <c r="BF168" i="15"/>
  <c r="BF170" i="15"/>
  <c r="BF172" i="15"/>
  <c r="BF177" i="15"/>
  <c r="BF184" i="15"/>
  <c r="BF186" i="15"/>
  <c r="BF188" i="15"/>
  <c r="BF190" i="15"/>
  <c r="BF193" i="15"/>
  <c r="BF196" i="15"/>
  <c r="BF199" i="15"/>
  <c r="BF201" i="15"/>
  <c r="BF204" i="15"/>
  <c r="BF207" i="15"/>
  <c r="BF210" i="15"/>
  <c r="BF213" i="15"/>
  <c r="BF214" i="15"/>
  <c r="BF216" i="15"/>
  <c r="BF219" i="15"/>
  <c r="BF222" i="15"/>
  <c r="BF227" i="15"/>
  <c r="BF232" i="15"/>
  <c r="BF237" i="15"/>
  <c r="BF239" i="15"/>
  <c r="BF240" i="15"/>
  <c r="BF243" i="15"/>
  <c r="BF245" i="15"/>
  <c r="BF246" i="15"/>
  <c r="BF247" i="15"/>
  <c r="BF248" i="15"/>
  <c r="BF249" i="15"/>
  <c r="BF250" i="15"/>
  <c r="BF251" i="15"/>
  <c r="BF252" i="15"/>
  <c r="BF253" i="15"/>
  <c r="BF255" i="15"/>
  <c r="BF257" i="15"/>
  <c r="BF259" i="15"/>
  <c r="BF260" i="15"/>
  <c r="BF261" i="15"/>
  <c r="BF263" i="15"/>
  <c r="BF268" i="15"/>
  <c r="BF271" i="15"/>
  <c r="BF275" i="15"/>
  <c r="BF279" i="15"/>
  <c r="BF285" i="15"/>
  <c r="BF287" i="15"/>
  <c r="BF289" i="15"/>
  <c r="BF290" i="15"/>
  <c r="BF291" i="15"/>
  <c r="BF292" i="15"/>
  <c r="BF294" i="15"/>
  <c r="BF295" i="15"/>
  <c r="BF297" i="15"/>
  <c r="BF299" i="15"/>
  <c r="BF302" i="15"/>
  <c r="J36" i="15"/>
  <c r="AW114" i="1"/>
  <c r="AT114" i="1"/>
  <c r="AN114" i="1"/>
  <c r="J199" i="16"/>
  <c r="BE199" i="16"/>
  <c r="J204" i="16"/>
  <c r="BE204" i="16"/>
  <c r="J210" i="16"/>
  <c r="BE210" i="16"/>
  <c r="J133" i="16"/>
  <c r="BE133" i="16"/>
  <c r="J135" i="16"/>
  <c r="BE135" i="16"/>
  <c r="J137" i="16"/>
  <c r="BE137" i="16"/>
  <c r="J139" i="16"/>
  <c r="BE139" i="16"/>
  <c r="J144" i="16"/>
  <c r="BE144" i="16"/>
  <c r="J148" i="16"/>
  <c r="BE148" i="16"/>
  <c r="J153" i="16"/>
  <c r="BE153" i="16"/>
  <c r="J158" i="16"/>
  <c r="BE158" i="16"/>
  <c r="J163" i="16"/>
  <c r="BE163" i="16"/>
  <c r="J165" i="16"/>
  <c r="BE165" i="16"/>
  <c r="J167" i="16"/>
  <c r="BE167" i="16"/>
  <c r="J169" i="16"/>
  <c r="BE169" i="16"/>
  <c r="J171" i="16"/>
  <c r="BE171" i="16"/>
  <c r="J173" i="16"/>
  <c r="BE173" i="16"/>
  <c r="J177" i="16"/>
  <c r="BE177" i="16"/>
  <c r="J180" i="16"/>
  <c r="BE180" i="16"/>
  <c r="J186" i="16"/>
  <c r="BE186" i="16"/>
  <c r="J191" i="16"/>
  <c r="BE191" i="16"/>
  <c r="J195" i="16"/>
  <c r="BE195" i="16"/>
  <c r="J196" i="16"/>
  <c r="BE196" i="16"/>
  <c r="J207" i="16"/>
  <c r="BE207" i="16"/>
  <c r="J214" i="16"/>
  <c r="BE214" i="16"/>
  <c r="J220" i="16"/>
  <c r="BE220" i="16"/>
  <c r="J223" i="16"/>
  <c r="BE223" i="16"/>
  <c r="J227" i="16"/>
  <c r="BE227" i="16"/>
  <c r="J230" i="16"/>
  <c r="BE230" i="16"/>
  <c r="J232" i="16"/>
  <c r="BE232" i="16"/>
  <c r="J235" i="16"/>
  <c r="BE235" i="16"/>
  <c r="J237" i="16"/>
  <c r="BE237" i="16"/>
  <c r="J240" i="16"/>
  <c r="BE240" i="16"/>
  <c r="J244" i="16"/>
  <c r="BE244" i="16"/>
  <c r="J245" i="16"/>
  <c r="BE245" i="16"/>
  <c r="J247" i="16"/>
  <c r="BE247" i="16"/>
  <c r="J249" i="16"/>
  <c r="BE249" i="16"/>
  <c r="J252" i="16"/>
  <c r="BE252" i="16"/>
  <c r="J255" i="16"/>
  <c r="BE255" i="16"/>
  <c r="J258" i="16"/>
  <c r="BE258" i="16"/>
  <c r="J261" i="16"/>
  <c r="BE261" i="16"/>
  <c r="J264" i="16"/>
  <c r="BE264" i="16"/>
  <c r="J267" i="16"/>
  <c r="BE267" i="16"/>
  <c r="J270" i="16"/>
  <c r="BE270" i="16"/>
  <c r="J273" i="16"/>
  <c r="BE273" i="16"/>
  <c r="J276" i="16"/>
  <c r="BE276" i="16"/>
  <c r="J279" i="16"/>
  <c r="BE279" i="16"/>
  <c r="J282" i="16"/>
  <c r="BE282" i="16"/>
  <c r="J286" i="16"/>
  <c r="BE286" i="16"/>
  <c r="J288" i="16"/>
  <c r="BE288" i="16"/>
  <c r="J290" i="16"/>
  <c r="BE290" i="16"/>
  <c r="J293" i="16"/>
  <c r="BE293" i="16"/>
  <c r="J294" i="16"/>
  <c r="BE294" i="16"/>
  <c r="J295" i="16"/>
  <c r="BE295" i="16"/>
  <c r="J296" i="16"/>
  <c r="BE296" i="16"/>
  <c r="J297" i="16"/>
  <c r="BE297" i="16"/>
  <c r="J298" i="16"/>
  <c r="BE298" i="16"/>
  <c r="J299" i="16"/>
  <c r="BE299" i="16"/>
  <c r="J300" i="16"/>
  <c r="BE300" i="16"/>
  <c r="J301" i="16"/>
  <c r="BE301" i="16"/>
  <c r="J303" i="16"/>
  <c r="BE303" i="16"/>
  <c r="J307" i="16"/>
  <c r="BE307" i="16"/>
  <c r="J308" i="16"/>
  <c r="BE308" i="16"/>
  <c r="J310" i="16"/>
  <c r="BE310" i="16"/>
  <c r="J311" i="16"/>
  <c r="BE311" i="16"/>
  <c r="J312" i="16"/>
  <c r="BE312" i="16"/>
  <c r="J314" i="16"/>
  <c r="BE314" i="16"/>
  <c r="J316" i="16"/>
  <c r="BE316" i="16"/>
  <c r="J318" i="16"/>
  <c r="BE318" i="16"/>
  <c r="J320" i="16"/>
  <c r="BE320" i="16"/>
  <c r="J323" i="16"/>
  <c r="BE323" i="16"/>
  <c r="J326" i="16"/>
  <c r="BE326" i="16"/>
  <c r="J328" i="16"/>
  <c r="BE328" i="16"/>
  <c r="J329" i="16"/>
  <c r="BE329" i="16"/>
  <c r="J330" i="16"/>
  <c r="BE330" i="16"/>
  <c r="J331" i="16"/>
  <c r="BE331" i="16"/>
  <c r="J334" i="16"/>
  <c r="BE334" i="16"/>
  <c r="J35" i="16"/>
  <c r="AV115" i="1"/>
  <c r="BF199" i="16"/>
  <c r="BF204" i="16"/>
  <c r="BF210" i="16"/>
  <c r="BF133" i="16"/>
  <c r="BF135" i="16"/>
  <c r="BF137" i="16"/>
  <c r="BF139" i="16"/>
  <c r="BF144" i="16"/>
  <c r="BF148" i="16"/>
  <c r="BF153" i="16"/>
  <c r="BF158" i="16"/>
  <c r="BF163" i="16"/>
  <c r="BF165" i="16"/>
  <c r="BF167" i="16"/>
  <c r="BF169" i="16"/>
  <c r="BF171" i="16"/>
  <c r="BF173" i="16"/>
  <c r="BF177" i="16"/>
  <c r="BF180" i="16"/>
  <c r="BF186" i="16"/>
  <c r="BF191" i="16"/>
  <c r="BF195" i="16"/>
  <c r="BF196" i="16"/>
  <c r="BF207" i="16"/>
  <c r="BF214" i="16"/>
  <c r="BF220" i="16"/>
  <c r="BF223" i="16"/>
  <c r="BF227" i="16"/>
  <c r="BF230" i="16"/>
  <c r="BF232" i="16"/>
  <c r="BF235" i="16"/>
  <c r="BF237" i="16"/>
  <c r="BF240" i="16"/>
  <c r="BF244" i="16"/>
  <c r="BF245" i="16"/>
  <c r="BF247" i="16"/>
  <c r="BF249" i="16"/>
  <c r="BF252" i="16"/>
  <c r="BF255" i="16"/>
  <c r="BF258" i="16"/>
  <c r="BF261" i="16"/>
  <c r="BF264" i="16"/>
  <c r="BF267" i="16"/>
  <c r="BF270" i="16"/>
  <c r="BF273" i="16"/>
  <c r="BF276" i="16"/>
  <c r="BF279" i="16"/>
  <c r="BF282" i="16"/>
  <c r="BF286" i="16"/>
  <c r="BF288" i="16"/>
  <c r="BF290" i="16"/>
  <c r="BF293" i="16"/>
  <c r="BF294" i="16"/>
  <c r="BF295" i="16"/>
  <c r="BF296" i="16"/>
  <c r="BF297" i="16"/>
  <c r="BF298" i="16"/>
  <c r="BF299" i="16"/>
  <c r="BF300" i="16"/>
  <c r="BF301" i="16"/>
  <c r="BF303" i="16"/>
  <c r="BF307" i="16"/>
  <c r="BF308" i="16"/>
  <c r="BF310" i="16"/>
  <c r="BF311" i="16"/>
  <c r="BF312" i="16"/>
  <c r="BF314" i="16"/>
  <c r="BF316" i="16"/>
  <c r="BF318" i="16"/>
  <c r="BF320" i="16"/>
  <c r="BF323" i="16"/>
  <c r="BF326" i="16"/>
  <c r="BF328" i="16"/>
  <c r="BF329" i="16"/>
  <c r="BF330" i="16"/>
  <c r="BF331" i="16"/>
  <c r="BF334" i="16"/>
  <c r="J36" i="16"/>
  <c r="AW115" i="1"/>
  <c r="AT115" i="1"/>
  <c r="AN115" i="1"/>
  <c r="J123" i="17"/>
  <c r="BE123" i="17"/>
  <c r="J124" i="17"/>
  <c r="BE124" i="17"/>
  <c r="J125" i="17"/>
  <c r="BE125" i="17"/>
  <c r="J126" i="17"/>
  <c r="BE126" i="17"/>
  <c r="J127" i="17"/>
  <c r="BE127" i="17"/>
  <c r="J128" i="17"/>
  <c r="BE128" i="17"/>
  <c r="J129" i="17"/>
  <c r="BE129" i="17"/>
  <c r="J130" i="17"/>
  <c r="BE130" i="17"/>
  <c r="J131" i="17"/>
  <c r="BE131" i="17"/>
  <c r="J132" i="17"/>
  <c r="BE132" i="17"/>
  <c r="J133" i="17"/>
  <c r="BE133" i="17"/>
  <c r="J134" i="17"/>
  <c r="BE134" i="17"/>
  <c r="J135" i="17"/>
  <c r="BE135" i="17"/>
  <c r="J136" i="17"/>
  <c r="BE136" i="17"/>
  <c r="J137" i="17"/>
  <c r="BE137" i="17"/>
  <c r="J138" i="17"/>
  <c r="BE138" i="17"/>
  <c r="J139" i="17"/>
  <c r="BE139" i="17"/>
  <c r="J140" i="17"/>
  <c r="BE140" i="17"/>
  <c r="J141" i="17"/>
  <c r="BE141" i="17"/>
  <c r="J142" i="17"/>
  <c r="BE142" i="17"/>
  <c r="J143" i="17"/>
  <c r="BE143" i="17"/>
  <c r="J144" i="17"/>
  <c r="BE144" i="17"/>
  <c r="J35" i="17"/>
  <c r="AV116" i="1"/>
  <c r="BF123" i="17"/>
  <c r="BF124" i="17"/>
  <c r="BF125" i="17"/>
  <c r="BF126" i="17"/>
  <c r="BF127" i="17"/>
  <c r="BF128" i="17"/>
  <c r="BF129" i="17"/>
  <c r="BF130" i="17"/>
  <c r="BF131" i="17"/>
  <c r="BF132" i="17"/>
  <c r="BF133" i="17"/>
  <c r="BF134" i="17"/>
  <c r="BF135" i="17"/>
  <c r="BF136" i="17"/>
  <c r="BF137" i="17"/>
  <c r="BF138" i="17"/>
  <c r="BF139" i="17"/>
  <c r="BF140" i="17"/>
  <c r="BF141" i="17"/>
  <c r="BF142" i="17"/>
  <c r="BF143" i="17"/>
  <c r="BF144" i="17"/>
  <c r="J36" i="17"/>
  <c r="AW116" i="1"/>
  <c r="AT116" i="1"/>
  <c r="AN116" i="1"/>
  <c r="AN95" i="1"/>
  <c r="AN94" i="1"/>
  <c r="AN117" i="1"/>
  <c r="BD117" i="1"/>
  <c r="BI123" i="17"/>
  <c r="BI124" i="17"/>
  <c r="BI125" i="17"/>
  <c r="BI126" i="17"/>
  <c r="BI127" i="17"/>
  <c r="BI128" i="17"/>
  <c r="BI129" i="17"/>
  <c r="BI130" i="17"/>
  <c r="BI131" i="17"/>
  <c r="BI132" i="17"/>
  <c r="BI133" i="17"/>
  <c r="BI134" i="17"/>
  <c r="BI135" i="17"/>
  <c r="BI136" i="17"/>
  <c r="BI137" i="17"/>
  <c r="BI138" i="17"/>
  <c r="BI139" i="17"/>
  <c r="BI140" i="17"/>
  <c r="BI141" i="17"/>
  <c r="BI142" i="17"/>
  <c r="BI143" i="17"/>
  <c r="BI144" i="17"/>
  <c r="F39" i="17"/>
  <c r="BC117" i="1"/>
  <c r="BH123" i="17"/>
  <c r="BH124" i="17"/>
  <c r="BH125" i="17"/>
  <c r="BH126" i="17"/>
  <c r="BH127" i="17"/>
  <c r="BH128" i="17"/>
  <c r="BH129" i="17"/>
  <c r="BH130" i="17"/>
  <c r="BH131" i="17"/>
  <c r="BH132" i="17"/>
  <c r="BH133" i="17"/>
  <c r="BH134" i="17"/>
  <c r="BH135" i="17"/>
  <c r="BH136" i="17"/>
  <c r="BH137" i="17"/>
  <c r="BH138" i="17"/>
  <c r="BH139" i="17"/>
  <c r="BH140" i="17"/>
  <c r="BH141" i="17"/>
  <c r="BH142" i="17"/>
  <c r="BH143" i="17"/>
  <c r="BH144" i="17"/>
  <c r="F38" i="17"/>
  <c r="BB117" i="1"/>
  <c r="BG123" i="17"/>
  <c r="BG124" i="17"/>
  <c r="BG125" i="17"/>
  <c r="BG126" i="17"/>
  <c r="BG127" i="17"/>
  <c r="BG128" i="17"/>
  <c r="BG129" i="17"/>
  <c r="BG130" i="17"/>
  <c r="BG131" i="17"/>
  <c r="BG132" i="17"/>
  <c r="BG133" i="17"/>
  <c r="BG134" i="17"/>
  <c r="BG135" i="17"/>
  <c r="BG136" i="17"/>
  <c r="BG137" i="17"/>
  <c r="BG138" i="17"/>
  <c r="BG139" i="17"/>
  <c r="BG140" i="17"/>
  <c r="BG141" i="17"/>
  <c r="BG142" i="17"/>
  <c r="BG143" i="17"/>
  <c r="BG144" i="17"/>
  <c r="F37" i="17"/>
  <c r="BA117" i="1"/>
  <c r="F36" i="17"/>
  <c r="AZ117" i="1"/>
  <c r="AY117" i="1"/>
  <c r="AX117" i="1"/>
  <c r="AW117" i="1"/>
  <c r="AV117" i="1"/>
  <c r="AU117" i="1"/>
  <c r="AT117" i="1"/>
  <c r="J39" i="17"/>
  <c r="J38" i="17"/>
  <c r="AY116" i="1"/>
  <c r="J37" i="17"/>
  <c r="AX116" i="1"/>
  <c r="T144" i="17"/>
  <c r="R144" i="17"/>
  <c r="P144" i="17"/>
  <c r="T143" i="17"/>
  <c r="R143" i="17"/>
  <c r="P143" i="17"/>
  <c r="T142" i="17"/>
  <c r="R142" i="17"/>
  <c r="P142" i="17"/>
  <c r="T141" i="17"/>
  <c r="R141" i="17"/>
  <c r="P141" i="17"/>
  <c r="T140" i="17"/>
  <c r="R140" i="17"/>
  <c r="P140" i="17"/>
  <c r="T139" i="17"/>
  <c r="R139" i="17"/>
  <c r="P139" i="17"/>
  <c r="T138" i="17"/>
  <c r="R138" i="17"/>
  <c r="P138" i="17"/>
  <c r="T137" i="17"/>
  <c r="R137" i="17"/>
  <c r="P137" i="17"/>
  <c r="T136" i="17"/>
  <c r="R136" i="17"/>
  <c r="P136" i="17"/>
  <c r="T135" i="17"/>
  <c r="R135" i="17"/>
  <c r="P135" i="17"/>
  <c r="T134" i="17"/>
  <c r="R134" i="17"/>
  <c r="P134" i="17"/>
  <c r="T133" i="17"/>
  <c r="R133" i="17"/>
  <c r="P133" i="17"/>
  <c r="T132" i="17"/>
  <c r="R132" i="17"/>
  <c r="P132" i="17"/>
  <c r="T131" i="17"/>
  <c r="R131" i="17"/>
  <c r="P131" i="17"/>
  <c r="T130" i="17"/>
  <c r="R130" i="17"/>
  <c r="P130" i="17"/>
  <c r="T129" i="17"/>
  <c r="R129" i="17"/>
  <c r="P129" i="17"/>
  <c r="T128" i="17"/>
  <c r="R128" i="17"/>
  <c r="P128" i="17"/>
  <c r="T127" i="17"/>
  <c r="R127" i="17"/>
  <c r="P127" i="17"/>
  <c r="T126" i="17"/>
  <c r="R126" i="17"/>
  <c r="P126" i="17"/>
  <c r="T125" i="17"/>
  <c r="R125" i="17"/>
  <c r="P125" i="17"/>
  <c r="T124" i="17"/>
  <c r="R124" i="17"/>
  <c r="P124" i="17"/>
  <c r="T123" i="17"/>
  <c r="R123" i="17"/>
  <c r="P123" i="17"/>
  <c r="J118" i="17"/>
  <c r="F118" i="17"/>
  <c r="J117" i="17"/>
  <c r="F117" i="17"/>
  <c r="F115" i="17"/>
  <c r="E113" i="17"/>
  <c r="J94" i="17"/>
  <c r="F94" i="17"/>
  <c r="J93" i="17"/>
  <c r="F93" i="17"/>
  <c r="F91" i="17"/>
  <c r="E89" i="17"/>
  <c r="J14" i="17"/>
  <c r="J115" i="17"/>
  <c r="E7" i="17"/>
  <c r="E109" i="17"/>
  <c r="J39" i="16"/>
  <c r="J38" i="16"/>
  <c r="AY115" i="1"/>
  <c r="J37" i="16"/>
  <c r="AX115" i="1"/>
  <c r="BI334" i="16"/>
  <c r="BH334" i="16"/>
  <c r="BG334" i="16"/>
  <c r="T334" i="16"/>
  <c r="R334" i="16"/>
  <c r="P334" i="16"/>
  <c r="BI331" i="16"/>
  <c r="BH331" i="16"/>
  <c r="BG331" i="16"/>
  <c r="T331" i="16"/>
  <c r="R331" i="16"/>
  <c r="P331" i="16"/>
  <c r="BI330" i="16"/>
  <c r="BH330" i="16"/>
  <c r="BG330" i="16"/>
  <c r="T330" i="16"/>
  <c r="R330" i="16"/>
  <c r="P330" i="16"/>
  <c r="BI329" i="16"/>
  <c r="BH329" i="16"/>
  <c r="BG329" i="16"/>
  <c r="T329" i="16"/>
  <c r="R329" i="16"/>
  <c r="P329" i="16"/>
  <c r="BI328" i="16"/>
  <c r="BH328" i="16"/>
  <c r="BG328" i="16"/>
  <c r="T328" i="16"/>
  <c r="R328" i="16"/>
  <c r="P328" i="16"/>
  <c r="BI326" i="16"/>
  <c r="BH326" i="16"/>
  <c r="BG326" i="16"/>
  <c r="T326" i="16"/>
  <c r="R326" i="16"/>
  <c r="P326" i="16"/>
  <c r="BI323" i="16"/>
  <c r="BH323" i="16"/>
  <c r="BG323" i="16"/>
  <c r="T323" i="16"/>
  <c r="T322" i="16"/>
  <c r="R323" i="16"/>
  <c r="R322" i="16"/>
  <c r="P323" i="16"/>
  <c r="P322" i="16"/>
  <c r="BI320" i="16"/>
  <c r="BH320" i="16"/>
  <c r="BG320" i="16"/>
  <c r="T320" i="16"/>
  <c r="R320" i="16"/>
  <c r="P320" i="16"/>
  <c r="BI318" i="16"/>
  <c r="BH318" i="16"/>
  <c r="BG318" i="16"/>
  <c r="T318" i="16"/>
  <c r="R318" i="16"/>
  <c r="P318" i="16"/>
  <c r="BI316" i="16"/>
  <c r="BH316" i="16"/>
  <c r="BG316" i="16"/>
  <c r="T316" i="16"/>
  <c r="R316" i="16"/>
  <c r="P316" i="16"/>
  <c r="BI314" i="16"/>
  <c r="BH314" i="16"/>
  <c r="BG314" i="16"/>
  <c r="T314" i="16"/>
  <c r="R314" i="16"/>
  <c r="P314" i="16"/>
  <c r="BI312" i="16"/>
  <c r="BH312" i="16"/>
  <c r="BG312" i="16"/>
  <c r="T312" i="16"/>
  <c r="R312" i="16"/>
  <c r="P312" i="16"/>
  <c r="BI311" i="16"/>
  <c r="BH311" i="16"/>
  <c r="BG311" i="16"/>
  <c r="T311" i="16"/>
  <c r="R311" i="16"/>
  <c r="P311" i="16"/>
  <c r="BI310" i="16"/>
  <c r="BH310" i="16"/>
  <c r="BG310" i="16"/>
  <c r="T310" i="16"/>
  <c r="R310" i="16"/>
  <c r="P310" i="16"/>
  <c r="BI308" i="16"/>
  <c r="BH308" i="16"/>
  <c r="BG308" i="16"/>
  <c r="T308" i="16"/>
  <c r="R308" i="16"/>
  <c r="P308" i="16"/>
  <c r="BI307" i="16"/>
  <c r="BH307" i="16"/>
  <c r="BG307" i="16"/>
  <c r="T307" i="16"/>
  <c r="R307" i="16"/>
  <c r="P307" i="16"/>
  <c r="BI303" i="16"/>
  <c r="BH303" i="16"/>
  <c r="BG303" i="16"/>
  <c r="T303" i="16"/>
  <c r="R303" i="16"/>
  <c r="P303" i="16"/>
  <c r="BI301" i="16"/>
  <c r="BH301" i="16"/>
  <c r="BG301" i="16"/>
  <c r="T301" i="16"/>
  <c r="R301" i="16"/>
  <c r="P301" i="16"/>
  <c r="BI300" i="16"/>
  <c r="BH300" i="16"/>
  <c r="BG300" i="16"/>
  <c r="T300" i="16"/>
  <c r="R300" i="16"/>
  <c r="P300" i="16"/>
  <c r="BI299" i="16"/>
  <c r="BH299" i="16"/>
  <c r="BG299" i="16"/>
  <c r="T299" i="16"/>
  <c r="R299" i="16"/>
  <c r="P299" i="16"/>
  <c r="BI298" i="16"/>
  <c r="BH298" i="16"/>
  <c r="BG298" i="16"/>
  <c r="T298" i="16"/>
  <c r="R298" i="16"/>
  <c r="P298" i="16"/>
  <c r="BI297" i="16"/>
  <c r="BH297" i="16"/>
  <c r="BG297" i="16"/>
  <c r="T297" i="16"/>
  <c r="R297" i="16"/>
  <c r="P297" i="16"/>
  <c r="BI296" i="16"/>
  <c r="BH296" i="16"/>
  <c r="BG296" i="16"/>
  <c r="T296" i="16"/>
  <c r="R296" i="16"/>
  <c r="P296" i="16"/>
  <c r="BI295" i="16"/>
  <c r="BH295" i="16"/>
  <c r="BG295" i="16"/>
  <c r="T295" i="16"/>
  <c r="R295" i="16"/>
  <c r="P295" i="16"/>
  <c r="BI294" i="16"/>
  <c r="BH294" i="16"/>
  <c r="BG294" i="16"/>
  <c r="T294" i="16"/>
  <c r="R294" i="16"/>
  <c r="P294" i="16"/>
  <c r="BI293" i="16"/>
  <c r="BH293" i="16"/>
  <c r="BG293" i="16"/>
  <c r="T293" i="16"/>
  <c r="R293" i="16"/>
  <c r="P293" i="16"/>
  <c r="BI290" i="16"/>
  <c r="BH290" i="16"/>
  <c r="BG290" i="16"/>
  <c r="T290" i="16"/>
  <c r="R290" i="16"/>
  <c r="P290" i="16"/>
  <c r="BI288" i="16"/>
  <c r="BH288" i="16"/>
  <c r="BG288" i="16"/>
  <c r="T288" i="16"/>
  <c r="R288" i="16"/>
  <c r="P288" i="16"/>
  <c r="BI286" i="16"/>
  <c r="BH286" i="16"/>
  <c r="BG286" i="16"/>
  <c r="T286" i="16"/>
  <c r="R286" i="16"/>
  <c r="P286" i="16"/>
  <c r="BI282" i="16"/>
  <c r="BH282" i="16"/>
  <c r="BG282" i="16"/>
  <c r="T282" i="16"/>
  <c r="R282" i="16"/>
  <c r="P282" i="16"/>
  <c r="BI279" i="16"/>
  <c r="BH279" i="16"/>
  <c r="BG279" i="16"/>
  <c r="T279" i="16"/>
  <c r="R279" i="16"/>
  <c r="P279" i="16"/>
  <c r="BI276" i="16"/>
  <c r="BH276" i="16"/>
  <c r="BG276" i="16"/>
  <c r="T276" i="16"/>
  <c r="R276" i="16"/>
  <c r="P276" i="16"/>
  <c r="BI273" i="16"/>
  <c r="BH273" i="16"/>
  <c r="BG273" i="16"/>
  <c r="T273" i="16"/>
  <c r="R273" i="16"/>
  <c r="P273" i="16"/>
  <c r="BI270" i="16"/>
  <c r="BH270" i="16"/>
  <c r="BG270" i="16"/>
  <c r="T270" i="16"/>
  <c r="R270" i="16"/>
  <c r="P270" i="16"/>
  <c r="BI267" i="16"/>
  <c r="BH267" i="16"/>
  <c r="BG267" i="16"/>
  <c r="T267" i="16"/>
  <c r="R267" i="16"/>
  <c r="P267" i="16"/>
  <c r="BI264" i="16"/>
  <c r="BH264" i="16"/>
  <c r="BG264" i="16"/>
  <c r="T264" i="16"/>
  <c r="R264" i="16"/>
  <c r="P264" i="16"/>
  <c r="BI261" i="16"/>
  <c r="BH261" i="16"/>
  <c r="BG261" i="16"/>
  <c r="T261" i="16"/>
  <c r="R261" i="16"/>
  <c r="P261" i="16"/>
  <c r="BI258" i="16"/>
  <c r="BH258" i="16"/>
  <c r="BG258" i="16"/>
  <c r="T258" i="16"/>
  <c r="R258" i="16"/>
  <c r="P258" i="16"/>
  <c r="BI255" i="16"/>
  <c r="BH255" i="16"/>
  <c r="BG255" i="16"/>
  <c r="T255" i="16"/>
  <c r="R255" i="16"/>
  <c r="P255" i="16"/>
  <c r="BI252" i="16"/>
  <c r="BH252" i="16"/>
  <c r="BG252" i="16"/>
  <c r="T252" i="16"/>
  <c r="R252" i="16"/>
  <c r="P252" i="16"/>
  <c r="BI249" i="16"/>
  <c r="BH249" i="16"/>
  <c r="BG249" i="16"/>
  <c r="T249" i="16"/>
  <c r="R249" i="16"/>
  <c r="P249" i="16"/>
  <c r="BI247" i="16"/>
  <c r="BH247" i="16"/>
  <c r="BG247" i="16"/>
  <c r="T247" i="16"/>
  <c r="R247" i="16"/>
  <c r="P247" i="16"/>
  <c r="BI245" i="16"/>
  <c r="BH245" i="16"/>
  <c r="BG245" i="16"/>
  <c r="T245" i="16"/>
  <c r="R245" i="16"/>
  <c r="P245" i="16"/>
  <c r="BI244" i="16"/>
  <c r="BH244" i="16"/>
  <c r="BG244" i="16"/>
  <c r="T244" i="16"/>
  <c r="R244" i="16"/>
  <c r="P244" i="16"/>
  <c r="BI240" i="16"/>
  <c r="BH240" i="16"/>
  <c r="BG240" i="16"/>
  <c r="T240" i="16"/>
  <c r="R240" i="16"/>
  <c r="P240" i="16"/>
  <c r="BI237" i="16"/>
  <c r="BH237" i="16"/>
  <c r="BG237" i="16"/>
  <c r="T237" i="16"/>
  <c r="R237" i="16"/>
  <c r="P237" i="16"/>
  <c r="BI235" i="16"/>
  <c r="BH235" i="16"/>
  <c r="BG235" i="16"/>
  <c r="T235" i="16"/>
  <c r="R235" i="16"/>
  <c r="P235" i="16"/>
  <c r="BI232" i="16"/>
  <c r="BH232" i="16"/>
  <c r="BG232" i="16"/>
  <c r="T232" i="16"/>
  <c r="R232" i="16"/>
  <c r="P232" i="16"/>
  <c r="BI230" i="16"/>
  <c r="BH230" i="16"/>
  <c r="BG230" i="16"/>
  <c r="T230" i="16"/>
  <c r="R230" i="16"/>
  <c r="P230" i="16"/>
  <c r="BI227" i="16"/>
  <c r="BH227" i="16"/>
  <c r="BG227" i="16"/>
  <c r="T227" i="16"/>
  <c r="R227" i="16"/>
  <c r="P227" i="16"/>
  <c r="BI223" i="16"/>
  <c r="BH223" i="16"/>
  <c r="BG223" i="16"/>
  <c r="T223" i="16"/>
  <c r="R223" i="16"/>
  <c r="P223" i="16"/>
  <c r="BI220" i="16"/>
  <c r="BH220" i="16"/>
  <c r="BG220" i="16"/>
  <c r="T220" i="16"/>
  <c r="R220" i="16"/>
  <c r="P220" i="16"/>
  <c r="BI214" i="16"/>
  <c r="BH214" i="16"/>
  <c r="BG214" i="16"/>
  <c r="T214" i="16"/>
  <c r="R214" i="16"/>
  <c r="P214" i="16"/>
  <c r="BI210" i="16"/>
  <c r="BH210" i="16"/>
  <c r="BG210" i="16"/>
  <c r="T210" i="16"/>
  <c r="R210" i="16"/>
  <c r="P210" i="16"/>
  <c r="BI207" i="16"/>
  <c r="BH207" i="16"/>
  <c r="BG207" i="16"/>
  <c r="T207" i="16"/>
  <c r="R207" i="16"/>
  <c r="P207" i="16"/>
  <c r="BI204" i="16"/>
  <c r="BH204" i="16"/>
  <c r="BG204" i="16"/>
  <c r="T204" i="16"/>
  <c r="R204" i="16"/>
  <c r="P204" i="16"/>
  <c r="BI199" i="16"/>
  <c r="BH199" i="16"/>
  <c r="BG199" i="16"/>
  <c r="T199" i="16"/>
  <c r="R199" i="16"/>
  <c r="P199" i="16"/>
  <c r="BI196" i="16"/>
  <c r="BH196" i="16"/>
  <c r="BG196" i="16"/>
  <c r="T196" i="16"/>
  <c r="R196" i="16"/>
  <c r="P196" i="16"/>
  <c r="BI195" i="16"/>
  <c r="BH195" i="16"/>
  <c r="BG195" i="16"/>
  <c r="T195" i="16"/>
  <c r="R195" i="16"/>
  <c r="P195" i="16"/>
  <c r="BI191" i="16"/>
  <c r="BH191" i="16"/>
  <c r="BG191" i="16"/>
  <c r="T191" i="16"/>
  <c r="R191" i="16"/>
  <c r="P191" i="16"/>
  <c r="BI186" i="16"/>
  <c r="BH186" i="16"/>
  <c r="BG186" i="16"/>
  <c r="T186" i="16"/>
  <c r="R186" i="16"/>
  <c r="P186" i="16"/>
  <c r="BI180" i="16"/>
  <c r="BH180" i="16"/>
  <c r="BG180" i="16"/>
  <c r="T180" i="16"/>
  <c r="R180" i="16"/>
  <c r="P180" i="16"/>
  <c r="BI177" i="16"/>
  <c r="BH177" i="16"/>
  <c r="BG177" i="16"/>
  <c r="T177" i="16"/>
  <c r="R177" i="16"/>
  <c r="P177" i="16"/>
  <c r="BI173" i="16"/>
  <c r="BH173" i="16"/>
  <c r="BG173" i="16"/>
  <c r="T173" i="16"/>
  <c r="R173" i="16"/>
  <c r="P173" i="16"/>
  <c r="BI171" i="16"/>
  <c r="BH171" i="16"/>
  <c r="BG171" i="16"/>
  <c r="T171" i="16"/>
  <c r="R171" i="16"/>
  <c r="P171" i="16"/>
  <c r="BI169" i="16"/>
  <c r="BH169" i="16"/>
  <c r="BG169" i="16"/>
  <c r="T169" i="16"/>
  <c r="R169" i="16"/>
  <c r="P169" i="16"/>
  <c r="BI167" i="16"/>
  <c r="BH167" i="16"/>
  <c r="BG167" i="16"/>
  <c r="T167" i="16"/>
  <c r="R167" i="16"/>
  <c r="P167" i="16"/>
  <c r="BI165" i="16"/>
  <c r="BH165" i="16"/>
  <c r="BG165" i="16"/>
  <c r="T165" i="16"/>
  <c r="R165" i="16"/>
  <c r="P165" i="16"/>
  <c r="BI163" i="16"/>
  <c r="BH163" i="16"/>
  <c r="BG163" i="16"/>
  <c r="T163" i="16"/>
  <c r="R163" i="16"/>
  <c r="P163" i="16"/>
  <c r="BI158" i="16"/>
  <c r="BH158" i="16"/>
  <c r="BG158" i="16"/>
  <c r="T158" i="16"/>
  <c r="R158" i="16"/>
  <c r="P158" i="16"/>
  <c r="BI153" i="16"/>
  <c r="BH153" i="16"/>
  <c r="BG153" i="16"/>
  <c r="T153" i="16"/>
  <c r="R153" i="16"/>
  <c r="P153" i="16"/>
  <c r="BI148" i="16"/>
  <c r="BH148" i="16"/>
  <c r="BG148" i="16"/>
  <c r="T148" i="16"/>
  <c r="R148" i="16"/>
  <c r="P148" i="16"/>
  <c r="BI144" i="16"/>
  <c r="BH144" i="16"/>
  <c r="BG144" i="16"/>
  <c r="T144" i="16"/>
  <c r="R144" i="16"/>
  <c r="P144" i="16"/>
  <c r="BI139" i="16"/>
  <c r="BH139" i="16"/>
  <c r="BG139" i="16"/>
  <c r="T139" i="16"/>
  <c r="R139" i="16"/>
  <c r="P139" i="16"/>
  <c r="BI137" i="16"/>
  <c r="BH137" i="16"/>
  <c r="BG137" i="16"/>
  <c r="T137" i="16"/>
  <c r="R137" i="16"/>
  <c r="P137" i="16"/>
  <c r="BI135" i="16"/>
  <c r="BH135" i="16"/>
  <c r="BG135" i="16"/>
  <c r="T135" i="16"/>
  <c r="R135" i="16"/>
  <c r="P135" i="16"/>
  <c r="BI133" i="16"/>
  <c r="BH133" i="16"/>
  <c r="BG133" i="16"/>
  <c r="T133" i="16"/>
  <c r="R133" i="16"/>
  <c r="P133" i="16"/>
  <c r="J127" i="16"/>
  <c r="F127" i="16"/>
  <c r="J126" i="16"/>
  <c r="F126" i="16"/>
  <c r="F124" i="16"/>
  <c r="E122" i="16"/>
  <c r="J94" i="16"/>
  <c r="F94" i="16"/>
  <c r="J93" i="16"/>
  <c r="F93" i="16"/>
  <c r="F91" i="16"/>
  <c r="E89" i="16"/>
  <c r="J14" i="16"/>
  <c r="J124" i="16"/>
  <c r="E7" i="16"/>
  <c r="E118" i="16"/>
  <c r="J39" i="15"/>
  <c r="J38" i="15"/>
  <c r="AY114" i="1"/>
  <c r="J37" i="15"/>
  <c r="AX114" i="1"/>
  <c r="BI302" i="15"/>
  <c r="BH302" i="15"/>
  <c r="BG302" i="15"/>
  <c r="T302" i="15"/>
  <c r="T301" i="15"/>
  <c r="R302" i="15"/>
  <c r="R301" i="15"/>
  <c r="P302" i="15"/>
  <c r="P301" i="15"/>
  <c r="BI299" i="15"/>
  <c r="BH299" i="15"/>
  <c r="BG299" i="15"/>
  <c r="T299" i="15"/>
  <c r="R299" i="15"/>
  <c r="P299" i="15"/>
  <c r="BI297" i="15"/>
  <c r="BH297" i="15"/>
  <c r="BG297" i="15"/>
  <c r="T297" i="15"/>
  <c r="R297" i="15"/>
  <c r="P297" i="15"/>
  <c r="BI295" i="15"/>
  <c r="BH295" i="15"/>
  <c r="BG295" i="15"/>
  <c r="T295" i="15"/>
  <c r="R295" i="15"/>
  <c r="P295" i="15"/>
  <c r="BI294" i="15"/>
  <c r="BH294" i="15"/>
  <c r="BG294" i="15"/>
  <c r="T294" i="15"/>
  <c r="R294" i="15"/>
  <c r="P294" i="15"/>
  <c r="BI292" i="15"/>
  <c r="BH292" i="15"/>
  <c r="BG292" i="15"/>
  <c r="T292" i="15"/>
  <c r="R292" i="15"/>
  <c r="P292" i="15"/>
  <c r="BI291" i="15"/>
  <c r="BH291" i="15"/>
  <c r="BG291" i="15"/>
  <c r="T291" i="15"/>
  <c r="R291" i="15"/>
  <c r="P291" i="15"/>
  <c r="BI290" i="15"/>
  <c r="BH290" i="15"/>
  <c r="BG290" i="15"/>
  <c r="T290" i="15"/>
  <c r="R290" i="15"/>
  <c r="P290" i="15"/>
  <c r="BI289" i="15"/>
  <c r="BH289" i="15"/>
  <c r="BG289" i="15"/>
  <c r="T289" i="15"/>
  <c r="R289" i="15"/>
  <c r="P289" i="15"/>
  <c r="BI287" i="15"/>
  <c r="BH287" i="15"/>
  <c r="BG287" i="15"/>
  <c r="T287" i="15"/>
  <c r="R287" i="15"/>
  <c r="P287" i="15"/>
  <c r="BI285" i="15"/>
  <c r="BH285" i="15"/>
  <c r="BG285" i="15"/>
  <c r="T285" i="15"/>
  <c r="R285" i="15"/>
  <c r="P285" i="15"/>
  <c r="BI279" i="15"/>
  <c r="BH279" i="15"/>
  <c r="BG279" i="15"/>
  <c r="T279" i="15"/>
  <c r="R279" i="15"/>
  <c r="P279" i="15"/>
  <c r="BI275" i="15"/>
  <c r="BH275" i="15"/>
  <c r="BG275" i="15"/>
  <c r="T275" i="15"/>
  <c r="R275" i="15"/>
  <c r="P275" i="15"/>
  <c r="BI271" i="15"/>
  <c r="BH271" i="15"/>
  <c r="BG271" i="15"/>
  <c r="T271" i="15"/>
  <c r="R271" i="15"/>
  <c r="P271" i="15"/>
  <c r="BI268" i="15"/>
  <c r="BH268" i="15"/>
  <c r="BG268" i="15"/>
  <c r="T268" i="15"/>
  <c r="R268" i="15"/>
  <c r="P268" i="15"/>
  <c r="BI263" i="15"/>
  <c r="BH263" i="15"/>
  <c r="BG263" i="15"/>
  <c r="T263" i="15"/>
  <c r="R263" i="15"/>
  <c r="P263" i="15"/>
  <c r="BI261" i="15"/>
  <c r="BH261" i="15"/>
  <c r="BG261" i="15"/>
  <c r="T261" i="15"/>
  <c r="R261" i="15"/>
  <c r="P261" i="15"/>
  <c r="BI260" i="15"/>
  <c r="BH260" i="15"/>
  <c r="BG260" i="15"/>
  <c r="T260" i="15"/>
  <c r="R260" i="15"/>
  <c r="P260" i="15"/>
  <c r="BI259" i="15"/>
  <c r="BH259" i="15"/>
  <c r="BG259" i="15"/>
  <c r="T259" i="15"/>
  <c r="R259" i="15"/>
  <c r="P259" i="15"/>
  <c r="BI257" i="15"/>
  <c r="BH257" i="15"/>
  <c r="BG257" i="15"/>
  <c r="T257" i="15"/>
  <c r="R257" i="15"/>
  <c r="P257" i="15"/>
  <c r="BI255" i="15"/>
  <c r="BH255" i="15"/>
  <c r="BG255" i="15"/>
  <c r="T255" i="15"/>
  <c r="R255" i="15"/>
  <c r="P255" i="15"/>
  <c r="BI253" i="15"/>
  <c r="BH253" i="15"/>
  <c r="BG253" i="15"/>
  <c r="T253" i="15"/>
  <c r="R253" i="15"/>
  <c r="P253" i="15"/>
  <c r="BI252" i="15"/>
  <c r="BH252" i="15"/>
  <c r="BG252" i="15"/>
  <c r="T252" i="15"/>
  <c r="R252" i="15"/>
  <c r="P252" i="15"/>
  <c r="BI251" i="15"/>
  <c r="BH251" i="15"/>
  <c r="BG251" i="15"/>
  <c r="T251" i="15"/>
  <c r="R251" i="15"/>
  <c r="P251" i="15"/>
  <c r="BI250" i="15"/>
  <c r="BH250" i="15"/>
  <c r="BG250" i="15"/>
  <c r="T250" i="15"/>
  <c r="R250" i="15"/>
  <c r="P250" i="15"/>
  <c r="BI249" i="15"/>
  <c r="BH249" i="15"/>
  <c r="BG249" i="15"/>
  <c r="T249" i="15"/>
  <c r="R249" i="15"/>
  <c r="P249" i="15"/>
  <c r="BI248" i="15"/>
  <c r="BH248" i="15"/>
  <c r="BG248" i="15"/>
  <c r="T248" i="15"/>
  <c r="R248" i="15"/>
  <c r="P248" i="15"/>
  <c r="BI247" i="15"/>
  <c r="BH247" i="15"/>
  <c r="BG247" i="15"/>
  <c r="T247" i="15"/>
  <c r="R247" i="15"/>
  <c r="P247" i="15"/>
  <c r="BI246" i="15"/>
  <c r="BH246" i="15"/>
  <c r="BG246" i="15"/>
  <c r="T246" i="15"/>
  <c r="R246" i="15"/>
  <c r="P246" i="15"/>
  <c r="BI245" i="15"/>
  <c r="BH245" i="15"/>
  <c r="BG245" i="15"/>
  <c r="T245" i="15"/>
  <c r="R245" i="15"/>
  <c r="P245" i="15"/>
  <c r="BI243" i="15"/>
  <c r="BH243" i="15"/>
  <c r="BG243" i="15"/>
  <c r="T243" i="15"/>
  <c r="R243" i="15"/>
  <c r="P243" i="15"/>
  <c r="BI240" i="15"/>
  <c r="BH240" i="15"/>
  <c r="BG240" i="15"/>
  <c r="T240" i="15"/>
  <c r="R240" i="15"/>
  <c r="P240" i="15"/>
  <c r="BI239" i="15"/>
  <c r="BH239" i="15"/>
  <c r="BG239" i="15"/>
  <c r="T239" i="15"/>
  <c r="R239" i="15"/>
  <c r="P239" i="15"/>
  <c r="BI237" i="15"/>
  <c r="BH237" i="15"/>
  <c r="BG237" i="15"/>
  <c r="T237" i="15"/>
  <c r="R237" i="15"/>
  <c r="P237" i="15"/>
  <c r="BI232" i="15"/>
  <c r="BH232" i="15"/>
  <c r="BG232" i="15"/>
  <c r="T232" i="15"/>
  <c r="R232" i="15"/>
  <c r="P232" i="15"/>
  <c r="BI227" i="15"/>
  <c r="BH227" i="15"/>
  <c r="BG227" i="15"/>
  <c r="T227" i="15"/>
  <c r="R227" i="15"/>
  <c r="P227" i="15"/>
  <c r="BI222" i="15"/>
  <c r="BH222" i="15"/>
  <c r="BG222" i="15"/>
  <c r="T222" i="15"/>
  <c r="R222" i="15"/>
  <c r="P222" i="15"/>
  <c r="BI219" i="15"/>
  <c r="BH219" i="15"/>
  <c r="BG219" i="15"/>
  <c r="T219" i="15"/>
  <c r="R219" i="15"/>
  <c r="P219" i="15"/>
  <c r="BI216" i="15"/>
  <c r="BH216" i="15"/>
  <c r="BG216" i="15"/>
  <c r="T216" i="15"/>
  <c r="R216" i="15"/>
  <c r="P216" i="15"/>
  <c r="BI214" i="15"/>
  <c r="BH214" i="15"/>
  <c r="BG214" i="15"/>
  <c r="T214" i="15"/>
  <c r="R214" i="15"/>
  <c r="P214" i="15"/>
  <c r="BI213" i="15"/>
  <c r="BH213" i="15"/>
  <c r="BG213" i="15"/>
  <c r="T213" i="15"/>
  <c r="R213" i="15"/>
  <c r="P213" i="15"/>
  <c r="BI210" i="15"/>
  <c r="BH210" i="15"/>
  <c r="BG210" i="15"/>
  <c r="T210" i="15"/>
  <c r="R210" i="15"/>
  <c r="P210" i="15"/>
  <c r="BI207" i="15"/>
  <c r="BH207" i="15"/>
  <c r="BG207" i="15"/>
  <c r="T207" i="15"/>
  <c r="R207" i="15"/>
  <c r="P207" i="15"/>
  <c r="BI204" i="15"/>
  <c r="BH204" i="15"/>
  <c r="BG204" i="15"/>
  <c r="T204" i="15"/>
  <c r="R204" i="15"/>
  <c r="P204" i="15"/>
  <c r="BI201" i="15"/>
  <c r="BH201" i="15"/>
  <c r="BG201" i="15"/>
  <c r="T201" i="15"/>
  <c r="R201" i="15"/>
  <c r="P201" i="15"/>
  <c r="BI199" i="15"/>
  <c r="BH199" i="15"/>
  <c r="BG199" i="15"/>
  <c r="T199" i="15"/>
  <c r="R199" i="15"/>
  <c r="P199" i="15"/>
  <c r="BI196" i="15"/>
  <c r="BH196" i="15"/>
  <c r="BG196" i="15"/>
  <c r="T196" i="15"/>
  <c r="R196" i="15"/>
  <c r="P196" i="15"/>
  <c r="BI193" i="15"/>
  <c r="BH193" i="15"/>
  <c r="BG193" i="15"/>
  <c r="T193" i="15"/>
  <c r="T192" i="15"/>
  <c r="R193" i="15"/>
  <c r="R192" i="15"/>
  <c r="P193" i="15"/>
  <c r="P192" i="15"/>
  <c r="BI190" i="15"/>
  <c r="BH190" i="15"/>
  <c r="BG190" i="15"/>
  <c r="T190" i="15"/>
  <c r="R190" i="15"/>
  <c r="P190" i="15"/>
  <c r="BI188" i="15"/>
  <c r="BH188" i="15"/>
  <c r="BG188" i="15"/>
  <c r="T188" i="15"/>
  <c r="R188" i="15"/>
  <c r="P188" i="15"/>
  <c r="BI186" i="15"/>
  <c r="BH186" i="15"/>
  <c r="BG186" i="15"/>
  <c r="T186" i="15"/>
  <c r="R186" i="15"/>
  <c r="P186" i="15"/>
  <c r="BI184" i="15"/>
  <c r="BH184" i="15"/>
  <c r="BG184" i="15"/>
  <c r="T184" i="15"/>
  <c r="R184" i="15"/>
  <c r="P184" i="15"/>
  <c r="BI182" i="15"/>
  <c r="BH182" i="15"/>
  <c r="BG182" i="15"/>
  <c r="T182" i="15"/>
  <c r="R182" i="15"/>
  <c r="P182" i="15"/>
  <c r="BI179" i="15"/>
  <c r="BH179" i="15"/>
  <c r="BG179" i="15"/>
  <c r="T179" i="15"/>
  <c r="R179" i="15"/>
  <c r="P179" i="15"/>
  <c r="BI177" i="15"/>
  <c r="BH177" i="15"/>
  <c r="BG177" i="15"/>
  <c r="T177" i="15"/>
  <c r="R177" i="15"/>
  <c r="P177" i="15"/>
  <c r="BI172" i="15"/>
  <c r="BH172" i="15"/>
  <c r="BG172" i="15"/>
  <c r="T172" i="15"/>
  <c r="R172" i="15"/>
  <c r="P172" i="15"/>
  <c r="BI170" i="15"/>
  <c r="BH170" i="15"/>
  <c r="BG170" i="15"/>
  <c r="T170" i="15"/>
  <c r="R170" i="15"/>
  <c r="P170" i="15"/>
  <c r="BI168" i="15"/>
  <c r="BH168" i="15"/>
  <c r="BG168" i="15"/>
  <c r="T168" i="15"/>
  <c r="R168" i="15"/>
  <c r="P168" i="15"/>
  <c r="BI164" i="15"/>
  <c r="BH164" i="15"/>
  <c r="BG164" i="15"/>
  <c r="T164" i="15"/>
  <c r="R164" i="15"/>
  <c r="P164" i="15"/>
  <c r="BI160" i="15"/>
  <c r="BH160" i="15"/>
  <c r="BG160" i="15"/>
  <c r="T160" i="15"/>
  <c r="R160" i="15"/>
  <c r="P160" i="15"/>
  <c r="BI156" i="15"/>
  <c r="BH156" i="15"/>
  <c r="BG156" i="15"/>
  <c r="T156" i="15"/>
  <c r="R156" i="15"/>
  <c r="P156" i="15"/>
  <c r="BI152" i="15"/>
  <c r="BH152" i="15"/>
  <c r="BG152" i="15"/>
  <c r="T152" i="15"/>
  <c r="R152" i="15"/>
  <c r="P152" i="15"/>
  <c r="BI147" i="15"/>
  <c r="BH147" i="15"/>
  <c r="BG147" i="15"/>
  <c r="T147" i="15"/>
  <c r="R147" i="15"/>
  <c r="P147" i="15"/>
  <c r="BI145" i="15"/>
  <c r="BH145" i="15"/>
  <c r="BG145" i="15"/>
  <c r="T145" i="15"/>
  <c r="R145" i="15"/>
  <c r="P145" i="15"/>
  <c r="BI142" i="15"/>
  <c r="BH142" i="15"/>
  <c r="BG142" i="15"/>
  <c r="T142" i="15"/>
  <c r="R142" i="15"/>
  <c r="P142" i="15"/>
  <c r="BI136" i="15"/>
  <c r="BH136" i="15"/>
  <c r="BG136" i="15"/>
  <c r="T136" i="15"/>
  <c r="R136" i="15"/>
  <c r="P136" i="15"/>
  <c r="BI132" i="15"/>
  <c r="BH132" i="15"/>
  <c r="BG132" i="15"/>
  <c r="T132" i="15"/>
  <c r="R132" i="15"/>
  <c r="P132" i="15"/>
  <c r="J126" i="15"/>
  <c r="F126" i="15"/>
  <c r="J125" i="15"/>
  <c r="F125" i="15"/>
  <c r="F123" i="15"/>
  <c r="E121" i="15"/>
  <c r="J94" i="15"/>
  <c r="F94" i="15"/>
  <c r="J93" i="15"/>
  <c r="F93" i="15"/>
  <c r="F91" i="15"/>
  <c r="E89" i="15"/>
  <c r="J14" i="15"/>
  <c r="J123" i="15"/>
  <c r="E7" i="15"/>
  <c r="E117" i="15"/>
  <c r="J41" i="14"/>
  <c r="J40" i="14"/>
  <c r="AY113" i="1"/>
  <c r="J39" i="14"/>
  <c r="AX113" i="1"/>
  <c r="BI309" i="14"/>
  <c r="BH309" i="14"/>
  <c r="BG309" i="14"/>
  <c r="T309" i="14"/>
  <c r="T308" i="14"/>
  <c r="R309" i="14"/>
  <c r="R308" i="14"/>
  <c r="P309" i="14"/>
  <c r="P308" i="14"/>
  <c r="BI306" i="14"/>
  <c r="BH306" i="14"/>
  <c r="BG306" i="14"/>
  <c r="T306" i="14"/>
  <c r="R306" i="14"/>
  <c r="P306" i="14"/>
  <c r="BI304" i="14"/>
  <c r="BH304" i="14"/>
  <c r="BG304" i="14"/>
  <c r="T304" i="14"/>
  <c r="R304" i="14"/>
  <c r="P304" i="14"/>
  <c r="BI302" i="14"/>
  <c r="BH302" i="14"/>
  <c r="BG302" i="14"/>
  <c r="T302" i="14"/>
  <c r="R302" i="14"/>
  <c r="P302" i="14"/>
  <c r="BI300" i="14"/>
  <c r="BH300" i="14"/>
  <c r="BG300" i="14"/>
  <c r="T300" i="14"/>
  <c r="R300" i="14"/>
  <c r="P300" i="14"/>
  <c r="BI298" i="14"/>
  <c r="BH298" i="14"/>
  <c r="BG298" i="14"/>
  <c r="T298" i="14"/>
  <c r="R298" i="14"/>
  <c r="P298" i="14"/>
  <c r="BI297" i="14"/>
  <c r="BH297" i="14"/>
  <c r="BG297" i="14"/>
  <c r="T297" i="14"/>
  <c r="R297" i="14"/>
  <c r="P297" i="14"/>
  <c r="BI296" i="14"/>
  <c r="BH296" i="14"/>
  <c r="BG296" i="14"/>
  <c r="T296" i="14"/>
  <c r="R296" i="14"/>
  <c r="P296" i="14"/>
  <c r="BI293" i="14"/>
  <c r="BH293" i="14"/>
  <c r="BG293" i="14"/>
  <c r="T293" i="14"/>
  <c r="R293" i="14"/>
  <c r="P293" i="14"/>
  <c r="BI292" i="14"/>
  <c r="BH292" i="14"/>
  <c r="BG292" i="14"/>
  <c r="T292" i="14"/>
  <c r="R292" i="14"/>
  <c r="P292" i="14"/>
  <c r="BI291" i="14"/>
  <c r="BH291" i="14"/>
  <c r="BG291" i="14"/>
  <c r="T291" i="14"/>
  <c r="R291" i="14"/>
  <c r="P291" i="14"/>
  <c r="BI290" i="14"/>
  <c r="BH290" i="14"/>
  <c r="BG290" i="14"/>
  <c r="T290" i="14"/>
  <c r="R290" i="14"/>
  <c r="P290" i="14"/>
  <c r="BI289" i="14"/>
  <c r="BH289" i="14"/>
  <c r="BG289" i="14"/>
  <c r="T289" i="14"/>
  <c r="R289" i="14"/>
  <c r="P289" i="14"/>
  <c r="BI288" i="14"/>
  <c r="BH288" i="14"/>
  <c r="BG288" i="14"/>
  <c r="T288" i="14"/>
  <c r="R288" i="14"/>
  <c r="P288" i="14"/>
  <c r="BI287" i="14"/>
  <c r="BH287" i="14"/>
  <c r="BG287" i="14"/>
  <c r="T287" i="14"/>
  <c r="R287" i="14"/>
  <c r="P287" i="14"/>
  <c r="BI286" i="14"/>
  <c r="BH286" i="14"/>
  <c r="BG286" i="14"/>
  <c r="T286" i="14"/>
  <c r="R286" i="14"/>
  <c r="P286" i="14"/>
  <c r="BI285" i="14"/>
  <c r="BH285" i="14"/>
  <c r="BG285" i="14"/>
  <c r="T285" i="14"/>
  <c r="R285" i="14"/>
  <c r="P285" i="14"/>
  <c r="BI284" i="14"/>
  <c r="BH284" i="14"/>
  <c r="BG284" i="14"/>
  <c r="T284" i="14"/>
  <c r="R284" i="14"/>
  <c r="P284" i="14"/>
  <c r="BI283" i="14"/>
  <c r="BH283" i="14"/>
  <c r="BG283" i="14"/>
  <c r="T283" i="14"/>
  <c r="R283" i="14"/>
  <c r="P283" i="14"/>
  <c r="BI282" i="14"/>
  <c r="BH282" i="14"/>
  <c r="BG282" i="14"/>
  <c r="T282" i="14"/>
  <c r="R282" i="14"/>
  <c r="P282" i="14"/>
  <c r="BI281" i="14"/>
  <c r="BH281" i="14"/>
  <c r="BG281" i="14"/>
  <c r="T281" i="14"/>
  <c r="R281" i="14"/>
  <c r="P281" i="14"/>
  <c r="BI280" i="14"/>
  <c r="BH280" i="14"/>
  <c r="BG280" i="14"/>
  <c r="T280" i="14"/>
  <c r="R280" i="14"/>
  <c r="P280" i="14"/>
  <c r="BI279" i="14"/>
  <c r="BH279" i="14"/>
  <c r="BG279" i="14"/>
  <c r="T279" i="14"/>
  <c r="R279" i="14"/>
  <c r="P279" i="14"/>
  <c r="BI275" i="14"/>
  <c r="BH275" i="14"/>
  <c r="BG275" i="14"/>
  <c r="T275" i="14"/>
  <c r="R275" i="14"/>
  <c r="P275" i="14"/>
  <c r="BI271" i="14"/>
  <c r="BH271" i="14"/>
  <c r="BG271" i="14"/>
  <c r="T271" i="14"/>
  <c r="R271" i="14"/>
  <c r="P271" i="14"/>
  <c r="BI267" i="14"/>
  <c r="BH267" i="14"/>
  <c r="BG267" i="14"/>
  <c r="T267" i="14"/>
  <c r="R267" i="14"/>
  <c r="P267" i="14"/>
  <c r="BI263" i="14"/>
  <c r="BH263" i="14"/>
  <c r="BG263" i="14"/>
  <c r="T263" i="14"/>
  <c r="R263" i="14"/>
  <c r="P263" i="14"/>
  <c r="BI259" i="14"/>
  <c r="BH259" i="14"/>
  <c r="BG259" i="14"/>
  <c r="T259" i="14"/>
  <c r="R259" i="14"/>
  <c r="P259" i="14"/>
  <c r="BI253" i="14"/>
  <c r="BH253" i="14"/>
  <c r="BG253" i="14"/>
  <c r="T253" i="14"/>
  <c r="R253" i="14"/>
  <c r="P253" i="14"/>
  <c r="BI250" i="14"/>
  <c r="BH250" i="14"/>
  <c r="BG250" i="14"/>
  <c r="T250" i="14"/>
  <c r="R250" i="14"/>
  <c r="P250" i="14"/>
  <c r="BI245" i="14"/>
  <c r="BH245" i="14"/>
  <c r="BG245" i="14"/>
  <c r="T245" i="14"/>
  <c r="T244" i="14"/>
  <c r="R245" i="14"/>
  <c r="R244" i="14"/>
  <c r="P245" i="14"/>
  <c r="P244" i="14"/>
  <c r="BI242" i="14"/>
  <c r="BH242" i="14"/>
  <c r="BG242" i="14"/>
  <c r="T242" i="14"/>
  <c r="R242" i="14"/>
  <c r="P242" i="14"/>
  <c r="BI240" i="14"/>
  <c r="BH240" i="14"/>
  <c r="BG240" i="14"/>
  <c r="T240" i="14"/>
  <c r="R240" i="14"/>
  <c r="P240" i="14"/>
  <c r="BI237" i="14"/>
  <c r="BH237" i="14"/>
  <c r="BG237" i="14"/>
  <c r="T237" i="14"/>
  <c r="R237" i="14"/>
  <c r="P237" i="14"/>
  <c r="BI235" i="14"/>
  <c r="BH235" i="14"/>
  <c r="BG235" i="14"/>
  <c r="T235" i="14"/>
  <c r="R235" i="14"/>
  <c r="P235" i="14"/>
  <c r="BI232" i="14"/>
  <c r="BH232" i="14"/>
  <c r="BG232" i="14"/>
  <c r="T232" i="14"/>
  <c r="R232" i="14"/>
  <c r="P232" i="14"/>
  <c r="BI228" i="14"/>
  <c r="BH228" i="14"/>
  <c r="BG228" i="14"/>
  <c r="T228" i="14"/>
  <c r="R228" i="14"/>
  <c r="P228" i="14"/>
  <c r="BI223" i="14"/>
  <c r="BH223" i="14"/>
  <c r="BG223" i="14"/>
  <c r="T223" i="14"/>
  <c r="R223" i="14"/>
  <c r="P223" i="14"/>
  <c r="BI215" i="14"/>
  <c r="BH215" i="14"/>
  <c r="BG215" i="14"/>
  <c r="T215" i="14"/>
  <c r="R215" i="14"/>
  <c r="P215" i="14"/>
  <c r="BI211" i="14"/>
  <c r="BH211" i="14"/>
  <c r="BG211" i="14"/>
  <c r="T211" i="14"/>
  <c r="R211" i="14"/>
  <c r="P211" i="14"/>
  <c r="BI208" i="14"/>
  <c r="BH208" i="14"/>
  <c r="BG208" i="14"/>
  <c r="T208" i="14"/>
  <c r="R208" i="14"/>
  <c r="P208" i="14"/>
  <c r="BI203" i="14"/>
  <c r="BH203" i="14"/>
  <c r="BG203" i="14"/>
  <c r="T203" i="14"/>
  <c r="R203" i="14"/>
  <c r="P203" i="14"/>
  <c r="BI202" i="14"/>
  <c r="BH202" i="14"/>
  <c r="BG202" i="14"/>
  <c r="T202" i="14"/>
  <c r="R202" i="14"/>
  <c r="P202" i="14"/>
  <c r="BI198" i="14"/>
  <c r="BH198" i="14"/>
  <c r="BG198" i="14"/>
  <c r="T198" i="14"/>
  <c r="R198" i="14"/>
  <c r="P198" i="14"/>
  <c r="BI191" i="14"/>
  <c r="BH191" i="14"/>
  <c r="BG191" i="14"/>
  <c r="T191" i="14"/>
  <c r="R191" i="14"/>
  <c r="P191" i="14"/>
  <c r="BI184" i="14"/>
  <c r="BH184" i="14"/>
  <c r="BG184" i="14"/>
  <c r="T184" i="14"/>
  <c r="R184" i="14"/>
  <c r="P184" i="14"/>
  <c r="BI181" i="14"/>
  <c r="BH181" i="14"/>
  <c r="BG181" i="14"/>
  <c r="T181" i="14"/>
  <c r="R181" i="14"/>
  <c r="P181" i="14"/>
  <c r="BI177" i="14"/>
  <c r="BH177" i="14"/>
  <c r="BG177" i="14"/>
  <c r="T177" i="14"/>
  <c r="R177" i="14"/>
  <c r="P177" i="14"/>
  <c r="BI175" i="14"/>
  <c r="BH175" i="14"/>
  <c r="BG175" i="14"/>
  <c r="T175" i="14"/>
  <c r="R175" i="14"/>
  <c r="P175" i="14"/>
  <c r="BI173" i="14"/>
  <c r="BH173" i="14"/>
  <c r="BG173" i="14"/>
  <c r="T173" i="14"/>
  <c r="R173" i="14"/>
  <c r="P173" i="14"/>
  <c r="BI168" i="14"/>
  <c r="BH168" i="14"/>
  <c r="BG168" i="14"/>
  <c r="T168" i="14"/>
  <c r="R168" i="14"/>
  <c r="P168" i="14"/>
  <c r="BI163" i="14"/>
  <c r="BH163" i="14"/>
  <c r="BG163" i="14"/>
  <c r="T163" i="14"/>
  <c r="R163" i="14"/>
  <c r="P163" i="14"/>
  <c r="BI158" i="14"/>
  <c r="BH158" i="14"/>
  <c r="BG158" i="14"/>
  <c r="T158" i="14"/>
  <c r="R158" i="14"/>
  <c r="P158" i="14"/>
  <c r="BI154" i="14"/>
  <c r="BH154" i="14"/>
  <c r="BG154" i="14"/>
  <c r="T154" i="14"/>
  <c r="R154" i="14"/>
  <c r="P154" i="14"/>
  <c r="BI150" i="14"/>
  <c r="BH150" i="14"/>
  <c r="BG150" i="14"/>
  <c r="T150" i="14"/>
  <c r="R150" i="14"/>
  <c r="P150" i="14"/>
  <c r="BI142" i="14"/>
  <c r="BH142" i="14"/>
  <c r="BG142" i="14"/>
  <c r="T142" i="14"/>
  <c r="R142" i="14"/>
  <c r="P142" i="14"/>
  <c r="BI139" i="14"/>
  <c r="BH139" i="14"/>
  <c r="BG139" i="14"/>
  <c r="T139" i="14"/>
  <c r="R139" i="14"/>
  <c r="P139" i="14"/>
  <c r="BI137" i="14"/>
  <c r="BH137" i="14"/>
  <c r="BG137" i="14"/>
  <c r="T137" i="14"/>
  <c r="R137" i="14"/>
  <c r="P137" i="14"/>
  <c r="BI135" i="14"/>
  <c r="BH135" i="14"/>
  <c r="BG135" i="14"/>
  <c r="T135" i="14"/>
  <c r="R135" i="14"/>
  <c r="P135" i="14"/>
  <c r="J129" i="14"/>
  <c r="F129" i="14"/>
  <c r="J128" i="14"/>
  <c r="F128" i="14"/>
  <c r="F126" i="14"/>
  <c r="E124" i="14"/>
  <c r="J96" i="14"/>
  <c r="F96" i="14"/>
  <c r="J95" i="14"/>
  <c r="F95" i="14"/>
  <c r="F93" i="14"/>
  <c r="E91" i="14"/>
  <c r="J16" i="14"/>
  <c r="J93" i="14"/>
  <c r="E7" i="14"/>
  <c r="E85" i="14"/>
  <c r="J41" i="13"/>
  <c r="J40" i="13"/>
  <c r="AY112" i="1"/>
  <c r="J39" i="13"/>
  <c r="AX112" i="1"/>
  <c r="BI341" i="13"/>
  <c r="BH341" i="13"/>
  <c r="BG341" i="13"/>
  <c r="T341" i="13"/>
  <c r="T340" i="13"/>
  <c r="R341" i="13"/>
  <c r="R340" i="13"/>
  <c r="P341" i="13"/>
  <c r="P340" i="13"/>
  <c r="BI338" i="13"/>
  <c r="BH338" i="13"/>
  <c r="BG338" i="13"/>
  <c r="T338" i="13"/>
  <c r="R338" i="13"/>
  <c r="P338" i="13"/>
  <c r="BI336" i="13"/>
  <c r="BH336" i="13"/>
  <c r="BG336" i="13"/>
  <c r="T336" i="13"/>
  <c r="R336" i="13"/>
  <c r="P336" i="13"/>
  <c r="BI335" i="13"/>
  <c r="BH335" i="13"/>
  <c r="BG335" i="13"/>
  <c r="T335" i="13"/>
  <c r="R335" i="13"/>
  <c r="P335" i="13"/>
  <c r="BI334" i="13"/>
  <c r="BH334" i="13"/>
  <c r="BG334" i="13"/>
  <c r="T334" i="13"/>
  <c r="R334" i="13"/>
  <c r="P334" i="13"/>
  <c r="BI332" i="13"/>
  <c r="BH332" i="13"/>
  <c r="BG332" i="13"/>
  <c r="T332" i="13"/>
  <c r="R332" i="13"/>
  <c r="P332" i="13"/>
  <c r="BI329" i="13"/>
  <c r="BH329" i="13"/>
  <c r="BG329" i="13"/>
  <c r="T329" i="13"/>
  <c r="R329" i="13"/>
  <c r="P329" i="13"/>
  <c r="BI327" i="13"/>
  <c r="BH327" i="13"/>
  <c r="BG327" i="13"/>
  <c r="T327" i="13"/>
  <c r="R327" i="13"/>
  <c r="P327" i="13"/>
  <c r="BI325" i="13"/>
  <c r="BH325" i="13"/>
  <c r="BG325" i="13"/>
  <c r="T325" i="13"/>
  <c r="R325" i="13"/>
  <c r="P325" i="13"/>
  <c r="BI323" i="13"/>
  <c r="BH323" i="13"/>
  <c r="BG323" i="13"/>
  <c r="T323" i="13"/>
  <c r="R323" i="13"/>
  <c r="P323" i="13"/>
  <c r="BI321" i="13"/>
  <c r="BH321" i="13"/>
  <c r="BG321" i="13"/>
  <c r="T321" i="13"/>
  <c r="R321" i="13"/>
  <c r="P321" i="13"/>
  <c r="BI311" i="13"/>
  <c r="BH311" i="13"/>
  <c r="BG311" i="13"/>
  <c r="T311" i="13"/>
  <c r="R311" i="13"/>
  <c r="P311" i="13"/>
  <c r="BI310" i="13"/>
  <c r="BH310" i="13"/>
  <c r="BG310" i="13"/>
  <c r="T310" i="13"/>
  <c r="R310" i="13"/>
  <c r="P310" i="13"/>
  <c r="BI309" i="13"/>
  <c r="BH309" i="13"/>
  <c r="BG309" i="13"/>
  <c r="T309" i="13"/>
  <c r="R309" i="13"/>
  <c r="P309" i="13"/>
  <c r="BI307" i="13"/>
  <c r="BH307" i="13"/>
  <c r="BG307" i="13"/>
  <c r="T307" i="13"/>
  <c r="R307" i="13"/>
  <c r="P307" i="13"/>
  <c r="BI306" i="13"/>
  <c r="BH306" i="13"/>
  <c r="BG306" i="13"/>
  <c r="T306" i="13"/>
  <c r="R306" i="13"/>
  <c r="P306" i="13"/>
  <c r="BI305" i="13"/>
  <c r="BH305" i="13"/>
  <c r="BG305" i="13"/>
  <c r="T305" i="13"/>
  <c r="R305" i="13"/>
  <c r="P305" i="13"/>
  <c r="BI304" i="13"/>
  <c r="BH304" i="13"/>
  <c r="BG304" i="13"/>
  <c r="T304" i="13"/>
  <c r="R304" i="13"/>
  <c r="P304" i="13"/>
  <c r="BI303" i="13"/>
  <c r="BH303" i="13"/>
  <c r="BG303" i="13"/>
  <c r="T303" i="13"/>
  <c r="R303" i="13"/>
  <c r="P303" i="13"/>
  <c r="BI302" i="13"/>
  <c r="BH302" i="13"/>
  <c r="BG302" i="13"/>
  <c r="T302" i="13"/>
  <c r="R302" i="13"/>
  <c r="P302" i="13"/>
  <c r="BI301" i="13"/>
  <c r="BH301" i="13"/>
  <c r="BG301" i="13"/>
  <c r="T301" i="13"/>
  <c r="R301" i="13"/>
  <c r="P301" i="13"/>
  <c r="BI299" i="13"/>
  <c r="BH299" i="13"/>
  <c r="BG299" i="13"/>
  <c r="T299" i="13"/>
  <c r="R299" i="13"/>
  <c r="P299" i="13"/>
  <c r="BI298" i="13"/>
  <c r="BH298" i="13"/>
  <c r="BG298" i="13"/>
  <c r="T298" i="13"/>
  <c r="R298" i="13"/>
  <c r="P298" i="13"/>
  <c r="BI297" i="13"/>
  <c r="BH297" i="13"/>
  <c r="BG297" i="13"/>
  <c r="T297" i="13"/>
  <c r="R297" i="13"/>
  <c r="P297" i="13"/>
  <c r="BI296" i="13"/>
  <c r="BH296" i="13"/>
  <c r="BG296" i="13"/>
  <c r="T296" i="13"/>
  <c r="R296" i="13"/>
  <c r="P296" i="13"/>
  <c r="BI295" i="13"/>
  <c r="BH295" i="13"/>
  <c r="BG295" i="13"/>
  <c r="T295" i="13"/>
  <c r="R295" i="13"/>
  <c r="P295" i="13"/>
  <c r="BI294" i="13"/>
  <c r="BH294" i="13"/>
  <c r="BG294" i="13"/>
  <c r="T294" i="13"/>
  <c r="R294" i="13"/>
  <c r="P294" i="13"/>
  <c r="BI293" i="13"/>
  <c r="BH293" i="13"/>
  <c r="BG293" i="13"/>
  <c r="T293" i="13"/>
  <c r="R293" i="13"/>
  <c r="P293" i="13"/>
  <c r="BI292" i="13"/>
  <c r="BH292" i="13"/>
  <c r="BG292" i="13"/>
  <c r="T292" i="13"/>
  <c r="R292" i="13"/>
  <c r="P292" i="13"/>
  <c r="BI290" i="13"/>
  <c r="BH290" i="13"/>
  <c r="BG290" i="13"/>
  <c r="T290" i="13"/>
  <c r="R290" i="13"/>
  <c r="P290" i="13"/>
  <c r="BI289" i="13"/>
  <c r="BH289" i="13"/>
  <c r="BG289" i="13"/>
  <c r="T289" i="13"/>
  <c r="R289" i="13"/>
  <c r="P289" i="13"/>
  <c r="BI288" i="13"/>
  <c r="BH288" i="13"/>
  <c r="BG288" i="13"/>
  <c r="T288" i="13"/>
  <c r="R288" i="13"/>
  <c r="P288" i="13"/>
  <c r="BI286" i="13"/>
  <c r="BH286" i="13"/>
  <c r="BG286" i="13"/>
  <c r="T286" i="13"/>
  <c r="R286" i="13"/>
  <c r="P286" i="13"/>
  <c r="BI285" i="13"/>
  <c r="BH285" i="13"/>
  <c r="BG285" i="13"/>
  <c r="T285" i="13"/>
  <c r="R285" i="13"/>
  <c r="P285" i="13"/>
  <c r="BI283" i="13"/>
  <c r="BH283" i="13"/>
  <c r="BG283" i="13"/>
  <c r="T283" i="13"/>
  <c r="R283" i="13"/>
  <c r="P283" i="13"/>
  <c r="BI278" i="13"/>
  <c r="BH278" i="13"/>
  <c r="BG278" i="13"/>
  <c r="T278" i="13"/>
  <c r="R278" i="13"/>
  <c r="P278" i="13"/>
  <c r="BI273" i="13"/>
  <c r="BH273" i="13"/>
  <c r="BG273" i="13"/>
  <c r="T273" i="13"/>
  <c r="R273" i="13"/>
  <c r="P273" i="13"/>
  <c r="BI269" i="13"/>
  <c r="BH269" i="13"/>
  <c r="BG269" i="13"/>
  <c r="T269" i="13"/>
  <c r="R269" i="13"/>
  <c r="P269" i="13"/>
  <c r="BI265" i="13"/>
  <c r="BH265" i="13"/>
  <c r="BG265" i="13"/>
  <c r="T265" i="13"/>
  <c r="R265" i="13"/>
  <c r="P265" i="13"/>
  <c r="BI261" i="13"/>
  <c r="BH261" i="13"/>
  <c r="BG261" i="13"/>
  <c r="T261" i="13"/>
  <c r="R261" i="13"/>
  <c r="P261" i="13"/>
  <c r="BI257" i="13"/>
  <c r="BH257" i="13"/>
  <c r="BG257" i="13"/>
  <c r="T257" i="13"/>
  <c r="R257" i="13"/>
  <c r="P257" i="13"/>
  <c r="BI254" i="13"/>
  <c r="BH254" i="13"/>
  <c r="BG254" i="13"/>
  <c r="T254" i="13"/>
  <c r="R254" i="13"/>
  <c r="P254" i="13"/>
  <c r="BI250" i="13"/>
  <c r="BH250" i="13"/>
  <c r="BG250" i="13"/>
  <c r="T250" i="13"/>
  <c r="R250" i="13"/>
  <c r="P250" i="13"/>
  <c r="BI242" i="13"/>
  <c r="BH242" i="13"/>
  <c r="BG242" i="13"/>
  <c r="T242" i="13"/>
  <c r="R242" i="13"/>
  <c r="P242" i="13"/>
  <c r="BI241" i="13"/>
  <c r="BH241" i="13"/>
  <c r="BG241" i="13"/>
  <c r="T241" i="13"/>
  <c r="R241" i="13"/>
  <c r="P241" i="13"/>
  <c r="BI239" i="13"/>
  <c r="BH239" i="13"/>
  <c r="BG239" i="13"/>
  <c r="T239" i="13"/>
  <c r="R239" i="13"/>
  <c r="P239" i="13"/>
  <c r="BI235" i="13"/>
  <c r="BH235" i="13"/>
  <c r="BG235" i="13"/>
  <c r="T235" i="13"/>
  <c r="R235" i="13"/>
  <c r="P235" i="13"/>
  <c r="BI233" i="13"/>
  <c r="BH233" i="13"/>
  <c r="BG233" i="13"/>
  <c r="T233" i="13"/>
  <c r="R233" i="13"/>
  <c r="P233" i="13"/>
  <c r="BI232" i="13"/>
  <c r="BH232" i="13"/>
  <c r="BG232" i="13"/>
  <c r="T232" i="13"/>
  <c r="R232" i="13"/>
  <c r="P232" i="13"/>
  <c r="BI228" i="13"/>
  <c r="BH228" i="13"/>
  <c r="BG228" i="13"/>
  <c r="T228" i="13"/>
  <c r="R228" i="13"/>
  <c r="P228" i="13"/>
  <c r="BI222" i="13"/>
  <c r="BH222" i="13"/>
  <c r="BG222" i="13"/>
  <c r="T222" i="13"/>
  <c r="R222" i="13"/>
  <c r="P222" i="13"/>
  <c r="BI217" i="13"/>
  <c r="BH217" i="13"/>
  <c r="BG217" i="13"/>
  <c r="T217" i="13"/>
  <c r="R217" i="13"/>
  <c r="P217" i="13"/>
  <c r="BI210" i="13"/>
  <c r="BH210" i="13"/>
  <c r="BG210" i="13"/>
  <c r="T210" i="13"/>
  <c r="R210" i="13"/>
  <c r="P210" i="13"/>
  <c r="BI206" i="13"/>
  <c r="BH206" i="13"/>
  <c r="BG206" i="13"/>
  <c r="T206" i="13"/>
  <c r="R206" i="13"/>
  <c r="P206" i="13"/>
  <c r="BI203" i="13"/>
  <c r="BH203" i="13"/>
  <c r="BG203" i="13"/>
  <c r="T203" i="13"/>
  <c r="R203" i="13"/>
  <c r="P203" i="13"/>
  <c r="BI200" i="13"/>
  <c r="BH200" i="13"/>
  <c r="BG200" i="13"/>
  <c r="T200" i="13"/>
  <c r="R200" i="13"/>
  <c r="P200" i="13"/>
  <c r="BI199" i="13"/>
  <c r="BH199" i="13"/>
  <c r="BG199" i="13"/>
  <c r="T199" i="13"/>
  <c r="R199" i="13"/>
  <c r="P199" i="13"/>
  <c r="BI194" i="13"/>
  <c r="BH194" i="13"/>
  <c r="BG194" i="13"/>
  <c r="T194" i="13"/>
  <c r="R194" i="13"/>
  <c r="P194" i="13"/>
  <c r="BI187" i="13"/>
  <c r="BH187" i="13"/>
  <c r="BG187" i="13"/>
  <c r="T187" i="13"/>
  <c r="R187" i="13"/>
  <c r="P187" i="13"/>
  <c r="BI180" i="13"/>
  <c r="BH180" i="13"/>
  <c r="BG180" i="13"/>
  <c r="T180" i="13"/>
  <c r="R180" i="13"/>
  <c r="P180" i="13"/>
  <c r="BI177" i="13"/>
  <c r="BH177" i="13"/>
  <c r="BG177" i="13"/>
  <c r="T177" i="13"/>
  <c r="R177" i="13"/>
  <c r="P177" i="13"/>
  <c r="BI175" i="13"/>
  <c r="BH175" i="13"/>
  <c r="BG175" i="13"/>
  <c r="T175" i="13"/>
  <c r="R175" i="13"/>
  <c r="P175" i="13"/>
  <c r="BI173" i="13"/>
  <c r="BH173" i="13"/>
  <c r="BG173" i="13"/>
  <c r="T173" i="13"/>
  <c r="R173" i="13"/>
  <c r="P173" i="13"/>
  <c r="BI168" i="13"/>
  <c r="BH168" i="13"/>
  <c r="BG168" i="13"/>
  <c r="T168" i="13"/>
  <c r="R168" i="13"/>
  <c r="P168" i="13"/>
  <c r="BI163" i="13"/>
  <c r="BH163" i="13"/>
  <c r="BG163" i="13"/>
  <c r="T163" i="13"/>
  <c r="R163" i="13"/>
  <c r="P163" i="13"/>
  <c r="BI158" i="13"/>
  <c r="BH158" i="13"/>
  <c r="BG158" i="13"/>
  <c r="T158" i="13"/>
  <c r="R158" i="13"/>
  <c r="P158" i="13"/>
  <c r="BI154" i="13"/>
  <c r="BH154" i="13"/>
  <c r="BG154" i="13"/>
  <c r="T154" i="13"/>
  <c r="R154" i="13"/>
  <c r="P154" i="13"/>
  <c r="BI150" i="13"/>
  <c r="BH150" i="13"/>
  <c r="BG150" i="13"/>
  <c r="T150" i="13"/>
  <c r="R150" i="13"/>
  <c r="P150" i="13"/>
  <c r="BI146" i="13"/>
  <c r="BH146" i="13"/>
  <c r="BG146" i="13"/>
  <c r="T146" i="13"/>
  <c r="R146" i="13"/>
  <c r="P146" i="13"/>
  <c r="BI139" i="13"/>
  <c r="BH139" i="13"/>
  <c r="BG139" i="13"/>
  <c r="T139" i="13"/>
  <c r="R139" i="13"/>
  <c r="P139" i="13"/>
  <c r="BI136" i="13"/>
  <c r="BH136" i="13"/>
  <c r="BG136" i="13"/>
  <c r="T136" i="13"/>
  <c r="R136" i="13"/>
  <c r="P136" i="13"/>
  <c r="J130" i="13"/>
  <c r="F130" i="13"/>
  <c r="J129" i="13"/>
  <c r="F129" i="13"/>
  <c r="F127" i="13"/>
  <c r="E125" i="13"/>
  <c r="J96" i="13"/>
  <c r="F96" i="13"/>
  <c r="J95" i="13"/>
  <c r="F95" i="13"/>
  <c r="F93" i="13"/>
  <c r="E91" i="13"/>
  <c r="J16" i="13"/>
  <c r="J93" i="13"/>
  <c r="E7" i="13"/>
  <c r="E85" i="13"/>
  <c r="J41" i="12"/>
  <c r="J40" i="12"/>
  <c r="AY111" i="1"/>
  <c r="J39" i="12"/>
  <c r="AX111" i="1"/>
  <c r="BI292" i="12"/>
  <c r="BH292" i="12"/>
  <c r="BG292" i="12"/>
  <c r="T292" i="12"/>
  <c r="T291" i="12"/>
  <c r="R292" i="12"/>
  <c r="R291" i="12"/>
  <c r="P292" i="12"/>
  <c r="P291" i="12"/>
  <c r="BI290" i="12"/>
  <c r="BH290" i="12"/>
  <c r="BG290" i="12"/>
  <c r="T290" i="12"/>
  <c r="R290" i="12"/>
  <c r="P290" i="12"/>
  <c r="BI288" i="12"/>
  <c r="BH288" i="12"/>
  <c r="BG288" i="12"/>
  <c r="T288" i="12"/>
  <c r="R288" i="12"/>
  <c r="P288" i="12"/>
  <c r="BI287" i="12"/>
  <c r="BH287" i="12"/>
  <c r="BG287" i="12"/>
  <c r="T287" i="12"/>
  <c r="R287" i="12"/>
  <c r="P287" i="12"/>
  <c r="BI286" i="12"/>
  <c r="BH286" i="12"/>
  <c r="BG286" i="12"/>
  <c r="T286" i="12"/>
  <c r="R286" i="12"/>
  <c r="P286" i="12"/>
  <c r="BI276" i="12"/>
  <c r="BH276" i="12"/>
  <c r="BG276" i="12"/>
  <c r="T276" i="12"/>
  <c r="R276" i="12"/>
  <c r="P276" i="12"/>
  <c r="BI275" i="12"/>
  <c r="BH275" i="12"/>
  <c r="BG275" i="12"/>
  <c r="T275" i="12"/>
  <c r="R275" i="12"/>
  <c r="P275" i="12"/>
  <c r="BI274" i="12"/>
  <c r="BH274" i="12"/>
  <c r="BG274" i="12"/>
  <c r="T274" i="12"/>
  <c r="R274" i="12"/>
  <c r="P274" i="12"/>
  <c r="BI273" i="12"/>
  <c r="BH273" i="12"/>
  <c r="BG273" i="12"/>
  <c r="T273" i="12"/>
  <c r="R273" i="12"/>
  <c r="P273" i="12"/>
  <c r="BI271" i="12"/>
  <c r="BH271" i="12"/>
  <c r="BG271" i="12"/>
  <c r="T271" i="12"/>
  <c r="R271" i="12"/>
  <c r="P271" i="12"/>
  <c r="BI270" i="12"/>
  <c r="BH270" i="12"/>
  <c r="BG270" i="12"/>
  <c r="T270" i="12"/>
  <c r="R270" i="12"/>
  <c r="P270" i="12"/>
  <c r="BI269" i="12"/>
  <c r="BH269" i="12"/>
  <c r="BG269" i="12"/>
  <c r="T269" i="12"/>
  <c r="R269" i="12"/>
  <c r="P269" i="12"/>
  <c r="BI268" i="12"/>
  <c r="BH268" i="12"/>
  <c r="BG268" i="12"/>
  <c r="T268" i="12"/>
  <c r="R268" i="12"/>
  <c r="P268" i="12"/>
  <c r="BI267" i="12"/>
  <c r="BH267" i="12"/>
  <c r="BG267" i="12"/>
  <c r="T267" i="12"/>
  <c r="R267" i="12"/>
  <c r="P267" i="12"/>
  <c r="BI266" i="12"/>
  <c r="BH266" i="12"/>
  <c r="BG266" i="12"/>
  <c r="T266" i="12"/>
  <c r="R266" i="12"/>
  <c r="P266" i="12"/>
  <c r="BI265" i="12"/>
  <c r="BH265" i="12"/>
  <c r="BG265" i="12"/>
  <c r="T265" i="12"/>
  <c r="R265" i="12"/>
  <c r="P265" i="12"/>
  <c r="BI264" i="12"/>
  <c r="BH264" i="12"/>
  <c r="BG264" i="12"/>
  <c r="T264" i="12"/>
  <c r="R264" i="12"/>
  <c r="P264" i="12"/>
  <c r="BI262" i="12"/>
  <c r="BH262" i="12"/>
  <c r="BG262" i="12"/>
  <c r="T262" i="12"/>
  <c r="R262" i="12"/>
  <c r="P262" i="12"/>
  <c r="BI261" i="12"/>
  <c r="BH261" i="12"/>
  <c r="BG261" i="12"/>
  <c r="T261" i="12"/>
  <c r="R261" i="12"/>
  <c r="P261" i="12"/>
  <c r="BI260" i="12"/>
  <c r="BH260" i="12"/>
  <c r="BG260" i="12"/>
  <c r="T260" i="12"/>
  <c r="R260" i="12"/>
  <c r="P260" i="12"/>
  <c r="BI259" i="12"/>
  <c r="BH259" i="12"/>
  <c r="BG259" i="12"/>
  <c r="T259" i="12"/>
  <c r="R259" i="12"/>
  <c r="P259" i="12"/>
  <c r="BI257" i="12"/>
  <c r="BH257" i="12"/>
  <c r="BG257" i="12"/>
  <c r="T257" i="12"/>
  <c r="R257" i="12"/>
  <c r="P257" i="12"/>
  <c r="BI256" i="12"/>
  <c r="BH256" i="12"/>
  <c r="BG256" i="12"/>
  <c r="T256" i="12"/>
  <c r="R256" i="12"/>
  <c r="P256" i="12"/>
  <c r="BI255" i="12"/>
  <c r="BH255" i="12"/>
  <c r="BG255" i="12"/>
  <c r="T255" i="12"/>
  <c r="R255" i="12"/>
  <c r="P255" i="12"/>
  <c r="BI254" i="12"/>
  <c r="BH254" i="12"/>
  <c r="BG254" i="12"/>
  <c r="T254" i="12"/>
  <c r="R254" i="12"/>
  <c r="P254" i="12"/>
  <c r="BI253" i="12"/>
  <c r="BH253" i="12"/>
  <c r="BG253" i="12"/>
  <c r="T253" i="12"/>
  <c r="R253" i="12"/>
  <c r="P253" i="12"/>
  <c r="BI252" i="12"/>
  <c r="BH252" i="12"/>
  <c r="BG252" i="12"/>
  <c r="T252" i="12"/>
  <c r="R252" i="12"/>
  <c r="P252" i="12"/>
  <c r="BI250" i="12"/>
  <c r="BH250" i="12"/>
  <c r="BG250" i="12"/>
  <c r="T250" i="12"/>
  <c r="R250" i="12"/>
  <c r="P250" i="12"/>
  <c r="BI249" i="12"/>
  <c r="BH249" i="12"/>
  <c r="BG249" i="12"/>
  <c r="T249" i="12"/>
  <c r="R249" i="12"/>
  <c r="P249" i="12"/>
  <c r="BI247" i="12"/>
  <c r="BH247" i="12"/>
  <c r="BG247" i="12"/>
  <c r="T247" i="12"/>
  <c r="R247" i="12"/>
  <c r="P247" i="12"/>
  <c r="BI242" i="12"/>
  <c r="BH242" i="12"/>
  <c r="BG242" i="12"/>
  <c r="T242" i="12"/>
  <c r="R242" i="12"/>
  <c r="P242" i="12"/>
  <c r="BI238" i="12"/>
  <c r="BH238" i="12"/>
  <c r="BG238" i="12"/>
  <c r="T238" i="12"/>
  <c r="R238" i="12"/>
  <c r="P238" i="12"/>
  <c r="BI230" i="12"/>
  <c r="BH230" i="12"/>
  <c r="BG230" i="12"/>
  <c r="T230" i="12"/>
  <c r="R230" i="12"/>
  <c r="P230" i="12"/>
  <c r="BI229" i="12"/>
  <c r="BH229" i="12"/>
  <c r="BG229" i="12"/>
  <c r="T229" i="12"/>
  <c r="R229" i="12"/>
  <c r="P229" i="12"/>
  <c r="BI228" i="12"/>
  <c r="BH228" i="12"/>
  <c r="BG228" i="12"/>
  <c r="T228" i="12"/>
  <c r="R228" i="12"/>
  <c r="P228" i="12"/>
  <c r="BI227" i="12"/>
  <c r="BH227" i="12"/>
  <c r="BG227" i="12"/>
  <c r="T227" i="12"/>
  <c r="R227" i="12"/>
  <c r="P227" i="12"/>
  <c r="BI226" i="12"/>
  <c r="BH226" i="12"/>
  <c r="BG226" i="12"/>
  <c r="T226" i="12"/>
  <c r="R226" i="12"/>
  <c r="P226" i="12"/>
  <c r="BI225" i="12"/>
  <c r="BH225" i="12"/>
  <c r="BG225" i="12"/>
  <c r="T225" i="12"/>
  <c r="R225" i="12"/>
  <c r="P225" i="12"/>
  <c r="BI223" i="12"/>
  <c r="BH223" i="12"/>
  <c r="BG223" i="12"/>
  <c r="T223" i="12"/>
  <c r="R223" i="12"/>
  <c r="P223" i="12"/>
  <c r="BI219" i="12"/>
  <c r="BH219" i="12"/>
  <c r="BG219" i="12"/>
  <c r="T219" i="12"/>
  <c r="R219" i="12"/>
  <c r="P219" i="12"/>
  <c r="BI217" i="12"/>
  <c r="BH217" i="12"/>
  <c r="BG217" i="12"/>
  <c r="T217" i="12"/>
  <c r="R217" i="12"/>
  <c r="P217" i="12"/>
  <c r="BI216" i="12"/>
  <c r="BH216" i="12"/>
  <c r="BG216" i="12"/>
  <c r="T216" i="12"/>
  <c r="R216" i="12"/>
  <c r="P216" i="12"/>
  <c r="BI212" i="12"/>
  <c r="BH212" i="12"/>
  <c r="BG212" i="12"/>
  <c r="T212" i="12"/>
  <c r="R212" i="12"/>
  <c r="P212" i="12"/>
  <c r="BI206" i="12"/>
  <c r="BH206" i="12"/>
  <c r="BG206" i="12"/>
  <c r="T206" i="12"/>
  <c r="R206" i="12"/>
  <c r="P206" i="12"/>
  <c r="BI201" i="12"/>
  <c r="BH201" i="12"/>
  <c r="BG201" i="12"/>
  <c r="T201" i="12"/>
  <c r="R201" i="12"/>
  <c r="P201" i="12"/>
  <c r="BI194" i="12"/>
  <c r="BH194" i="12"/>
  <c r="BG194" i="12"/>
  <c r="T194" i="12"/>
  <c r="R194" i="12"/>
  <c r="P194" i="12"/>
  <c r="BI190" i="12"/>
  <c r="BH190" i="12"/>
  <c r="BG190" i="12"/>
  <c r="T190" i="12"/>
  <c r="R190" i="12"/>
  <c r="P190" i="12"/>
  <c r="BI187" i="12"/>
  <c r="BH187" i="12"/>
  <c r="BG187" i="12"/>
  <c r="T187" i="12"/>
  <c r="R187" i="12"/>
  <c r="P187" i="12"/>
  <c r="BI184" i="12"/>
  <c r="BH184" i="12"/>
  <c r="BG184" i="12"/>
  <c r="T184" i="12"/>
  <c r="R184" i="12"/>
  <c r="P184" i="12"/>
  <c r="BI183" i="12"/>
  <c r="BH183" i="12"/>
  <c r="BG183" i="12"/>
  <c r="T183" i="12"/>
  <c r="R183" i="12"/>
  <c r="P183" i="12"/>
  <c r="BI179" i="12"/>
  <c r="BH179" i="12"/>
  <c r="BG179" i="12"/>
  <c r="T179" i="12"/>
  <c r="R179" i="12"/>
  <c r="P179" i="12"/>
  <c r="BI172" i="12"/>
  <c r="BH172" i="12"/>
  <c r="BG172" i="12"/>
  <c r="T172" i="12"/>
  <c r="R172" i="12"/>
  <c r="P172" i="12"/>
  <c r="BI165" i="12"/>
  <c r="BH165" i="12"/>
  <c r="BG165" i="12"/>
  <c r="T165" i="12"/>
  <c r="R165" i="12"/>
  <c r="P165" i="12"/>
  <c r="BI162" i="12"/>
  <c r="BH162" i="12"/>
  <c r="BG162" i="12"/>
  <c r="T162" i="12"/>
  <c r="R162" i="12"/>
  <c r="P162" i="12"/>
  <c r="BI160" i="12"/>
  <c r="BH160" i="12"/>
  <c r="BG160" i="12"/>
  <c r="T160" i="12"/>
  <c r="R160" i="12"/>
  <c r="P160" i="12"/>
  <c r="BI158" i="12"/>
  <c r="BH158" i="12"/>
  <c r="BG158" i="12"/>
  <c r="T158" i="12"/>
  <c r="R158" i="12"/>
  <c r="P158" i="12"/>
  <c r="BI153" i="12"/>
  <c r="BH153" i="12"/>
  <c r="BG153" i="12"/>
  <c r="T153" i="12"/>
  <c r="R153" i="12"/>
  <c r="P153" i="12"/>
  <c r="BI148" i="12"/>
  <c r="BH148" i="12"/>
  <c r="BG148" i="12"/>
  <c r="T148" i="12"/>
  <c r="R148" i="12"/>
  <c r="P148" i="12"/>
  <c r="BI143" i="12"/>
  <c r="BH143" i="12"/>
  <c r="BG143" i="12"/>
  <c r="T143" i="12"/>
  <c r="R143" i="12"/>
  <c r="P143" i="12"/>
  <c r="BI139" i="12"/>
  <c r="BH139" i="12"/>
  <c r="BG139" i="12"/>
  <c r="T139" i="12"/>
  <c r="R139" i="12"/>
  <c r="P139" i="12"/>
  <c r="BI134" i="12"/>
  <c r="BH134" i="12"/>
  <c r="BG134" i="12"/>
  <c r="T134" i="12"/>
  <c r="R134" i="12"/>
  <c r="P134" i="12"/>
  <c r="J128" i="12"/>
  <c r="F128" i="12"/>
  <c r="J127" i="12"/>
  <c r="F127" i="12"/>
  <c r="F125" i="12"/>
  <c r="E123" i="12"/>
  <c r="J96" i="12"/>
  <c r="F96" i="12"/>
  <c r="J95" i="12"/>
  <c r="F95" i="12"/>
  <c r="F93" i="12"/>
  <c r="E91" i="12"/>
  <c r="J16" i="12"/>
  <c r="J93" i="12"/>
  <c r="E7" i="12"/>
  <c r="E85" i="12"/>
  <c r="J41" i="11"/>
  <c r="J40" i="11"/>
  <c r="AY109" i="1"/>
  <c r="J39" i="11"/>
  <c r="AX109" i="1"/>
  <c r="BI328" i="11"/>
  <c r="BH328" i="11"/>
  <c r="BG328" i="11"/>
  <c r="T328" i="11"/>
  <c r="R328" i="11"/>
  <c r="P328" i="11"/>
  <c r="BI325" i="11"/>
  <c r="BH325" i="11"/>
  <c r="BG325" i="11"/>
  <c r="T325" i="11"/>
  <c r="R325" i="11"/>
  <c r="P325" i="11"/>
  <c r="BI324" i="11"/>
  <c r="BH324" i="11"/>
  <c r="BG324" i="11"/>
  <c r="T324" i="11"/>
  <c r="R324" i="11"/>
  <c r="P324" i="11"/>
  <c r="BI322" i="11"/>
  <c r="BH322" i="11"/>
  <c r="BG322" i="11"/>
  <c r="T322" i="11"/>
  <c r="R322" i="11"/>
  <c r="P322" i="11"/>
  <c r="BI321" i="11"/>
  <c r="BH321" i="11"/>
  <c r="BG321" i="11"/>
  <c r="T321" i="11"/>
  <c r="R321" i="11"/>
  <c r="P321" i="11"/>
  <c r="BI318" i="11"/>
  <c r="BH318" i="11"/>
  <c r="BG318" i="11"/>
  <c r="T318" i="11"/>
  <c r="R318" i="11"/>
  <c r="P318" i="11"/>
  <c r="BI316" i="11"/>
  <c r="BH316" i="11"/>
  <c r="BG316" i="11"/>
  <c r="T316" i="11"/>
  <c r="R316" i="11"/>
  <c r="P316" i="11"/>
  <c r="BI315" i="11"/>
  <c r="BH315" i="11"/>
  <c r="BG315" i="11"/>
  <c r="T315" i="11"/>
  <c r="R315" i="11"/>
  <c r="P315" i="11"/>
  <c r="BI314" i="11"/>
  <c r="BH314" i="11"/>
  <c r="BG314" i="11"/>
  <c r="T314" i="11"/>
  <c r="R314" i="11"/>
  <c r="P314" i="11"/>
  <c r="BI312" i="11"/>
  <c r="BH312" i="11"/>
  <c r="BG312" i="11"/>
  <c r="T312" i="11"/>
  <c r="R312" i="11"/>
  <c r="P312" i="11"/>
  <c r="BI310" i="11"/>
  <c r="BH310" i="11"/>
  <c r="BG310" i="11"/>
  <c r="T310" i="11"/>
  <c r="R310" i="11"/>
  <c r="P310" i="11"/>
  <c r="BI307" i="11"/>
  <c r="BH307" i="11"/>
  <c r="BG307" i="11"/>
  <c r="T307" i="11"/>
  <c r="R307" i="11"/>
  <c r="P307" i="11"/>
  <c r="BI304" i="11"/>
  <c r="BH304" i="11"/>
  <c r="BG304" i="11"/>
  <c r="T304" i="11"/>
  <c r="R304" i="11"/>
  <c r="P304" i="11"/>
  <c r="BI301" i="11"/>
  <c r="BH301" i="11"/>
  <c r="BG301" i="11"/>
  <c r="T301" i="11"/>
  <c r="R301" i="11"/>
  <c r="P301" i="11"/>
  <c r="BI298" i="11"/>
  <c r="BH298" i="11"/>
  <c r="BG298" i="11"/>
  <c r="T298" i="11"/>
  <c r="R298" i="11"/>
  <c r="P298" i="11"/>
  <c r="BI295" i="11"/>
  <c r="BH295" i="11"/>
  <c r="BG295" i="11"/>
  <c r="T295" i="11"/>
  <c r="R295" i="11"/>
  <c r="P295" i="11"/>
  <c r="BI292" i="11"/>
  <c r="BH292" i="11"/>
  <c r="BG292" i="11"/>
  <c r="T292" i="11"/>
  <c r="T291" i="11"/>
  <c r="R292" i="11"/>
  <c r="R291" i="11"/>
  <c r="P292" i="11"/>
  <c r="P291" i="11"/>
  <c r="BI290" i="11"/>
  <c r="BH290" i="11"/>
  <c r="BG290" i="11"/>
  <c r="T290" i="11"/>
  <c r="R290" i="11"/>
  <c r="P290" i="11"/>
  <c r="BI289" i="11"/>
  <c r="BH289" i="11"/>
  <c r="BG289" i="11"/>
  <c r="T289" i="11"/>
  <c r="R289" i="11"/>
  <c r="P289" i="11"/>
  <c r="BI287" i="11"/>
  <c r="BH287" i="11"/>
  <c r="BG287" i="11"/>
  <c r="T287" i="11"/>
  <c r="R287" i="11"/>
  <c r="P287" i="11"/>
  <c r="BI285" i="11"/>
  <c r="BH285" i="11"/>
  <c r="BG285" i="11"/>
  <c r="T285" i="11"/>
  <c r="R285" i="11"/>
  <c r="P285" i="11"/>
  <c r="BI282" i="11"/>
  <c r="BH282" i="11"/>
  <c r="BG282" i="11"/>
  <c r="T282" i="11"/>
  <c r="R282" i="11"/>
  <c r="P282" i="11"/>
  <c r="BI280" i="11"/>
  <c r="BH280" i="11"/>
  <c r="BG280" i="11"/>
  <c r="T280" i="11"/>
  <c r="R280" i="11"/>
  <c r="P280" i="11"/>
  <c r="BI278" i="11"/>
  <c r="BH278" i="11"/>
  <c r="BG278" i="11"/>
  <c r="T278" i="11"/>
  <c r="R278" i="11"/>
  <c r="P278" i="11"/>
  <c r="BI276" i="11"/>
  <c r="BH276" i="11"/>
  <c r="BG276" i="11"/>
  <c r="T276" i="11"/>
  <c r="R276" i="11"/>
  <c r="P276" i="11"/>
  <c r="BI274" i="11"/>
  <c r="BH274" i="11"/>
  <c r="BG274" i="11"/>
  <c r="T274" i="11"/>
  <c r="R274" i="11"/>
  <c r="P274" i="11"/>
  <c r="BI273" i="11"/>
  <c r="BH273" i="11"/>
  <c r="BG273" i="11"/>
  <c r="T273" i="11"/>
  <c r="R273" i="11"/>
  <c r="P273" i="11"/>
  <c r="BI272" i="11"/>
  <c r="BH272" i="11"/>
  <c r="BG272" i="11"/>
  <c r="T272" i="11"/>
  <c r="R272" i="11"/>
  <c r="P272" i="11"/>
  <c r="BI271" i="11"/>
  <c r="BH271" i="11"/>
  <c r="BG271" i="11"/>
  <c r="T271" i="11"/>
  <c r="R271" i="11"/>
  <c r="P271" i="11"/>
  <c r="BI269" i="11"/>
  <c r="BH269" i="11"/>
  <c r="BG269" i="11"/>
  <c r="T269" i="11"/>
  <c r="R269" i="11"/>
  <c r="P269" i="11"/>
  <c r="BI268" i="11"/>
  <c r="BH268" i="11"/>
  <c r="BG268" i="11"/>
  <c r="T268" i="11"/>
  <c r="R268" i="11"/>
  <c r="P268" i="11"/>
  <c r="BI267" i="11"/>
  <c r="BH267" i="11"/>
  <c r="BG267" i="11"/>
  <c r="T267" i="11"/>
  <c r="R267" i="11"/>
  <c r="P267" i="11"/>
  <c r="BI266" i="11"/>
  <c r="BH266" i="11"/>
  <c r="BG266" i="11"/>
  <c r="T266" i="11"/>
  <c r="R266" i="11"/>
  <c r="P266" i="11"/>
  <c r="BI265" i="11"/>
  <c r="BH265" i="11"/>
  <c r="BG265" i="11"/>
  <c r="T265" i="11"/>
  <c r="R265" i="11"/>
  <c r="P265" i="11"/>
  <c r="BI264" i="11"/>
  <c r="BH264" i="11"/>
  <c r="BG264" i="11"/>
  <c r="T264" i="11"/>
  <c r="R264" i="11"/>
  <c r="P264" i="11"/>
  <c r="BI263" i="11"/>
  <c r="BH263" i="11"/>
  <c r="BG263" i="11"/>
  <c r="T263" i="11"/>
  <c r="R263" i="11"/>
  <c r="P263" i="11"/>
  <c r="BI262" i="11"/>
  <c r="BH262" i="11"/>
  <c r="BG262" i="11"/>
  <c r="T262" i="11"/>
  <c r="R262" i="11"/>
  <c r="P262" i="11"/>
  <c r="BI261" i="11"/>
  <c r="BH261" i="11"/>
  <c r="BG261" i="11"/>
  <c r="T261" i="11"/>
  <c r="R261" i="11"/>
  <c r="P261" i="11"/>
  <c r="BI258" i="11"/>
  <c r="BH258" i="11"/>
  <c r="BG258" i="11"/>
  <c r="T258" i="11"/>
  <c r="R258" i="11"/>
  <c r="P258" i="11"/>
  <c r="BI257" i="11"/>
  <c r="BH257" i="11"/>
  <c r="BG257" i="11"/>
  <c r="T257" i="11"/>
  <c r="R257" i="11"/>
  <c r="P257" i="11"/>
  <c r="BI256" i="11"/>
  <c r="BH256" i="11"/>
  <c r="BG256" i="11"/>
  <c r="T256" i="11"/>
  <c r="R256" i="11"/>
  <c r="P256" i="11"/>
  <c r="BI255" i="11"/>
  <c r="BH255" i="11"/>
  <c r="BG255" i="11"/>
  <c r="T255" i="11"/>
  <c r="R255" i="11"/>
  <c r="P255" i="11"/>
  <c r="BI254" i="11"/>
  <c r="BH254" i="11"/>
  <c r="BG254" i="11"/>
  <c r="T254" i="11"/>
  <c r="R254" i="11"/>
  <c r="P254" i="11"/>
  <c r="BI253" i="11"/>
  <c r="BH253" i="11"/>
  <c r="BG253" i="11"/>
  <c r="T253" i="11"/>
  <c r="R253" i="11"/>
  <c r="P253" i="11"/>
  <c r="BI252" i="11"/>
  <c r="BH252" i="11"/>
  <c r="BG252" i="11"/>
  <c r="T252" i="11"/>
  <c r="R252" i="11"/>
  <c r="P252" i="11"/>
  <c r="BI251" i="11"/>
  <c r="BH251" i="11"/>
  <c r="BG251" i="11"/>
  <c r="T251" i="11"/>
  <c r="R251" i="11"/>
  <c r="P251" i="11"/>
  <c r="BI250" i="11"/>
  <c r="BH250" i="11"/>
  <c r="BG250" i="11"/>
  <c r="T250" i="11"/>
  <c r="R250" i="11"/>
  <c r="P250" i="11"/>
  <c r="BI249" i="11"/>
  <c r="BH249" i="11"/>
  <c r="BG249" i="11"/>
  <c r="T249" i="11"/>
  <c r="R249" i="11"/>
  <c r="P249" i="11"/>
  <c r="BI248" i="11"/>
  <c r="BH248" i="11"/>
  <c r="BG248" i="11"/>
  <c r="T248" i="11"/>
  <c r="R248" i="11"/>
  <c r="P248" i="11"/>
  <c r="BI247" i="11"/>
  <c r="BH247" i="11"/>
  <c r="BG247" i="11"/>
  <c r="T247" i="11"/>
  <c r="R247" i="11"/>
  <c r="P247" i="11"/>
  <c r="BI246" i="11"/>
  <c r="BH246" i="11"/>
  <c r="BG246" i="11"/>
  <c r="T246" i="11"/>
  <c r="R246" i="11"/>
  <c r="P246" i="11"/>
  <c r="BI245" i="11"/>
  <c r="BH245" i="11"/>
  <c r="BG245" i="11"/>
  <c r="T245" i="11"/>
  <c r="R245" i="11"/>
  <c r="P245" i="11"/>
  <c r="BI244" i="11"/>
  <c r="BH244" i="11"/>
  <c r="BG244" i="11"/>
  <c r="T244" i="11"/>
  <c r="R244" i="11"/>
  <c r="P244" i="11"/>
  <c r="BI243" i="11"/>
  <c r="BH243" i="11"/>
  <c r="BG243" i="11"/>
  <c r="T243" i="11"/>
  <c r="R243" i="11"/>
  <c r="P243" i="11"/>
  <c r="BI242" i="11"/>
  <c r="BH242" i="11"/>
  <c r="BG242" i="11"/>
  <c r="T242" i="11"/>
  <c r="R242" i="11"/>
  <c r="P242" i="11"/>
  <c r="BI240" i="11"/>
  <c r="BH240" i="11"/>
  <c r="BG240" i="11"/>
  <c r="T240" i="11"/>
  <c r="R240" i="11"/>
  <c r="P240" i="11"/>
  <c r="BI239" i="11"/>
  <c r="BH239" i="11"/>
  <c r="BG239" i="11"/>
  <c r="T239" i="11"/>
  <c r="R239" i="11"/>
  <c r="P239" i="11"/>
  <c r="BI238" i="11"/>
  <c r="BH238" i="11"/>
  <c r="BG238" i="11"/>
  <c r="T238" i="11"/>
  <c r="R238" i="11"/>
  <c r="P238" i="11"/>
  <c r="BI235" i="11"/>
  <c r="BH235" i="11"/>
  <c r="BG235" i="11"/>
  <c r="T235" i="11"/>
  <c r="T234" i="11"/>
  <c r="R235" i="11"/>
  <c r="R234" i="11"/>
  <c r="P235" i="11"/>
  <c r="P234" i="11"/>
  <c r="BI231" i="11"/>
  <c r="BH231" i="11"/>
  <c r="BG231" i="11"/>
  <c r="T231" i="11"/>
  <c r="R231" i="11"/>
  <c r="P231" i="11"/>
  <c r="BI228" i="11"/>
  <c r="BH228" i="11"/>
  <c r="BG228" i="11"/>
  <c r="T228" i="11"/>
  <c r="R228" i="11"/>
  <c r="P228" i="11"/>
  <c r="BI225" i="11"/>
  <c r="BH225" i="11"/>
  <c r="BG225" i="11"/>
  <c r="T225" i="11"/>
  <c r="R225" i="11"/>
  <c r="P225" i="11"/>
  <c r="BI222" i="11"/>
  <c r="BH222" i="11"/>
  <c r="BG222" i="11"/>
  <c r="T222" i="11"/>
  <c r="R222" i="11"/>
  <c r="P222" i="11"/>
  <c r="BI220" i="11"/>
  <c r="BH220" i="11"/>
  <c r="BG220" i="11"/>
  <c r="T220" i="11"/>
  <c r="R220" i="11"/>
  <c r="P220" i="11"/>
  <c r="BI218" i="11"/>
  <c r="BH218" i="11"/>
  <c r="BG218" i="11"/>
  <c r="T218" i="11"/>
  <c r="R218" i="11"/>
  <c r="P218" i="11"/>
  <c r="BI215" i="11"/>
  <c r="BH215" i="11"/>
  <c r="BG215" i="11"/>
  <c r="T215" i="11"/>
  <c r="R215" i="11"/>
  <c r="P215" i="11"/>
  <c r="BI212" i="11"/>
  <c r="BH212" i="11"/>
  <c r="BG212" i="11"/>
  <c r="T212" i="11"/>
  <c r="R212" i="11"/>
  <c r="P212" i="11"/>
  <c r="BI207" i="11"/>
  <c r="BH207" i="11"/>
  <c r="BG207" i="11"/>
  <c r="T207" i="11"/>
  <c r="R207" i="11"/>
  <c r="P207" i="11"/>
  <c r="BI206" i="11"/>
  <c r="BH206" i="11"/>
  <c r="BG206" i="11"/>
  <c r="T206" i="11"/>
  <c r="R206" i="11"/>
  <c r="P206" i="11"/>
  <c r="BI205" i="11"/>
  <c r="BH205" i="11"/>
  <c r="BG205" i="11"/>
  <c r="T205" i="11"/>
  <c r="R205" i="11"/>
  <c r="P205" i="11"/>
  <c r="BI204" i="11"/>
  <c r="BH204" i="11"/>
  <c r="BG204" i="11"/>
  <c r="T204" i="11"/>
  <c r="R204" i="11"/>
  <c r="P204" i="11"/>
  <c r="BI201" i="11"/>
  <c r="BH201" i="11"/>
  <c r="BG201" i="11"/>
  <c r="T201" i="11"/>
  <c r="R201" i="11"/>
  <c r="P201" i="11"/>
  <c r="BI199" i="11"/>
  <c r="BH199" i="11"/>
  <c r="BG199" i="11"/>
  <c r="T199" i="11"/>
  <c r="R199" i="11"/>
  <c r="P199" i="11"/>
  <c r="BI196" i="11"/>
  <c r="BH196" i="11"/>
  <c r="BG196" i="11"/>
  <c r="T196" i="11"/>
  <c r="R196" i="11"/>
  <c r="P196" i="11"/>
  <c r="BI194" i="11"/>
  <c r="BH194" i="11"/>
  <c r="BG194" i="11"/>
  <c r="T194" i="11"/>
  <c r="R194" i="11"/>
  <c r="P194" i="11"/>
  <c r="BI186" i="11"/>
  <c r="BH186" i="11"/>
  <c r="BG186" i="11"/>
  <c r="T186" i="11"/>
  <c r="R186" i="11"/>
  <c r="P186" i="11"/>
  <c r="BI182" i="11"/>
  <c r="BH182" i="11"/>
  <c r="BG182" i="11"/>
  <c r="T182" i="11"/>
  <c r="R182" i="11"/>
  <c r="P182" i="11"/>
  <c r="BI179" i="11"/>
  <c r="BH179" i="11"/>
  <c r="BG179" i="11"/>
  <c r="T179" i="11"/>
  <c r="R179" i="11"/>
  <c r="P179" i="11"/>
  <c r="BI176" i="11"/>
  <c r="BH176" i="11"/>
  <c r="BG176" i="11"/>
  <c r="T176" i="11"/>
  <c r="R176" i="11"/>
  <c r="P176" i="11"/>
  <c r="BI171" i="11"/>
  <c r="BH171" i="11"/>
  <c r="BG171" i="11"/>
  <c r="T171" i="11"/>
  <c r="R171" i="11"/>
  <c r="P171" i="11"/>
  <c r="BI168" i="11"/>
  <c r="BH168" i="11"/>
  <c r="BG168" i="11"/>
  <c r="T168" i="11"/>
  <c r="R168" i="11"/>
  <c r="P168" i="11"/>
  <c r="BI167" i="11"/>
  <c r="BH167" i="11"/>
  <c r="BG167" i="11"/>
  <c r="T167" i="11"/>
  <c r="R167" i="11"/>
  <c r="P167" i="11"/>
  <c r="BI165" i="11"/>
  <c r="BH165" i="11"/>
  <c r="BG165" i="11"/>
  <c r="T165" i="11"/>
  <c r="R165" i="11"/>
  <c r="P165" i="11"/>
  <c r="BI164" i="11"/>
  <c r="BH164" i="11"/>
  <c r="BG164" i="11"/>
  <c r="T164" i="11"/>
  <c r="R164" i="11"/>
  <c r="P164" i="11"/>
  <c r="BI161" i="11"/>
  <c r="BH161" i="11"/>
  <c r="BG161" i="11"/>
  <c r="T161" i="11"/>
  <c r="R161" i="11"/>
  <c r="P161" i="11"/>
  <c r="BI156" i="11"/>
  <c r="BH156" i="11"/>
  <c r="BG156" i="11"/>
  <c r="T156" i="11"/>
  <c r="R156" i="11"/>
  <c r="P156" i="11"/>
  <c r="BI151" i="11"/>
  <c r="BH151" i="11"/>
  <c r="BG151" i="11"/>
  <c r="T151" i="11"/>
  <c r="R151" i="11"/>
  <c r="P151" i="11"/>
  <c r="BI148" i="11"/>
  <c r="BH148" i="11"/>
  <c r="BG148" i="11"/>
  <c r="T148" i="11"/>
  <c r="R148" i="11"/>
  <c r="P148" i="11"/>
  <c r="BI147" i="11"/>
  <c r="BH147" i="11"/>
  <c r="BG147" i="11"/>
  <c r="T147" i="11"/>
  <c r="R147" i="11"/>
  <c r="P147" i="11"/>
  <c r="BI144" i="11"/>
  <c r="BH144" i="11"/>
  <c r="BG144" i="11"/>
  <c r="T144" i="11"/>
  <c r="R144" i="11"/>
  <c r="P144" i="11"/>
  <c r="BI141" i="11"/>
  <c r="BH141" i="11"/>
  <c r="BG141" i="11"/>
  <c r="T141" i="11"/>
  <c r="R141" i="11"/>
  <c r="P141" i="11"/>
  <c r="J135" i="11"/>
  <c r="F135" i="11"/>
  <c r="J134" i="11"/>
  <c r="F134" i="11"/>
  <c r="F132" i="11"/>
  <c r="E130" i="11"/>
  <c r="J96" i="11"/>
  <c r="F96" i="11"/>
  <c r="J95" i="11"/>
  <c r="F95" i="11"/>
  <c r="F93" i="11"/>
  <c r="E91" i="11"/>
  <c r="J16" i="11"/>
  <c r="J93" i="11"/>
  <c r="E7" i="11"/>
  <c r="E85" i="11"/>
  <c r="J41" i="10"/>
  <c r="J40" i="10"/>
  <c r="AY108" i="1"/>
  <c r="J39" i="10"/>
  <c r="AX108" i="1"/>
  <c r="BI323" i="10"/>
  <c r="BH323" i="10"/>
  <c r="BG323" i="10"/>
  <c r="T323" i="10"/>
  <c r="R323" i="10"/>
  <c r="P323" i="10"/>
  <c r="BI320" i="10"/>
  <c r="BH320" i="10"/>
  <c r="BG320" i="10"/>
  <c r="T320" i="10"/>
  <c r="R320" i="10"/>
  <c r="P320" i="10"/>
  <c r="BI319" i="10"/>
  <c r="BH319" i="10"/>
  <c r="BG319" i="10"/>
  <c r="T319" i="10"/>
  <c r="R319" i="10"/>
  <c r="P319" i="10"/>
  <c r="BI317" i="10"/>
  <c r="BH317" i="10"/>
  <c r="BG317" i="10"/>
  <c r="T317" i="10"/>
  <c r="R317" i="10"/>
  <c r="P317" i="10"/>
  <c r="BI316" i="10"/>
  <c r="BH316" i="10"/>
  <c r="BG316" i="10"/>
  <c r="T316" i="10"/>
  <c r="R316" i="10"/>
  <c r="P316" i="10"/>
  <c r="BI313" i="10"/>
  <c r="BH313" i="10"/>
  <c r="BG313" i="10"/>
  <c r="T313" i="10"/>
  <c r="R313" i="10"/>
  <c r="P313" i="10"/>
  <c r="BI311" i="10"/>
  <c r="BH311" i="10"/>
  <c r="BG311" i="10"/>
  <c r="T311" i="10"/>
  <c r="R311" i="10"/>
  <c r="P311" i="10"/>
  <c r="BI310" i="10"/>
  <c r="BH310" i="10"/>
  <c r="BG310" i="10"/>
  <c r="T310" i="10"/>
  <c r="R310" i="10"/>
  <c r="P310" i="10"/>
  <c r="BI308" i="10"/>
  <c r="BH308" i="10"/>
  <c r="BG308" i="10"/>
  <c r="T308" i="10"/>
  <c r="R308" i="10"/>
  <c r="P308" i="10"/>
  <c r="BI306" i="10"/>
  <c r="BH306" i="10"/>
  <c r="BG306" i="10"/>
  <c r="T306" i="10"/>
  <c r="R306" i="10"/>
  <c r="P306" i="10"/>
  <c r="BI303" i="10"/>
  <c r="BH303" i="10"/>
  <c r="BG303" i="10"/>
  <c r="T303" i="10"/>
  <c r="R303" i="10"/>
  <c r="P303" i="10"/>
  <c r="BI300" i="10"/>
  <c r="BH300" i="10"/>
  <c r="BG300" i="10"/>
  <c r="T300" i="10"/>
  <c r="R300" i="10"/>
  <c r="P300" i="10"/>
  <c r="BI297" i="10"/>
  <c r="BH297" i="10"/>
  <c r="BG297" i="10"/>
  <c r="T297" i="10"/>
  <c r="R297" i="10"/>
  <c r="P297" i="10"/>
  <c r="BI294" i="10"/>
  <c r="BH294" i="10"/>
  <c r="BG294" i="10"/>
  <c r="T294" i="10"/>
  <c r="R294" i="10"/>
  <c r="P294" i="10"/>
  <c r="BI291" i="10"/>
  <c r="BH291" i="10"/>
  <c r="BG291" i="10"/>
  <c r="T291" i="10"/>
  <c r="R291" i="10"/>
  <c r="P291" i="10"/>
  <c r="BI288" i="10"/>
  <c r="BH288" i="10"/>
  <c r="BG288" i="10"/>
  <c r="T288" i="10"/>
  <c r="T287" i="10"/>
  <c r="R288" i="10"/>
  <c r="R287" i="10"/>
  <c r="P288" i="10"/>
  <c r="P287" i="10"/>
  <c r="BI286" i="10"/>
  <c r="BH286" i="10"/>
  <c r="BG286" i="10"/>
  <c r="T286" i="10"/>
  <c r="R286" i="10"/>
  <c r="P286" i="10"/>
  <c r="BI285" i="10"/>
  <c r="BH285" i="10"/>
  <c r="BG285" i="10"/>
  <c r="T285" i="10"/>
  <c r="R285" i="10"/>
  <c r="P285" i="10"/>
  <c r="BI282" i="10"/>
  <c r="BH282" i="10"/>
  <c r="BG282" i="10"/>
  <c r="T282" i="10"/>
  <c r="R282" i="10"/>
  <c r="P282" i="10"/>
  <c r="BI280" i="10"/>
  <c r="BH280" i="10"/>
  <c r="BG280" i="10"/>
  <c r="T280" i="10"/>
  <c r="R280" i="10"/>
  <c r="P280" i="10"/>
  <c r="BI278" i="10"/>
  <c r="BH278" i="10"/>
  <c r="BG278" i="10"/>
  <c r="T278" i="10"/>
  <c r="R278" i="10"/>
  <c r="P278" i="10"/>
  <c r="BI276" i="10"/>
  <c r="BH276" i="10"/>
  <c r="BG276" i="10"/>
  <c r="T276" i="10"/>
  <c r="R276" i="10"/>
  <c r="P276" i="10"/>
  <c r="BI275" i="10"/>
  <c r="BH275" i="10"/>
  <c r="BG275" i="10"/>
  <c r="T275" i="10"/>
  <c r="R275" i="10"/>
  <c r="P275" i="10"/>
  <c r="BI274" i="10"/>
  <c r="BH274" i="10"/>
  <c r="BG274" i="10"/>
  <c r="T274" i="10"/>
  <c r="R274" i="10"/>
  <c r="P274" i="10"/>
  <c r="BI273" i="10"/>
  <c r="BH273" i="10"/>
  <c r="BG273" i="10"/>
  <c r="T273" i="10"/>
  <c r="R273" i="10"/>
  <c r="P273" i="10"/>
  <c r="BI272" i="10"/>
  <c r="BH272" i="10"/>
  <c r="BG272" i="10"/>
  <c r="T272" i="10"/>
  <c r="R272" i="10"/>
  <c r="P272" i="10"/>
  <c r="BI270" i="10"/>
  <c r="BH270" i="10"/>
  <c r="BG270" i="10"/>
  <c r="T270" i="10"/>
  <c r="R270" i="10"/>
  <c r="P270" i="10"/>
  <c r="BI269" i="10"/>
  <c r="BH269" i="10"/>
  <c r="BG269" i="10"/>
  <c r="T269" i="10"/>
  <c r="R269" i="10"/>
  <c r="P269" i="10"/>
  <c r="BI268" i="10"/>
  <c r="BH268" i="10"/>
  <c r="BG268" i="10"/>
  <c r="T268" i="10"/>
  <c r="R268" i="10"/>
  <c r="P268" i="10"/>
  <c r="BI267" i="10"/>
  <c r="BH267" i="10"/>
  <c r="BG267" i="10"/>
  <c r="T267" i="10"/>
  <c r="R267" i="10"/>
  <c r="P267" i="10"/>
  <c r="BI266" i="10"/>
  <c r="BH266" i="10"/>
  <c r="BG266" i="10"/>
  <c r="T266" i="10"/>
  <c r="R266" i="10"/>
  <c r="P266" i="10"/>
  <c r="BI265" i="10"/>
  <c r="BH265" i="10"/>
  <c r="BG265" i="10"/>
  <c r="T265" i="10"/>
  <c r="R265" i="10"/>
  <c r="P265" i="10"/>
  <c r="BI264" i="10"/>
  <c r="BH264" i="10"/>
  <c r="BG264" i="10"/>
  <c r="T264" i="10"/>
  <c r="R264" i="10"/>
  <c r="P264" i="10"/>
  <c r="BI263" i="10"/>
  <c r="BH263" i="10"/>
  <c r="BG263" i="10"/>
  <c r="T263" i="10"/>
  <c r="R263" i="10"/>
  <c r="P263" i="10"/>
  <c r="BI262" i="10"/>
  <c r="BH262" i="10"/>
  <c r="BG262" i="10"/>
  <c r="T262" i="10"/>
  <c r="R262" i="10"/>
  <c r="P262" i="10"/>
  <c r="BI261" i="10"/>
  <c r="BH261" i="10"/>
  <c r="BG261" i="10"/>
  <c r="T261" i="10"/>
  <c r="R261" i="10"/>
  <c r="P261" i="10"/>
  <c r="BI260" i="10"/>
  <c r="BH260" i="10"/>
  <c r="BG260" i="10"/>
  <c r="T260" i="10"/>
  <c r="R260" i="10"/>
  <c r="P260" i="10"/>
  <c r="BI257" i="10"/>
  <c r="BH257" i="10"/>
  <c r="BG257" i="10"/>
  <c r="T257" i="10"/>
  <c r="R257" i="10"/>
  <c r="P257" i="10"/>
  <c r="BI255" i="10"/>
  <c r="BH255" i="10"/>
  <c r="BG255" i="10"/>
  <c r="T255" i="10"/>
  <c r="R255" i="10"/>
  <c r="P255" i="10"/>
  <c r="BI254" i="10"/>
  <c r="BH254" i="10"/>
  <c r="BG254" i="10"/>
  <c r="T254" i="10"/>
  <c r="R254" i="10"/>
  <c r="P254" i="10"/>
  <c r="BI253" i="10"/>
  <c r="BH253" i="10"/>
  <c r="BG253" i="10"/>
  <c r="T253" i="10"/>
  <c r="R253" i="10"/>
  <c r="P253" i="10"/>
  <c r="BI252" i="10"/>
  <c r="BH252" i="10"/>
  <c r="BG252" i="10"/>
  <c r="T252" i="10"/>
  <c r="R252" i="10"/>
  <c r="P252" i="10"/>
  <c r="BI251" i="10"/>
  <c r="BH251" i="10"/>
  <c r="BG251" i="10"/>
  <c r="T251" i="10"/>
  <c r="R251" i="10"/>
  <c r="P251" i="10"/>
  <c r="BI250" i="10"/>
  <c r="BH250" i="10"/>
  <c r="BG250" i="10"/>
  <c r="T250" i="10"/>
  <c r="R250" i="10"/>
  <c r="P250" i="10"/>
  <c r="BI249" i="10"/>
  <c r="BH249" i="10"/>
  <c r="BG249" i="10"/>
  <c r="T249" i="10"/>
  <c r="R249" i="10"/>
  <c r="P249" i="10"/>
  <c r="BI248" i="10"/>
  <c r="BH248" i="10"/>
  <c r="BG248" i="10"/>
  <c r="T248" i="10"/>
  <c r="R248" i="10"/>
  <c r="P248" i="10"/>
  <c r="BI247" i="10"/>
  <c r="BH247" i="10"/>
  <c r="BG247" i="10"/>
  <c r="T247" i="10"/>
  <c r="R247" i="10"/>
  <c r="P247" i="10"/>
  <c r="BI246" i="10"/>
  <c r="BH246" i="10"/>
  <c r="BG246" i="10"/>
  <c r="T246" i="10"/>
  <c r="R246" i="10"/>
  <c r="P246" i="10"/>
  <c r="BI245" i="10"/>
  <c r="BH245" i="10"/>
  <c r="BG245" i="10"/>
  <c r="T245" i="10"/>
  <c r="R245" i="10"/>
  <c r="P245" i="10"/>
  <c r="BI244" i="10"/>
  <c r="BH244" i="10"/>
  <c r="BG244" i="10"/>
  <c r="T244" i="10"/>
  <c r="R244" i="10"/>
  <c r="P244" i="10"/>
  <c r="BI243" i="10"/>
  <c r="BH243" i="10"/>
  <c r="BG243" i="10"/>
  <c r="T243" i="10"/>
  <c r="R243" i="10"/>
  <c r="P243" i="10"/>
  <c r="BI242" i="10"/>
  <c r="BH242" i="10"/>
  <c r="BG242" i="10"/>
  <c r="T242" i="10"/>
  <c r="R242" i="10"/>
  <c r="P242" i="10"/>
  <c r="BI241" i="10"/>
  <c r="BH241" i="10"/>
  <c r="BG241" i="10"/>
  <c r="T241" i="10"/>
  <c r="R241" i="10"/>
  <c r="P241" i="10"/>
  <c r="BI240" i="10"/>
  <c r="BH240" i="10"/>
  <c r="BG240" i="10"/>
  <c r="T240" i="10"/>
  <c r="R240" i="10"/>
  <c r="P240" i="10"/>
  <c r="BI239" i="10"/>
  <c r="BH239" i="10"/>
  <c r="BG239" i="10"/>
  <c r="T239" i="10"/>
  <c r="R239" i="10"/>
  <c r="P239" i="10"/>
  <c r="BI238" i="10"/>
  <c r="BH238" i="10"/>
  <c r="BG238" i="10"/>
  <c r="T238" i="10"/>
  <c r="R238" i="10"/>
  <c r="P238" i="10"/>
  <c r="BI237" i="10"/>
  <c r="BH237" i="10"/>
  <c r="BG237" i="10"/>
  <c r="T237" i="10"/>
  <c r="R237" i="10"/>
  <c r="P237" i="10"/>
  <c r="BI236" i="10"/>
  <c r="BH236" i="10"/>
  <c r="BG236" i="10"/>
  <c r="T236" i="10"/>
  <c r="R236" i="10"/>
  <c r="P236" i="10"/>
  <c r="BI235" i="10"/>
  <c r="BH235" i="10"/>
  <c r="BG235" i="10"/>
  <c r="T235" i="10"/>
  <c r="R235" i="10"/>
  <c r="P235" i="10"/>
  <c r="BI234" i="10"/>
  <c r="BH234" i="10"/>
  <c r="BG234" i="10"/>
  <c r="T234" i="10"/>
  <c r="R234" i="10"/>
  <c r="P234" i="10"/>
  <c r="BI233" i="10"/>
  <c r="BH233" i="10"/>
  <c r="BG233" i="10"/>
  <c r="T233" i="10"/>
  <c r="R233" i="10"/>
  <c r="P233" i="10"/>
  <c r="BI232" i="10"/>
  <c r="BH232" i="10"/>
  <c r="BG232" i="10"/>
  <c r="T232" i="10"/>
  <c r="R232" i="10"/>
  <c r="P232" i="10"/>
  <c r="BI229" i="10"/>
  <c r="BH229" i="10"/>
  <c r="BG229" i="10"/>
  <c r="T229" i="10"/>
  <c r="T228" i="10"/>
  <c r="R229" i="10"/>
  <c r="R228" i="10"/>
  <c r="P229" i="10"/>
  <c r="P228" i="10"/>
  <c r="BI226" i="10"/>
  <c r="BH226" i="10"/>
  <c r="BG226" i="10"/>
  <c r="T226" i="10"/>
  <c r="R226" i="10"/>
  <c r="P226" i="10"/>
  <c r="BI224" i="10"/>
  <c r="BH224" i="10"/>
  <c r="BG224" i="10"/>
  <c r="T224" i="10"/>
  <c r="R224" i="10"/>
  <c r="P224" i="10"/>
  <c r="BI222" i="10"/>
  <c r="BH222" i="10"/>
  <c r="BG222" i="10"/>
  <c r="T222" i="10"/>
  <c r="R222" i="10"/>
  <c r="P222" i="10"/>
  <c r="BI219" i="10"/>
  <c r="BH219" i="10"/>
  <c r="BG219" i="10"/>
  <c r="T219" i="10"/>
  <c r="R219" i="10"/>
  <c r="P219" i="10"/>
  <c r="BI217" i="10"/>
  <c r="BH217" i="10"/>
  <c r="BG217" i="10"/>
  <c r="T217" i="10"/>
  <c r="R217" i="10"/>
  <c r="P217" i="10"/>
  <c r="BI214" i="10"/>
  <c r="BH214" i="10"/>
  <c r="BG214" i="10"/>
  <c r="T214" i="10"/>
  <c r="R214" i="10"/>
  <c r="P214" i="10"/>
  <c r="BI208" i="10"/>
  <c r="BH208" i="10"/>
  <c r="BG208" i="10"/>
  <c r="T208" i="10"/>
  <c r="R208" i="10"/>
  <c r="P208" i="10"/>
  <c r="BI207" i="10"/>
  <c r="BH207" i="10"/>
  <c r="BG207" i="10"/>
  <c r="T207" i="10"/>
  <c r="R207" i="10"/>
  <c r="P207" i="10"/>
  <c r="BI206" i="10"/>
  <c r="BH206" i="10"/>
  <c r="BG206" i="10"/>
  <c r="T206" i="10"/>
  <c r="R206" i="10"/>
  <c r="P206" i="10"/>
  <c r="BI205" i="10"/>
  <c r="BH205" i="10"/>
  <c r="BG205" i="10"/>
  <c r="T205" i="10"/>
  <c r="R205" i="10"/>
  <c r="P205" i="10"/>
  <c r="BI202" i="10"/>
  <c r="BH202" i="10"/>
  <c r="BG202" i="10"/>
  <c r="T202" i="10"/>
  <c r="R202" i="10"/>
  <c r="P202" i="10"/>
  <c r="BI200" i="10"/>
  <c r="BH200" i="10"/>
  <c r="BG200" i="10"/>
  <c r="T200" i="10"/>
  <c r="R200" i="10"/>
  <c r="P200" i="10"/>
  <c r="BI197" i="10"/>
  <c r="BH197" i="10"/>
  <c r="BG197" i="10"/>
  <c r="T197" i="10"/>
  <c r="R197" i="10"/>
  <c r="P197" i="10"/>
  <c r="BI195" i="10"/>
  <c r="BH195" i="10"/>
  <c r="BG195" i="10"/>
  <c r="T195" i="10"/>
  <c r="R195" i="10"/>
  <c r="P195" i="10"/>
  <c r="BI192" i="10"/>
  <c r="BH192" i="10"/>
  <c r="BG192" i="10"/>
  <c r="T192" i="10"/>
  <c r="R192" i="10"/>
  <c r="P192" i="10"/>
  <c r="BI190" i="10"/>
  <c r="BH190" i="10"/>
  <c r="BG190" i="10"/>
  <c r="T190" i="10"/>
  <c r="R190" i="10"/>
  <c r="P190" i="10"/>
  <c r="BI182" i="10"/>
  <c r="BH182" i="10"/>
  <c r="BG182" i="10"/>
  <c r="T182" i="10"/>
  <c r="R182" i="10"/>
  <c r="P182" i="10"/>
  <c r="BI179" i="10"/>
  <c r="BH179" i="10"/>
  <c r="BG179" i="10"/>
  <c r="T179" i="10"/>
  <c r="R179" i="10"/>
  <c r="P179" i="10"/>
  <c r="BI176" i="10"/>
  <c r="BH176" i="10"/>
  <c r="BG176" i="10"/>
  <c r="T176" i="10"/>
  <c r="R176" i="10"/>
  <c r="P176" i="10"/>
  <c r="BI173" i="10"/>
  <c r="BH173" i="10"/>
  <c r="BG173" i="10"/>
  <c r="T173" i="10"/>
  <c r="R173" i="10"/>
  <c r="P173" i="10"/>
  <c r="BI168" i="10"/>
  <c r="BH168" i="10"/>
  <c r="BG168" i="10"/>
  <c r="T168" i="10"/>
  <c r="R168" i="10"/>
  <c r="P168" i="10"/>
  <c r="BI163" i="10"/>
  <c r="BH163" i="10"/>
  <c r="BG163" i="10"/>
  <c r="T163" i="10"/>
  <c r="R163" i="10"/>
  <c r="P163" i="10"/>
  <c r="BI160" i="10"/>
  <c r="BH160" i="10"/>
  <c r="BG160" i="10"/>
  <c r="T160" i="10"/>
  <c r="R160" i="10"/>
  <c r="P160" i="10"/>
  <c r="BI159" i="10"/>
  <c r="BH159" i="10"/>
  <c r="BG159" i="10"/>
  <c r="T159" i="10"/>
  <c r="R159" i="10"/>
  <c r="P159" i="10"/>
  <c r="BI157" i="10"/>
  <c r="BH157" i="10"/>
  <c r="BG157" i="10"/>
  <c r="T157" i="10"/>
  <c r="R157" i="10"/>
  <c r="P157" i="10"/>
  <c r="BI156" i="10"/>
  <c r="BH156" i="10"/>
  <c r="BG156" i="10"/>
  <c r="T156" i="10"/>
  <c r="R156" i="10"/>
  <c r="P156" i="10"/>
  <c r="BI153" i="10"/>
  <c r="BH153" i="10"/>
  <c r="BG153" i="10"/>
  <c r="T153" i="10"/>
  <c r="R153" i="10"/>
  <c r="P153" i="10"/>
  <c r="BI148" i="10"/>
  <c r="BH148" i="10"/>
  <c r="BG148" i="10"/>
  <c r="T148" i="10"/>
  <c r="R148" i="10"/>
  <c r="P148" i="10"/>
  <c r="BI143" i="10"/>
  <c r="BH143" i="10"/>
  <c r="BG143" i="10"/>
  <c r="T143" i="10"/>
  <c r="R143" i="10"/>
  <c r="P143" i="10"/>
  <c r="BI140" i="10"/>
  <c r="BH140" i="10"/>
  <c r="BG140" i="10"/>
  <c r="T140" i="10"/>
  <c r="R140" i="10"/>
  <c r="P140" i="10"/>
  <c r="J134" i="10"/>
  <c r="F134" i="10"/>
  <c r="J133" i="10"/>
  <c r="F133" i="10"/>
  <c r="F131" i="10"/>
  <c r="E129" i="10"/>
  <c r="J96" i="10"/>
  <c r="F96" i="10"/>
  <c r="J95" i="10"/>
  <c r="F95" i="10"/>
  <c r="F93" i="10"/>
  <c r="E91" i="10"/>
  <c r="J16" i="10"/>
  <c r="J93" i="10"/>
  <c r="E7" i="10"/>
  <c r="E123" i="10"/>
  <c r="J41" i="9"/>
  <c r="J40" i="9"/>
  <c r="AY107" i="1"/>
  <c r="J39" i="9"/>
  <c r="AX107" i="1"/>
  <c r="BI378" i="9"/>
  <c r="BH378" i="9"/>
  <c r="BG378" i="9"/>
  <c r="T378" i="9"/>
  <c r="T377" i="9"/>
  <c r="R378" i="9"/>
  <c r="R377" i="9"/>
  <c r="P378" i="9"/>
  <c r="P377" i="9"/>
  <c r="BI374" i="9"/>
  <c r="BH374" i="9"/>
  <c r="BG374" i="9"/>
  <c r="T374" i="9"/>
  <c r="R374" i="9"/>
  <c r="P374" i="9"/>
  <c r="BI371" i="9"/>
  <c r="BH371" i="9"/>
  <c r="BG371" i="9"/>
  <c r="T371" i="9"/>
  <c r="R371" i="9"/>
  <c r="P371" i="9"/>
  <c r="BI369" i="9"/>
  <c r="BH369" i="9"/>
  <c r="BG369" i="9"/>
  <c r="T369" i="9"/>
  <c r="R369" i="9"/>
  <c r="P369" i="9"/>
  <c r="BI368" i="9"/>
  <c r="BH368" i="9"/>
  <c r="BG368" i="9"/>
  <c r="T368" i="9"/>
  <c r="R368" i="9"/>
  <c r="P368" i="9"/>
  <c r="BI365" i="9"/>
  <c r="BH365" i="9"/>
  <c r="BG365" i="9"/>
  <c r="T365" i="9"/>
  <c r="R365" i="9"/>
  <c r="P365" i="9"/>
  <c r="BI364" i="9"/>
  <c r="BH364" i="9"/>
  <c r="BG364" i="9"/>
  <c r="T364" i="9"/>
  <c r="R364" i="9"/>
  <c r="P364" i="9"/>
  <c r="BI360" i="9"/>
  <c r="BH360" i="9"/>
  <c r="BG360" i="9"/>
  <c r="T360" i="9"/>
  <c r="R360" i="9"/>
  <c r="P360" i="9"/>
  <c r="BI357" i="9"/>
  <c r="BH357" i="9"/>
  <c r="BG357" i="9"/>
  <c r="T357" i="9"/>
  <c r="T356" i="9"/>
  <c r="R357" i="9"/>
  <c r="R356" i="9"/>
  <c r="P357" i="9"/>
  <c r="P356" i="9"/>
  <c r="BI355" i="9"/>
  <c r="BH355" i="9"/>
  <c r="BG355" i="9"/>
  <c r="T355" i="9"/>
  <c r="R355" i="9"/>
  <c r="P355" i="9"/>
  <c r="BI353" i="9"/>
  <c r="BH353" i="9"/>
  <c r="BG353" i="9"/>
  <c r="T353" i="9"/>
  <c r="R353" i="9"/>
  <c r="P353" i="9"/>
  <c r="BI352" i="9"/>
  <c r="BH352" i="9"/>
  <c r="BG352" i="9"/>
  <c r="T352" i="9"/>
  <c r="R352" i="9"/>
  <c r="P352" i="9"/>
  <c r="BI350" i="9"/>
  <c r="BH350" i="9"/>
  <c r="BG350" i="9"/>
  <c r="T350" i="9"/>
  <c r="R350" i="9"/>
  <c r="P350" i="9"/>
  <c r="BI347" i="9"/>
  <c r="BH347" i="9"/>
  <c r="BG347" i="9"/>
  <c r="T347" i="9"/>
  <c r="T346" i="9"/>
  <c r="R347" i="9"/>
  <c r="R346" i="9"/>
  <c r="P347" i="9"/>
  <c r="P346" i="9"/>
  <c r="BI342" i="9"/>
  <c r="BH342" i="9"/>
  <c r="BG342" i="9"/>
  <c r="T342" i="9"/>
  <c r="R342" i="9"/>
  <c r="P342" i="9"/>
  <c r="BI341" i="9"/>
  <c r="BH341" i="9"/>
  <c r="BG341" i="9"/>
  <c r="T341" i="9"/>
  <c r="R341" i="9"/>
  <c r="P341" i="9"/>
  <c r="BI340" i="9"/>
  <c r="BH340" i="9"/>
  <c r="BG340" i="9"/>
  <c r="T340" i="9"/>
  <c r="R340" i="9"/>
  <c r="P340" i="9"/>
  <c r="BI339" i="9"/>
  <c r="BH339" i="9"/>
  <c r="BG339" i="9"/>
  <c r="T339" i="9"/>
  <c r="R339" i="9"/>
  <c r="P339" i="9"/>
  <c r="BI338" i="9"/>
  <c r="BH338" i="9"/>
  <c r="BG338" i="9"/>
  <c r="T338" i="9"/>
  <c r="R338" i="9"/>
  <c r="P338" i="9"/>
  <c r="BI337" i="9"/>
  <c r="BH337" i="9"/>
  <c r="BG337" i="9"/>
  <c r="T337" i="9"/>
  <c r="R337" i="9"/>
  <c r="P337" i="9"/>
  <c r="BI335" i="9"/>
  <c r="BH335" i="9"/>
  <c r="BG335" i="9"/>
  <c r="T335" i="9"/>
  <c r="R335" i="9"/>
  <c r="P335" i="9"/>
  <c r="BI334" i="9"/>
  <c r="BH334" i="9"/>
  <c r="BG334" i="9"/>
  <c r="T334" i="9"/>
  <c r="R334" i="9"/>
  <c r="P334" i="9"/>
  <c r="BI329" i="9"/>
  <c r="BH329" i="9"/>
  <c r="BG329" i="9"/>
  <c r="T329" i="9"/>
  <c r="R329" i="9"/>
  <c r="P329" i="9"/>
  <c r="BI328" i="9"/>
  <c r="BH328" i="9"/>
  <c r="BG328" i="9"/>
  <c r="T328" i="9"/>
  <c r="R328" i="9"/>
  <c r="P328" i="9"/>
  <c r="BI327" i="9"/>
  <c r="BH327" i="9"/>
  <c r="BG327" i="9"/>
  <c r="T327" i="9"/>
  <c r="R327" i="9"/>
  <c r="P327" i="9"/>
  <c r="BI326" i="9"/>
  <c r="BH326" i="9"/>
  <c r="BG326" i="9"/>
  <c r="T326" i="9"/>
  <c r="R326" i="9"/>
  <c r="P326" i="9"/>
  <c r="BI325" i="9"/>
  <c r="BH325" i="9"/>
  <c r="BG325" i="9"/>
  <c r="T325" i="9"/>
  <c r="R325" i="9"/>
  <c r="P325" i="9"/>
  <c r="BI324" i="9"/>
  <c r="BH324" i="9"/>
  <c r="BG324" i="9"/>
  <c r="T324" i="9"/>
  <c r="R324" i="9"/>
  <c r="P324" i="9"/>
  <c r="BI323" i="9"/>
  <c r="BH323" i="9"/>
  <c r="BG323" i="9"/>
  <c r="T323" i="9"/>
  <c r="R323" i="9"/>
  <c r="P323" i="9"/>
  <c r="BI322" i="9"/>
  <c r="BH322" i="9"/>
  <c r="BG322" i="9"/>
  <c r="T322" i="9"/>
  <c r="R322" i="9"/>
  <c r="P322" i="9"/>
  <c r="BI321" i="9"/>
  <c r="BH321" i="9"/>
  <c r="BG321" i="9"/>
  <c r="T321" i="9"/>
  <c r="R321" i="9"/>
  <c r="P321" i="9"/>
  <c r="BI320" i="9"/>
  <c r="BH320" i="9"/>
  <c r="BG320" i="9"/>
  <c r="T320" i="9"/>
  <c r="R320" i="9"/>
  <c r="P320" i="9"/>
  <c r="BI319" i="9"/>
  <c r="BH319" i="9"/>
  <c r="BG319" i="9"/>
  <c r="T319" i="9"/>
  <c r="R319" i="9"/>
  <c r="P319" i="9"/>
  <c r="BI318" i="9"/>
  <c r="BH318" i="9"/>
  <c r="BG318" i="9"/>
  <c r="T318" i="9"/>
  <c r="R318" i="9"/>
  <c r="P318" i="9"/>
  <c r="BI317" i="9"/>
  <c r="BH317" i="9"/>
  <c r="BG317" i="9"/>
  <c r="T317" i="9"/>
  <c r="R317" i="9"/>
  <c r="P317" i="9"/>
  <c r="BI316" i="9"/>
  <c r="BH316" i="9"/>
  <c r="BG316" i="9"/>
  <c r="T316" i="9"/>
  <c r="R316" i="9"/>
  <c r="P316" i="9"/>
  <c r="BI314" i="9"/>
  <c r="BH314" i="9"/>
  <c r="BG314" i="9"/>
  <c r="T314" i="9"/>
  <c r="R314" i="9"/>
  <c r="P314" i="9"/>
  <c r="BI313" i="9"/>
  <c r="BH313" i="9"/>
  <c r="BG313" i="9"/>
  <c r="T313" i="9"/>
  <c r="R313" i="9"/>
  <c r="P313" i="9"/>
  <c r="BI311" i="9"/>
  <c r="BH311" i="9"/>
  <c r="BG311" i="9"/>
  <c r="T311" i="9"/>
  <c r="R311" i="9"/>
  <c r="P311" i="9"/>
  <c r="BI310" i="9"/>
  <c r="BH310" i="9"/>
  <c r="BG310" i="9"/>
  <c r="T310" i="9"/>
  <c r="R310" i="9"/>
  <c r="P310" i="9"/>
  <c r="BI309" i="9"/>
  <c r="BH309" i="9"/>
  <c r="BG309" i="9"/>
  <c r="T309" i="9"/>
  <c r="R309" i="9"/>
  <c r="P309" i="9"/>
  <c r="BI308" i="9"/>
  <c r="BH308" i="9"/>
  <c r="BG308" i="9"/>
  <c r="T308" i="9"/>
  <c r="R308" i="9"/>
  <c r="P308" i="9"/>
  <c r="BI307" i="9"/>
  <c r="BH307" i="9"/>
  <c r="BG307" i="9"/>
  <c r="T307" i="9"/>
  <c r="R307" i="9"/>
  <c r="P307" i="9"/>
  <c r="BI306" i="9"/>
  <c r="BH306" i="9"/>
  <c r="BG306" i="9"/>
  <c r="T306" i="9"/>
  <c r="R306" i="9"/>
  <c r="P306" i="9"/>
  <c r="BI304" i="9"/>
  <c r="BH304" i="9"/>
  <c r="BG304" i="9"/>
  <c r="T304" i="9"/>
  <c r="R304" i="9"/>
  <c r="P304" i="9"/>
  <c r="BI303" i="9"/>
  <c r="BH303" i="9"/>
  <c r="BG303" i="9"/>
  <c r="T303" i="9"/>
  <c r="R303" i="9"/>
  <c r="P303" i="9"/>
  <c r="BI302" i="9"/>
  <c r="BH302" i="9"/>
  <c r="BG302" i="9"/>
  <c r="T302" i="9"/>
  <c r="R302" i="9"/>
  <c r="P302" i="9"/>
  <c r="BI301" i="9"/>
  <c r="BH301" i="9"/>
  <c r="BG301" i="9"/>
  <c r="T301" i="9"/>
  <c r="R301" i="9"/>
  <c r="P301" i="9"/>
  <c r="BI300" i="9"/>
  <c r="BH300" i="9"/>
  <c r="BG300" i="9"/>
  <c r="T300" i="9"/>
  <c r="R300" i="9"/>
  <c r="P300" i="9"/>
  <c r="BI299" i="9"/>
  <c r="BH299" i="9"/>
  <c r="BG299" i="9"/>
  <c r="T299" i="9"/>
  <c r="R299" i="9"/>
  <c r="P299" i="9"/>
  <c r="BI298" i="9"/>
  <c r="BH298" i="9"/>
  <c r="BG298" i="9"/>
  <c r="T298" i="9"/>
  <c r="R298" i="9"/>
  <c r="P298" i="9"/>
  <c r="BI297" i="9"/>
  <c r="BH297" i="9"/>
  <c r="BG297" i="9"/>
  <c r="T297" i="9"/>
  <c r="R297" i="9"/>
  <c r="P297" i="9"/>
  <c r="BI296" i="9"/>
  <c r="BH296" i="9"/>
  <c r="BG296" i="9"/>
  <c r="T296" i="9"/>
  <c r="R296" i="9"/>
  <c r="P296" i="9"/>
  <c r="BI295" i="9"/>
  <c r="BH295" i="9"/>
  <c r="BG295" i="9"/>
  <c r="T295" i="9"/>
  <c r="R295" i="9"/>
  <c r="P295" i="9"/>
  <c r="BI293" i="9"/>
  <c r="BH293" i="9"/>
  <c r="BG293" i="9"/>
  <c r="T293" i="9"/>
  <c r="R293" i="9"/>
  <c r="P293" i="9"/>
  <c r="BI291" i="9"/>
  <c r="BH291" i="9"/>
  <c r="BG291" i="9"/>
  <c r="T291" i="9"/>
  <c r="R291" i="9"/>
  <c r="P291" i="9"/>
  <c r="BI289" i="9"/>
  <c r="BH289" i="9"/>
  <c r="BG289" i="9"/>
  <c r="T289" i="9"/>
  <c r="R289" i="9"/>
  <c r="P289" i="9"/>
  <c r="BI288" i="9"/>
  <c r="BH288" i="9"/>
  <c r="BG288" i="9"/>
  <c r="T288" i="9"/>
  <c r="R288" i="9"/>
  <c r="P288" i="9"/>
  <c r="BI286" i="9"/>
  <c r="BH286" i="9"/>
  <c r="BG286" i="9"/>
  <c r="T286" i="9"/>
  <c r="R286" i="9"/>
  <c r="P286" i="9"/>
  <c r="BI285" i="9"/>
  <c r="BH285" i="9"/>
  <c r="BG285" i="9"/>
  <c r="T285" i="9"/>
  <c r="R285" i="9"/>
  <c r="P285" i="9"/>
  <c r="BI279" i="9"/>
  <c r="BH279" i="9"/>
  <c r="BG279" i="9"/>
  <c r="T279" i="9"/>
  <c r="R279" i="9"/>
  <c r="P279" i="9"/>
  <c r="BI277" i="9"/>
  <c r="BH277" i="9"/>
  <c r="BG277" i="9"/>
  <c r="T277" i="9"/>
  <c r="R277" i="9"/>
  <c r="P277" i="9"/>
  <c r="BI272" i="9"/>
  <c r="BH272" i="9"/>
  <c r="BG272" i="9"/>
  <c r="T272" i="9"/>
  <c r="R272" i="9"/>
  <c r="P272" i="9"/>
  <c r="BI270" i="9"/>
  <c r="BH270" i="9"/>
  <c r="BG270" i="9"/>
  <c r="T270" i="9"/>
  <c r="R270" i="9"/>
  <c r="P270" i="9"/>
  <c r="BI267" i="9"/>
  <c r="BH267" i="9"/>
  <c r="BG267" i="9"/>
  <c r="T267" i="9"/>
  <c r="R267" i="9"/>
  <c r="P267" i="9"/>
  <c r="BI262" i="9"/>
  <c r="BH262" i="9"/>
  <c r="BG262" i="9"/>
  <c r="T262" i="9"/>
  <c r="R262" i="9"/>
  <c r="P262" i="9"/>
  <c r="BI259" i="9"/>
  <c r="BH259" i="9"/>
  <c r="BG259" i="9"/>
  <c r="T259" i="9"/>
  <c r="R259" i="9"/>
  <c r="P259" i="9"/>
  <c r="BI255" i="9"/>
  <c r="BH255" i="9"/>
  <c r="BG255" i="9"/>
  <c r="T255" i="9"/>
  <c r="R255" i="9"/>
  <c r="P255" i="9"/>
  <c r="BI252" i="9"/>
  <c r="BH252" i="9"/>
  <c r="BG252" i="9"/>
  <c r="T252" i="9"/>
  <c r="R252" i="9"/>
  <c r="P252" i="9"/>
  <c r="BI247" i="9"/>
  <c r="BH247" i="9"/>
  <c r="BG247" i="9"/>
  <c r="T247" i="9"/>
  <c r="R247" i="9"/>
  <c r="P247" i="9"/>
  <c r="BI244" i="9"/>
  <c r="BH244" i="9"/>
  <c r="BG244" i="9"/>
  <c r="T244" i="9"/>
  <c r="R244" i="9"/>
  <c r="P244" i="9"/>
  <c r="BI242" i="9"/>
  <c r="BH242" i="9"/>
  <c r="BG242" i="9"/>
  <c r="T242" i="9"/>
  <c r="R242" i="9"/>
  <c r="P242" i="9"/>
  <c r="BI237" i="9"/>
  <c r="BH237" i="9"/>
  <c r="BG237" i="9"/>
  <c r="T237" i="9"/>
  <c r="R237" i="9"/>
  <c r="P237" i="9"/>
  <c r="BI235" i="9"/>
  <c r="BH235" i="9"/>
  <c r="BG235" i="9"/>
  <c r="T235" i="9"/>
  <c r="R235" i="9"/>
  <c r="P235" i="9"/>
  <c r="BI232" i="9"/>
  <c r="BH232" i="9"/>
  <c r="BG232" i="9"/>
  <c r="T232" i="9"/>
  <c r="R232" i="9"/>
  <c r="P232" i="9"/>
  <c r="BI228" i="9"/>
  <c r="BH228" i="9"/>
  <c r="BG228" i="9"/>
  <c r="T228" i="9"/>
  <c r="R228" i="9"/>
  <c r="P228" i="9"/>
  <c r="BI224" i="9"/>
  <c r="BH224" i="9"/>
  <c r="BG224" i="9"/>
  <c r="T224" i="9"/>
  <c r="R224" i="9"/>
  <c r="P224" i="9"/>
  <c r="BI220" i="9"/>
  <c r="BH220" i="9"/>
  <c r="BG220" i="9"/>
  <c r="T220" i="9"/>
  <c r="R220" i="9"/>
  <c r="P220" i="9"/>
  <c r="BI213" i="9"/>
  <c r="BH213" i="9"/>
  <c r="BG213" i="9"/>
  <c r="T213" i="9"/>
  <c r="R213" i="9"/>
  <c r="P213" i="9"/>
  <c r="BI210" i="9"/>
  <c r="BH210" i="9"/>
  <c r="BG210" i="9"/>
  <c r="T210" i="9"/>
  <c r="R210" i="9"/>
  <c r="P210" i="9"/>
  <c r="BI205" i="9"/>
  <c r="BH205" i="9"/>
  <c r="BG205" i="9"/>
  <c r="T205" i="9"/>
  <c r="R205" i="9"/>
  <c r="P205" i="9"/>
  <c r="BI202" i="9"/>
  <c r="BH202" i="9"/>
  <c r="BG202" i="9"/>
  <c r="T202" i="9"/>
  <c r="R202" i="9"/>
  <c r="P202" i="9"/>
  <c r="BI201" i="9"/>
  <c r="BH201" i="9"/>
  <c r="BG201" i="9"/>
  <c r="T201" i="9"/>
  <c r="R201" i="9"/>
  <c r="P201" i="9"/>
  <c r="BI197" i="9"/>
  <c r="BH197" i="9"/>
  <c r="BG197" i="9"/>
  <c r="T197" i="9"/>
  <c r="R197" i="9"/>
  <c r="P197" i="9"/>
  <c r="BI190" i="9"/>
  <c r="BH190" i="9"/>
  <c r="BG190" i="9"/>
  <c r="T190" i="9"/>
  <c r="R190" i="9"/>
  <c r="P190" i="9"/>
  <c r="BI185" i="9"/>
  <c r="BH185" i="9"/>
  <c r="BG185" i="9"/>
  <c r="T185" i="9"/>
  <c r="R185" i="9"/>
  <c r="P185" i="9"/>
  <c r="BI178" i="9"/>
  <c r="BH178" i="9"/>
  <c r="BG178" i="9"/>
  <c r="T178" i="9"/>
  <c r="R178" i="9"/>
  <c r="P178" i="9"/>
  <c r="BI173" i="9"/>
  <c r="BH173" i="9"/>
  <c r="BG173" i="9"/>
  <c r="T173" i="9"/>
  <c r="R173" i="9"/>
  <c r="P173" i="9"/>
  <c r="BI170" i="9"/>
  <c r="BH170" i="9"/>
  <c r="BG170" i="9"/>
  <c r="T170" i="9"/>
  <c r="R170" i="9"/>
  <c r="P170" i="9"/>
  <c r="BI167" i="9"/>
  <c r="BH167" i="9"/>
  <c r="BG167" i="9"/>
  <c r="T167" i="9"/>
  <c r="R167" i="9"/>
  <c r="P167" i="9"/>
  <c r="BI161" i="9"/>
  <c r="BH161" i="9"/>
  <c r="BG161" i="9"/>
  <c r="T161" i="9"/>
  <c r="R161" i="9"/>
  <c r="P161" i="9"/>
  <c r="BI159" i="9"/>
  <c r="BH159" i="9"/>
  <c r="BG159" i="9"/>
  <c r="T159" i="9"/>
  <c r="R159" i="9"/>
  <c r="P159" i="9"/>
  <c r="BI157" i="9"/>
  <c r="BH157" i="9"/>
  <c r="BG157" i="9"/>
  <c r="T157" i="9"/>
  <c r="R157" i="9"/>
  <c r="P157" i="9"/>
  <c r="BI156" i="9"/>
  <c r="BH156" i="9"/>
  <c r="BG156" i="9"/>
  <c r="T156" i="9"/>
  <c r="R156" i="9"/>
  <c r="P156" i="9"/>
  <c r="BI154" i="9"/>
  <c r="BH154" i="9"/>
  <c r="BG154" i="9"/>
  <c r="T154" i="9"/>
  <c r="R154" i="9"/>
  <c r="P154" i="9"/>
  <c r="BI153" i="9"/>
  <c r="BH153" i="9"/>
  <c r="BG153" i="9"/>
  <c r="T153" i="9"/>
  <c r="R153" i="9"/>
  <c r="P153" i="9"/>
  <c r="BI152" i="9"/>
  <c r="BH152" i="9"/>
  <c r="BG152" i="9"/>
  <c r="T152" i="9"/>
  <c r="R152" i="9"/>
  <c r="P152" i="9"/>
  <c r="BI147" i="9"/>
  <c r="BH147" i="9"/>
  <c r="BG147" i="9"/>
  <c r="T147" i="9"/>
  <c r="R147" i="9"/>
  <c r="P147" i="9"/>
  <c r="BI145" i="9"/>
  <c r="BH145" i="9"/>
  <c r="BG145" i="9"/>
  <c r="T145" i="9"/>
  <c r="R145" i="9"/>
  <c r="P145" i="9"/>
  <c r="BI142" i="9"/>
  <c r="BH142" i="9"/>
  <c r="BG142" i="9"/>
  <c r="T142" i="9"/>
  <c r="R142" i="9"/>
  <c r="P142" i="9"/>
  <c r="BI139" i="9"/>
  <c r="BH139" i="9"/>
  <c r="BG139" i="9"/>
  <c r="T139" i="9"/>
  <c r="R139" i="9"/>
  <c r="P139" i="9"/>
  <c r="J133" i="9"/>
  <c r="F133" i="9"/>
  <c r="J132" i="9"/>
  <c r="F132" i="9"/>
  <c r="F130" i="9"/>
  <c r="E128" i="9"/>
  <c r="J96" i="9"/>
  <c r="F96" i="9"/>
  <c r="J95" i="9"/>
  <c r="F95" i="9"/>
  <c r="F93" i="9"/>
  <c r="E91" i="9"/>
  <c r="J16" i="9"/>
  <c r="J130" i="9"/>
  <c r="E7" i="9"/>
  <c r="E122" i="9"/>
  <c r="J41" i="8"/>
  <c r="J40" i="8"/>
  <c r="AY105" i="1"/>
  <c r="J39" i="8"/>
  <c r="AX105" i="1"/>
  <c r="BI328" i="8"/>
  <c r="BH328" i="8"/>
  <c r="BG328" i="8"/>
  <c r="T328" i="8"/>
  <c r="R328" i="8"/>
  <c r="P328" i="8"/>
  <c r="BI325" i="8"/>
  <c r="BH325" i="8"/>
  <c r="BG325" i="8"/>
  <c r="T325" i="8"/>
  <c r="R325" i="8"/>
  <c r="P325" i="8"/>
  <c r="BI324" i="8"/>
  <c r="BH324" i="8"/>
  <c r="BG324" i="8"/>
  <c r="T324" i="8"/>
  <c r="R324" i="8"/>
  <c r="P324" i="8"/>
  <c r="BI323" i="8"/>
  <c r="BH323" i="8"/>
  <c r="BG323" i="8"/>
  <c r="T323" i="8"/>
  <c r="R323" i="8"/>
  <c r="P323" i="8"/>
  <c r="BI322" i="8"/>
  <c r="BH322" i="8"/>
  <c r="BG322" i="8"/>
  <c r="T322" i="8"/>
  <c r="R322" i="8"/>
  <c r="P322" i="8"/>
  <c r="BI319" i="8"/>
  <c r="BH319" i="8"/>
  <c r="BG319" i="8"/>
  <c r="T319" i="8"/>
  <c r="T318" i="8"/>
  <c r="R319" i="8"/>
  <c r="R318" i="8"/>
  <c r="P319" i="8"/>
  <c r="P318" i="8"/>
  <c r="BI316" i="8"/>
  <c r="BH316" i="8"/>
  <c r="BG316" i="8"/>
  <c r="T316" i="8"/>
  <c r="R316" i="8"/>
  <c r="P316" i="8"/>
  <c r="BI314" i="8"/>
  <c r="BH314" i="8"/>
  <c r="BG314" i="8"/>
  <c r="T314" i="8"/>
  <c r="R314" i="8"/>
  <c r="P314" i="8"/>
  <c r="BI312" i="8"/>
  <c r="BH312" i="8"/>
  <c r="BG312" i="8"/>
  <c r="T312" i="8"/>
  <c r="R312" i="8"/>
  <c r="P312" i="8"/>
  <c r="BI310" i="8"/>
  <c r="BH310" i="8"/>
  <c r="BG310" i="8"/>
  <c r="T310" i="8"/>
  <c r="R310" i="8"/>
  <c r="P310" i="8"/>
  <c r="BI308" i="8"/>
  <c r="BH308" i="8"/>
  <c r="BG308" i="8"/>
  <c r="T308" i="8"/>
  <c r="R308" i="8"/>
  <c r="P308" i="8"/>
  <c r="BI307" i="8"/>
  <c r="BH307" i="8"/>
  <c r="BG307" i="8"/>
  <c r="T307" i="8"/>
  <c r="R307" i="8"/>
  <c r="P307" i="8"/>
  <c r="BI306" i="8"/>
  <c r="BH306" i="8"/>
  <c r="BG306" i="8"/>
  <c r="T306" i="8"/>
  <c r="R306" i="8"/>
  <c r="P306" i="8"/>
  <c r="BI304" i="8"/>
  <c r="BH304" i="8"/>
  <c r="BG304" i="8"/>
  <c r="T304" i="8"/>
  <c r="R304" i="8"/>
  <c r="P304" i="8"/>
  <c r="BI303" i="8"/>
  <c r="BH303" i="8"/>
  <c r="BG303" i="8"/>
  <c r="T303" i="8"/>
  <c r="R303" i="8"/>
  <c r="P303" i="8"/>
  <c r="BI302" i="8"/>
  <c r="BH302" i="8"/>
  <c r="BG302" i="8"/>
  <c r="T302" i="8"/>
  <c r="R302" i="8"/>
  <c r="P302" i="8"/>
  <c r="BI301" i="8"/>
  <c r="BH301" i="8"/>
  <c r="BG301" i="8"/>
  <c r="T301" i="8"/>
  <c r="R301" i="8"/>
  <c r="P301" i="8"/>
  <c r="BI300" i="8"/>
  <c r="BH300" i="8"/>
  <c r="BG300" i="8"/>
  <c r="T300" i="8"/>
  <c r="R300" i="8"/>
  <c r="P300" i="8"/>
  <c r="BI299" i="8"/>
  <c r="BH299" i="8"/>
  <c r="BG299" i="8"/>
  <c r="T299" i="8"/>
  <c r="R299" i="8"/>
  <c r="P299" i="8"/>
  <c r="BI298" i="8"/>
  <c r="BH298" i="8"/>
  <c r="BG298" i="8"/>
  <c r="T298" i="8"/>
  <c r="R298" i="8"/>
  <c r="P298" i="8"/>
  <c r="BI295" i="8"/>
  <c r="BH295" i="8"/>
  <c r="BG295" i="8"/>
  <c r="T295" i="8"/>
  <c r="R295" i="8"/>
  <c r="P295" i="8"/>
  <c r="BI293" i="8"/>
  <c r="BH293" i="8"/>
  <c r="BG293" i="8"/>
  <c r="T293" i="8"/>
  <c r="R293" i="8"/>
  <c r="P293" i="8"/>
  <c r="BI291" i="8"/>
  <c r="BH291" i="8"/>
  <c r="BG291" i="8"/>
  <c r="T291" i="8"/>
  <c r="R291" i="8"/>
  <c r="P291" i="8"/>
  <c r="BI286" i="8"/>
  <c r="BH286" i="8"/>
  <c r="BG286" i="8"/>
  <c r="T286" i="8"/>
  <c r="R286" i="8"/>
  <c r="P286" i="8"/>
  <c r="BI282" i="8"/>
  <c r="BH282" i="8"/>
  <c r="BG282" i="8"/>
  <c r="T282" i="8"/>
  <c r="R282" i="8"/>
  <c r="P282" i="8"/>
  <c r="BI278" i="8"/>
  <c r="BH278" i="8"/>
  <c r="BG278" i="8"/>
  <c r="T278" i="8"/>
  <c r="R278" i="8"/>
  <c r="P278" i="8"/>
  <c r="BI274" i="8"/>
  <c r="BH274" i="8"/>
  <c r="BG274" i="8"/>
  <c r="T274" i="8"/>
  <c r="R274" i="8"/>
  <c r="P274" i="8"/>
  <c r="BI270" i="8"/>
  <c r="BH270" i="8"/>
  <c r="BG270" i="8"/>
  <c r="T270" i="8"/>
  <c r="R270" i="8"/>
  <c r="P270" i="8"/>
  <c r="BI267" i="8"/>
  <c r="BH267" i="8"/>
  <c r="BG267" i="8"/>
  <c r="T267" i="8"/>
  <c r="R267" i="8"/>
  <c r="P267" i="8"/>
  <c r="BI265" i="8"/>
  <c r="BH265" i="8"/>
  <c r="BG265" i="8"/>
  <c r="T265" i="8"/>
  <c r="R265" i="8"/>
  <c r="P265" i="8"/>
  <c r="BI263" i="8"/>
  <c r="BH263" i="8"/>
  <c r="BG263" i="8"/>
  <c r="T263" i="8"/>
  <c r="R263" i="8"/>
  <c r="P263" i="8"/>
  <c r="BI259" i="8"/>
  <c r="BH259" i="8"/>
  <c r="BG259" i="8"/>
  <c r="T259" i="8"/>
  <c r="R259" i="8"/>
  <c r="P259" i="8"/>
  <c r="BI256" i="8"/>
  <c r="BH256" i="8"/>
  <c r="BG256" i="8"/>
  <c r="T256" i="8"/>
  <c r="R256" i="8"/>
  <c r="P256" i="8"/>
  <c r="BI254" i="8"/>
  <c r="BH254" i="8"/>
  <c r="BG254" i="8"/>
  <c r="T254" i="8"/>
  <c r="R254" i="8"/>
  <c r="P254" i="8"/>
  <c r="BI251" i="8"/>
  <c r="BH251" i="8"/>
  <c r="BG251" i="8"/>
  <c r="T251" i="8"/>
  <c r="R251" i="8"/>
  <c r="P251" i="8"/>
  <c r="BI249" i="8"/>
  <c r="BH249" i="8"/>
  <c r="BG249" i="8"/>
  <c r="T249" i="8"/>
  <c r="R249" i="8"/>
  <c r="P249" i="8"/>
  <c r="BI246" i="8"/>
  <c r="BH246" i="8"/>
  <c r="BG246" i="8"/>
  <c r="T246" i="8"/>
  <c r="R246" i="8"/>
  <c r="P246" i="8"/>
  <c r="BI242" i="8"/>
  <c r="BH242" i="8"/>
  <c r="BG242" i="8"/>
  <c r="T242" i="8"/>
  <c r="R242" i="8"/>
  <c r="P242" i="8"/>
  <c r="BI237" i="8"/>
  <c r="BH237" i="8"/>
  <c r="BG237" i="8"/>
  <c r="T237" i="8"/>
  <c r="R237" i="8"/>
  <c r="P237" i="8"/>
  <c r="BI229" i="8"/>
  <c r="BH229" i="8"/>
  <c r="BG229" i="8"/>
  <c r="T229" i="8"/>
  <c r="R229" i="8"/>
  <c r="P229" i="8"/>
  <c r="BI225" i="8"/>
  <c r="BH225" i="8"/>
  <c r="BG225" i="8"/>
  <c r="T225" i="8"/>
  <c r="R225" i="8"/>
  <c r="P225" i="8"/>
  <c r="BI222" i="8"/>
  <c r="BH222" i="8"/>
  <c r="BG222" i="8"/>
  <c r="T222" i="8"/>
  <c r="R222" i="8"/>
  <c r="P222" i="8"/>
  <c r="BI219" i="8"/>
  <c r="BH219" i="8"/>
  <c r="BG219" i="8"/>
  <c r="T219" i="8"/>
  <c r="R219" i="8"/>
  <c r="P219" i="8"/>
  <c r="BI214" i="8"/>
  <c r="BH214" i="8"/>
  <c r="BG214" i="8"/>
  <c r="T214" i="8"/>
  <c r="R214" i="8"/>
  <c r="P214" i="8"/>
  <c r="BI211" i="8"/>
  <c r="BH211" i="8"/>
  <c r="BG211" i="8"/>
  <c r="T211" i="8"/>
  <c r="R211" i="8"/>
  <c r="P211" i="8"/>
  <c r="BI210" i="8"/>
  <c r="BH210" i="8"/>
  <c r="BG210" i="8"/>
  <c r="T210" i="8"/>
  <c r="R210" i="8"/>
  <c r="P210" i="8"/>
  <c r="BI206" i="8"/>
  <c r="BH206" i="8"/>
  <c r="BG206" i="8"/>
  <c r="T206" i="8"/>
  <c r="R206" i="8"/>
  <c r="P206" i="8"/>
  <c r="BI199" i="8"/>
  <c r="BH199" i="8"/>
  <c r="BG199" i="8"/>
  <c r="T199" i="8"/>
  <c r="R199" i="8"/>
  <c r="P199" i="8"/>
  <c r="BI192" i="8"/>
  <c r="BH192" i="8"/>
  <c r="BG192" i="8"/>
  <c r="T192" i="8"/>
  <c r="R192" i="8"/>
  <c r="P192" i="8"/>
  <c r="BI189" i="8"/>
  <c r="BH189" i="8"/>
  <c r="BG189" i="8"/>
  <c r="T189" i="8"/>
  <c r="R189" i="8"/>
  <c r="P189" i="8"/>
  <c r="BI185" i="8"/>
  <c r="BH185" i="8"/>
  <c r="BG185" i="8"/>
  <c r="T185" i="8"/>
  <c r="R185" i="8"/>
  <c r="P185" i="8"/>
  <c r="BI183" i="8"/>
  <c r="BH183" i="8"/>
  <c r="BG183" i="8"/>
  <c r="T183" i="8"/>
  <c r="R183" i="8"/>
  <c r="P183" i="8"/>
  <c r="BI181" i="8"/>
  <c r="BH181" i="8"/>
  <c r="BG181" i="8"/>
  <c r="T181" i="8"/>
  <c r="R181" i="8"/>
  <c r="P181" i="8"/>
  <c r="BI179" i="8"/>
  <c r="BH179" i="8"/>
  <c r="BG179" i="8"/>
  <c r="T179" i="8"/>
  <c r="R179" i="8"/>
  <c r="P179" i="8"/>
  <c r="BI177" i="8"/>
  <c r="BH177" i="8"/>
  <c r="BG177" i="8"/>
  <c r="T177" i="8"/>
  <c r="R177" i="8"/>
  <c r="P177" i="8"/>
  <c r="BI175" i="8"/>
  <c r="BH175" i="8"/>
  <c r="BG175" i="8"/>
  <c r="T175" i="8"/>
  <c r="R175" i="8"/>
  <c r="P175" i="8"/>
  <c r="BI170" i="8"/>
  <c r="BH170" i="8"/>
  <c r="BG170" i="8"/>
  <c r="T170" i="8"/>
  <c r="R170" i="8"/>
  <c r="P170" i="8"/>
  <c r="BI165" i="8"/>
  <c r="BH165" i="8"/>
  <c r="BG165" i="8"/>
  <c r="T165" i="8"/>
  <c r="R165" i="8"/>
  <c r="P165" i="8"/>
  <c r="BI160" i="8"/>
  <c r="BH160" i="8"/>
  <c r="BG160" i="8"/>
  <c r="T160" i="8"/>
  <c r="R160" i="8"/>
  <c r="P160" i="8"/>
  <c r="BI156" i="8"/>
  <c r="BH156" i="8"/>
  <c r="BG156" i="8"/>
  <c r="T156" i="8"/>
  <c r="R156" i="8"/>
  <c r="P156" i="8"/>
  <c r="BI152" i="8"/>
  <c r="BH152" i="8"/>
  <c r="BG152" i="8"/>
  <c r="T152" i="8"/>
  <c r="R152" i="8"/>
  <c r="P152" i="8"/>
  <c r="BI144" i="8"/>
  <c r="BH144" i="8"/>
  <c r="BG144" i="8"/>
  <c r="T144" i="8"/>
  <c r="R144" i="8"/>
  <c r="P144" i="8"/>
  <c r="BI141" i="8"/>
  <c r="BH141" i="8"/>
  <c r="BG141" i="8"/>
  <c r="T141" i="8"/>
  <c r="R141" i="8"/>
  <c r="P141" i="8"/>
  <c r="BI139" i="8"/>
  <c r="BH139" i="8"/>
  <c r="BG139" i="8"/>
  <c r="T139" i="8"/>
  <c r="R139" i="8"/>
  <c r="P139" i="8"/>
  <c r="BI137" i="8"/>
  <c r="BH137" i="8"/>
  <c r="BG137" i="8"/>
  <c r="T137" i="8"/>
  <c r="R137" i="8"/>
  <c r="P137" i="8"/>
  <c r="J131" i="8"/>
  <c r="F131" i="8"/>
  <c r="J130" i="8"/>
  <c r="F130" i="8"/>
  <c r="F128" i="8"/>
  <c r="E126" i="8"/>
  <c r="J96" i="8"/>
  <c r="F96" i="8"/>
  <c r="J95" i="8"/>
  <c r="F95" i="8"/>
  <c r="F93" i="8"/>
  <c r="E91" i="8"/>
  <c r="J16" i="8"/>
  <c r="J128" i="8"/>
  <c r="E7" i="8"/>
  <c r="E120" i="8"/>
  <c r="J41" i="7"/>
  <c r="J40" i="7"/>
  <c r="AY104" i="1"/>
  <c r="J39" i="7"/>
  <c r="AX104" i="1"/>
  <c r="BI374" i="7"/>
  <c r="BH374" i="7"/>
  <c r="BG374" i="7"/>
  <c r="T374" i="7"/>
  <c r="T373" i="7"/>
  <c r="R374" i="7"/>
  <c r="R373" i="7"/>
  <c r="P374" i="7"/>
  <c r="P373" i="7"/>
  <c r="BI371" i="7"/>
  <c r="BH371" i="7"/>
  <c r="BG371" i="7"/>
  <c r="T371" i="7"/>
  <c r="R371" i="7"/>
  <c r="P371" i="7"/>
  <c r="BI369" i="7"/>
  <c r="BH369" i="7"/>
  <c r="BG369" i="7"/>
  <c r="T369" i="7"/>
  <c r="R369" i="7"/>
  <c r="P369" i="7"/>
  <c r="BI365" i="7"/>
  <c r="BH365" i="7"/>
  <c r="BG365" i="7"/>
  <c r="T365" i="7"/>
  <c r="R365" i="7"/>
  <c r="P365" i="7"/>
  <c r="BI361" i="7"/>
  <c r="BH361" i="7"/>
  <c r="BG361" i="7"/>
  <c r="T361" i="7"/>
  <c r="R361" i="7"/>
  <c r="P361" i="7"/>
  <c r="BI358" i="7"/>
  <c r="BH358" i="7"/>
  <c r="BG358" i="7"/>
  <c r="T358" i="7"/>
  <c r="R358" i="7"/>
  <c r="P358" i="7"/>
  <c r="BI356" i="7"/>
  <c r="BH356" i="7"/>
  <c r="BG356" i="7"/>
  <c r="T356" i="7"/>
  <c r="R356" i="7"/>
  <c r="P356" i="7"/>
  <c r="BI354" i="7"/>
  <c r="BH354" i="7"/>
  <c r="BG354" i="7"/>
  <c r="T354" i="7"/>
  <c r="R354" i="7"/>
  <c r="P354" i="7"/>
  <c r="BI352" i="7"/>
  <c r="BH352" i="7"/>
  <c r="BG352" i="7"/>
  <c r="T352" i="7"/>
  <c r="R352" i="7"/>
  <c r="P352" i="7"/>
  <c r="BI350" i="7"/>
  <c r="BH350" i="7"/>
  <c r="BG350" i="7"/>
  <c r="T350" i="7"/>
  <c r="R350" i="7"/>
  <c r="P350" i="7"/>
  <c r="BI348" i="7"/>
  <c r="BH348" i="7"/>
  <c r="BG348" i="7"/>
  <c r="T348" i="7"/>
  <c r="R348" i="7"/>
  <c r="P348" i="7"/>
  <c r="BI347" i="7"/>
  <c r="BH347" i="7"/>
  <c r="BG347" i="7"/>
  <c r="T347" i="7"/>
  <c r="R347" i="7"/>
  <c r="P347" i="7"/>
  <c r="BI345" i="7"/>
  <c r="BH345" i="7"/>
  <c r="BG345" i="7"/>
  <c r="T345" i="7"/>
  <c r="R345" i="7"/>
  <c r="P345" i="7"/>
  <c r="BI344" i="7"/>
  <c r="BH344" i="7"/>
  <c r="BG344" i="7"/>
  <c r="T344" i="7"/>
  <c r="R344" i="7"/>
  <c r="P344" i="7"/>
  <c r="BI343" i="7"/>
  <c r="BH343" i="7"/>
  <c r="BG343" i="7"/>
  <c r="T343" i="7"/>
  <c r="R343" i="7"/>
  <c r="P343" i="7"/>
  <c r="BI342" i="7"/>
  <c r="BH342" i="7"/>
  <c r="BG342" i="7"/>
  <c r="T342" i="7"/>
  <c r="R342" i="7"/>
  <c r="P342" i="7"/>
  <c r="BI340" i="7"/>
  <c r="BH340" i="7"/>
  <c r="BG340" i="7"/>
  <c r="T340" i="7"/>
  <c r="R340" i="7"/>
  <c r="P340" i="7"/>
  <c r="BI339" i="7"/>
  <c r="BH339" i="7"/>
  <c r="BG339" i="7"/>
  <c r="T339" i="7"/>
  <c r="R339" i="7"/>
  <c r="P339" i="7"/>
  <c r="BI337" i="7"/>
  <c r="BH337" i="7"/>
  <c r="BG337" i="7"/>
  <c r="T337" i="7"/>
  <c r="R337" i="7"/>
  <c r="P337" i="7"/>
  <c r="BI336" i="7"/>
  <c r="BH336" i="7"/>
  <c r="BG336" i="7"/>
  <c r="T336" i="7"/>
  <c r="R336" i="7"/>
  <c r="P336" i="7"/>
  <c r="BI335" i="7"/>
  <c r="BH335" i="7"/>
  <c r="BG335" i="7"/>
  <c r="T335" i="7"/>
  <c r="R335" i="7"/>
  <c r="P335" i="7"/>
  <c r="BI334" i="7"/>
  <c r="BH334" i="7"/>
  <c r="BG334" i="7"/>
  <c r="T334" i="7"/>
  <c r="R334" i="7"/>
  <c r="P334" i="7"/>
  <c r="BI333" i="7"/>
  <c r="BH333" i="7"/>
  <c r="BG333" i="7"/>
  <c r="T333" i="7"/>
  <c r="R333" i="7"/>
  <c r="P333" i="7"/>
  <c r="BI332" i="7"/>
  <c r="BH332" i="7"/>
  <c r="BG332" i="7"/>
  <c r="T332" i="7"/>
  <c r="R332" i="7"/>
  <c r="P332" i="7"/>
  <c r="BI331" i="7"/>
  <c r="BH331" i="7"/>
  <c r="BG331" i="7"/>
  <c r="T331" i="7"/>
  <c r="R331" i="7"/>
  <c r="P331" i="7"/>
  <c r="BI330" i="7"/>
  <c r="BH330" i="7"/>
  <c r="BG330" i="7"/>
  <c r="T330" i="7"/>
  <c r="R330" i="7"/>
  <c r="P330" i="7"/>
  <c r="BI329" i="7"/>
  <c r="BH329" i="7"/>
  <c r="BG329" i="7"/>
  <c r="T329" i="7"/>
  <c r="R329" i="7"/>
  <c r="P329" i="7"/>
  <c r="BI328" i="7"/>
  <c r="BH328" i="7"/>
  <c r="BG328" i="7"/>
  <c r="T328" i="7"/>
  <c r="R328" i="7"/>
  <c r="P328" i="7"/>
  <c r="BI327" i="7"/>
  <c r="BH327" i="7"/>
  <c r="BG327" i="7"/>
  <c r="T327" i="7"/>
  <c r="R327" i="7"/>
  <c r="P327" i="7"/>
  <c r="BI326" i="7"/>
  <c r="BH326" i="7"/>
  <c r="BG326" i="7"/>
  <c r="T326" i="7"/>
  <c r="R326" i="7"/>
  <c r="P326" i="7"/>
  <c r="BI325" i="7"/>
  <c r="BH325" i="7"/>
  <c r="BG325" i="7"/>
  <c r="T325" i="7"/>
  <c r="R325" i="7"/>
  <c r="P325" i="7"/>
  <c r="BI323" i="7"/>
  <c r="BH323" i="7"/>
  <c r="BG323" i="7"/>
  <c r="T323" i="7"/>
  <c r="R323" i="7"/>
  <c r="P323" i="7"/>
  <c r="BI322" i="7"/>
  <c r="BH322" i="7"/>
  <c r="BG322" i="7"/>
  <c r="T322" i="7"/>
  <c r="R322" i="7"/>
  <c r="P322" i="7"/>
  <c r="BI321" i="7"/>
  <c r="BH321" i="7"/>
  <c r="BG321" i="7"/>
  <c r="T321" i="7"/>
  <c r="R321" i="7"/>
  <c r="P321" i="7"/>
  <c r="BI320" i="7"/>
  <c r="BH320" i="7"/>
  <c r="BG320" i="7"/>
  <c r="T320" i="7"/>
  <c r="R320" i="7"/>
  <c r="P320" i="7"/>
  <c r="BI319" i="7"/>
  <c r="BH319" i="7"/>
  <c r="BG319" i="7"/>
  <c r="T319" i="7"/>
  <c r="R319" i="7"/>
  <c r="P319" i="7"/>
  <c r="BI318" i="7"/>
  <c r="BH318" i="7"/>
  <c r="BG318" i="7"/>
  <c r="T318" i="7"/>
  <c r="R318" i="7"/>
  <c r="P318" i="7"/>
  <c r="BI317" i="7"/>
  <c r="BH317" i="7"/>
  <c r="BG317" i="7"/>
  <c r="T317" i="7"/>
  <c r="R317" i="7"/>
  <c r="P317" i="7"/>
  <c r="BI316" i="7"/>
  <c r="BH316" i="7"/>
  <c r="BG316" i="7"/>
  <c r="T316" i="7"/>
  <c r="R316" i="7"/>
  <c r="P316" i="7"/>
  <c r="BI315" i="7"/>
  <c r="BH315" i="7"/>
  <c r="BG315" i="7"/>
  <c r="T315" i="7"/>
  <c r="R315" i="7"/>
  <c r="P315" i="7"/>
  <c r="BI314" i="7"/>
  <c r="BH314" i="7"/>
  <c r="BG314" i="7"/>
  <c r="T314" i="7"/>
  <c r="R314" i="7"/>
  <c r="P314" i="7"/>
  <c r="BI313" i="7"/>
  <c r="BH313" i="7"/>
  <c r="BG313" i="7"/>
  <c r="T313" i="7"/>
  <c r="R313" i="7"/>
  <c r="P313" i="7"/>
  <c r="BI312" i="7"/>
  <c r="BH312" i="7"/>
  <c r="BG312" i="7"/>
  <c r="T312" i="7"/>
  <c r="R312" i="7"/>
  <c r="P312" i="7"/>
  <c r="BI311" i="7"/>
  <c r="BH311" i="7"/>
  <c r="BG311" i="7"/>
  <c r="T311" i="7"/>
  <c r="R311" i="7"/>
  <c r="P311" i="7"/>
  <c r="BI310" i="7"/>
  <c r="BH310" i="7"/>
  <c r="BG310" i="7"/>
  <c r="T310" i="7"/>
  <c r="R310" i="7"/>
  <c r="P310" i="7"/>
  <c r="BI309" i="7"/>
  <c r="BH309" i="7"/>
  <c r="BG309" i="7"/>
  <c r="T309" i="7"/>
  <c r="R309" i="7"/>
  <c r="P309" i="7"/>
  <c r="BI307" i="7"/>
  <c r="BH307" i="7"/>
  <c r="BG307" i="7"/>
  <c r="T307" i="7"/>
  <c r="R307" i="7"/>
  <c r="P307" i="7"/>
  <c r="BI306" i="7"/>
  <c r="BH306" i="7"/>
  <c r="BG306" i="7"/>
  <c r="T306" i="7"/>
  <c r="R306" i="7"/>
  <c r="P306" i="7"/>
  <c r="BI305" i="7"/>
  <c r="BH305" i="7"/>
  <c r="BG305" i="7"/>
  <c r="T305" i="7"/>
  <c r="R305" i="7"/>
  <c r="P305" i="7"/>
  <c r="BI304" i="7"/>
  <c r="BH304" i="7"/>
  <c r="BG304" i="7"/>
  <c r="T304" i="7"/>
  <c r="R304" i="7"/>
  <c r="P304" i="7"/>
  <c r="BI303" i="7"/>
  <c r="BH303" i="7"/>
  <c r="BG303" i="7"/>
  <c r="T303" i="7"/>
  <c r="R303" i="7"/>
  <c r="P303" i="7"/>
  <c r="BI302" i="7"/>
  <c r="BH302" i="7"/>
  <c r="BG302" i="7"/>
  <c r="T302" i="7"/>
  <c r="R302" i="7"/>
  <c r="P302" i="7"/>
  <c r="BI301" i="7"/>
  <c r="BH301" i="7"/>
  <c r="BG301" i="7"/>
  <c r="T301" i="7"/>
  <c r="R301" i="7"/>
  <c r="P301" i="7"/>
  <c r="BI300" i="7"/>
  <c r="BH300" i="7"/>
  <c r="BG300" i="7"/>
  <c r="T300" i="7"/>
  <c r="R300" i="7"/>
  <c r="P300" i="7"/>
  <c r="BI299" i="7"/>
  <c r="BH299" i="7"/>
  <c r="BG299" i="7"/>
  <c r="T299" i="7"/>
  <c r="R299" i="7"/>
  <c r="P299" i="7"/>
  <c r="BI294" i="7"/>
  <c r="BH294" i="7"/>
  <c r="BG294" i="7"/>
  <c r="T294" i="7"/>
  <c r="R294" i="7"/>
  <c r="P294" i="7"/>
  <c r="BI292" i="7"/>
  <c r="BH292" i="7"/>
  <c r="BG292" i="7"/>
  <c r="T292" i="7"/>
  <c r="R292" i="7"/>
  <c r="P292" i="7"/>
  <c r="BI288" i="7"/>
  <c r="BH288" i="7"/>
  <c r="BG288" i="7"/>
  <c r="T288" i="7"/>
  <c r="R288" i="7"/>
  <c r="P288" i="7"/>
  <c r="BI284" i="7"/>
  <c r="BH284" i="7"/>
  <c r="BG284" i="7"/>
  <c r="T284" i="7"/>
  <c r="R284" i="7"/>
  <c r="P284" i="7"/>
  <c r="BI280" i="7"/>
  <c r="BH280" i="7"/>
  <c r="BG280" i="7"/>
  <c r="T280" i="7"/>
  <c r="R280" i="7"/>
  <c r="P280" i="7"/>
  <c r="BI276" i="7"/>
  <c r="BH276" i="7"/>
  <c r="BG276" i="7"/>
  <c r="T276" i="7"/>
  <c r="R276" i="7"/>
  <c r="P276" i="7"/>
  <c r="BI272" i="7"/>
  <c r="BH272" i="7"/>
  <c r="BG272" i="7"/>
  <c r="T272" i="7"/>
  <c r="R272" i="7"/>
  <c r="P272" i="7"/>
  <c r="BI270" i="7"/>
  <c r="BH270" i="7"/>
  <c r="BG270" i="7"/>
  <c r="T270" i="7"/>
  <c r="R270" i="7"/>
  <c r="P270" i="7"/>
  <c r="BI267" i="7"/>
  <c r="BH267" i="7"/>
  <c r="BG267" i="7"/>
  <c r="T267" i="7"/>
  <c r="R267" i="7"/>
  <c r="P267" i="7"/>
  <c r="BI262" i="7"/>
  <c r="BH262" i="7"/>
  <c r="BG262" i="7"/>
  <c r="T262" i="7"/>
  <c r="R262" i="7"/>
  <c r="P262" i="7"/>
  <c r="BI258" i="7"/>
  <c r="BH258" i="7"/>
  <c r="BG258" i="7"/>
  <c r="T258" i="7"/>
  <c r="R258" i="7"/>
  <c r="P258" i="7"/>
  <c r="BI256" i="7"/>
  <c r="BH256" i="7"/>
  <c r="BG256" i="7"/>
  <c r="T256" i="7"/>
  <c r="R256" i="7"/>
  <c r="P256" i="7"/>
  <c r="BI253" i="7"/>
  <c r="BH253" i="7"/>
  <c r="BG253" i="7"/>
  <c r="T253" i="7"/>
  <c r="R253" i="7"/>
  <c r="P253" i="7"/>
  <c r="BI250" i="7"/>
  <c r="BH250" i="7"/>
  <c r="BG250" i="7"/>
  <c r="T250" i="7"/>
  <c r="R250" i="7"/>
  <c r="P250" i="7"/>
  <c r="BI248" i="7"/>
  <c r="BH248" i="7"/>
  <c r="BG248" i="7"/>
  <c r="T248" i="7"/>
  <c r="R248" i="7"/>
  <c r="P248" i="7"/>
  <c r="BI245" i="7"/>
  <c r="BH245" i="7"/>
  <c r="BG245" i="7"/>
  <c r="T245" i="7"/>
  <c r="R245" i="7"/>
  <c r="P245" i="7"/>
  <c r="BI243" i="7"/>
  <c r="BH243" i="7"/>
  <c r="BG243" i="7"/>
  <c r="T243" i="7"/>
  <c r="R243" i="7"/>
  <c r="P243" i="7"/>
  <c r="BI240" i="7"/>
  <c r="BH240" i="7"/>
  <c r="BG240" i="7"/>
  <c r="T240" i="7"/>
  <c r="R240" i="7"/>
  <c r="P240" i="7"/>
  <c r="BI236" i="7"/>
  <c r="BH236" i="7"/>
  <c r="BG236" i="7"/>
  <c r="T236" i="7"/>
  <c r="R236" i="7"/>
  <c r="P236" i="7"/>
  <c r="BI231" i="7"/>
  <c r="BH231" i="7"/>
  <c r="BG231" i="7"/>
  <c r="T231" i="7"/>
  <c r="R231" i="7"/>
  <c r="P231" i="7"/>
  <c r="BI224" i="7"/>
  <c r="BH224" i="7"/>
  <c r="BG224" i="7"/>
  <c r="T224" i="7"/>
  <c r="R224" i="7"/>
  <c r="P224" i="7"/>
  <c r="BI220" i="7"/>
  <c r="BH220" i="7"/>
  <c r="BG220" i="7"/>
  <c r="T220" i="7"/>
  <c r="R220" i="7"/>
  <c r="P220" i="7"/>
  <c r="BI217" i="7"/>
  <c r="BH217" i="7"/>
  <c r="BG217" i="7"/>
  <c r="T217" i="7"/>
  <c r="R217" i="7"/>
  <c r="P217" i="7"/>
  <c r="BI212" i="7"/>
  <c r="BH212" i="7"/>
  <c r="BG212" i="7"/>
  <c r="T212" i="7"/>
  <c r="R212" i="7"/>
  <c r="P212" i="7"/>
  <c r="BI209" i="7"/>
  <c r="BH209" i="7"/>
  <c r="BG209" i="7"/>
  <c r="T209" i="7"/>
  <c r="R209" i="7"/>
  <c r="P209" i="7"/>
  <c r="BI208" i="7"/>
  <c r="BH208" i="7"/>
  <c r="BG208" i="7"/>
  <c r="T208" i="7"/>
  <c r="R208" i="7"/>
  <c r="P208" i="7"/>
  <c r="BI204" i="7"/>
  <c r="BH204" i="7"/>
  <c r="BG204" i="7"/>
  <c r="T204" i="7"/>
  <c r="R204" i="7"/>
  <c r="P204" i="7"/>
  <c r="BI196" i="7"/>
  <c r="BH196" i="7"/>
  <c r="BG196" i="7"/>
  <c r="T196" i="7"/>
  <c r="R196" i="7"/>
  <c r="P196" i="7"/>
  <c r="BI188" i="7"/>
  <c r="BH188" i="7"/>
  <c r="BG188" i="7"/>
  <c r="T188" i="7"/>
  <c r="R188" i="7"/>
  <c r="P188" i="7"/>
  <c r="BI185" i="7"/>
  <c r="BH185" i="7"/>
  <c r="BG185" i="7"/>
  <c r="T185" i="7"/>
  <c r="R185" i="7"/>
  <c r="P185" i="7"/>
  <c r="BI181" i="7"/>
  <c r="BH181" i="7"/>
  <c r="BG181" i="7"/>
  <c r="T181" i="7"/>
  <c r="R181" i="7"/>
  <c r="P181" i="7"/>
  <c r="BI179" i="7"/>
  <c r="BH179" i="7"/>
  <c r="BG179" i="7"/>
  <c r="T179" i="7"/>
  <c r="R179" i="7"/>
  <c r="P179" i="7"/>
  <c r="BI177" i="7"/>
  <c r="BH177" i="7"/>
  <c r="BG177" i="7"/>
  <c r="T177" i="7"/>
  <c r="R177" i="7"/>
  <c r="P177" i="7"/>
  <c r="BI176" i="7"/>
  <c r="BH176" i="7"/>
  <c r="BG176" i="7"/>
  <c r="T176" i="7"/>
  <c r="R176" i="7"/>
  <c r="P176" i="7"/>
  <c r="BI171" i="7"/>
  <c r="BH171" i="7"/>
  <c r="BG171" i="7"/>
  <c r="T171" i="7"/>
  <c r="R171" i="7"/>
  <c r="P171" i="7"/>
  <c r="BI166" i="7"/>
  <c r="BH166" i="7"/>
  <c r="BG166" i="7"/>
  <c r="T166" i="7"/>
  <c r="R166" i="7"/>
  <c r="P166" i="7"/>
  <c r="BI161" i="7"/>
  <c r="BH161" i="7"/>
  <c r="BG161" i="7"/>
  <c r="T161" i="7"/>
  <c r="R161" i="7"/>
  <c r="P161" i="7"/>
  <c r="BI157" i="7"/>
  <c r="BH157" i="7"/>
  <c r="BG157" i="7"/>
  <c r="T157" i="7"/>
  <c r="R157" i="7"/>
  <c r="P157" i="7"/>
  <c r="BI153" i="7"/>
  <c r="BH153" i="7"/>
  <c r="BG153" i="7"/>
  <c r="T153" i="7"/>
  <c r="R153" i="7"/>
  <c r="P153" i="7"/>
  <c r="BI149" i="7"/>
  <c r="BH149" i="7"/>
  <c r="BG149" i="7"/>
  <c r="T149" i="7"/>
  <c r="R149" i="7"/>
  <c r="P149" i="7"/>
  <c r="BI141" i="7"/>
  <c r="BH141" i="7"/>
  <c r="BG141" i="7"/>
  <c r="T141" i="7"/>
  <c r="R141" i="7"/>
  <c r="P141" i="7"/>
  <c r="BI138" i="7"/>
  <c r="BH138" i="7"/>
  <c r="BG138" i="7"/>
  <c r="T138" i="7"/>
  <c r="R138" i="7"/>
  <c r="P138" i="7"/>
  <c r="BI136" i="7"/>
  <c r="BH136" i="7"/>
  <c r="BG136" i="7"/>
  <c r="T136" i="7"/>
  <c r="R136" i="7"/>
  <c r="P136" i="7"/>
  <c r="J130" i="7"/>
  <c r="F130" i="7"/>
  <c r="J129" i="7"/>
  <c r="F129" i="7"/>
  <c r="F127" i="7"/>
  <c r="E125" i="7"/>
  <c r="J96" i="7"/>
  <c r="F96" i="7"/>
  <c r="J95" i="7"/>
  <c r="F95" i="7"/>
  <c r="F93" i="7"/>
  <c r="E91" i="7"/>
  <c r="J16" i="7"/>
  <c r="J127" i="7"/>
  <c r="E7" i="7"/>
  <c r="E85" i="7"/>
  <c r="J41" i="6"/>
  <c r="J40" i="6"/>
  <c r="AY103" i="1"/>
  <c r="J39" i="6"/>
  <c r="AX103" i="1"/>
  <c r="BI292" i="6"/>
  <c r="BH292" i="6"/>
  <c r="BG292" i="6"/>
  <c r="T292" i="6"/>
  <c r="T291" i="6"/>
  <c r="R292" i="6"/>
  <c r="R291" i="6"/>
  <c r="P292" i="6"/>
  <c r="P291" i="6"/>
  <c r="BI290" i="6"/>
  <c r="BH290" i="6"/>
  <c r="BG290" i="6"/>
  <c r="T290" i="6"/>
  <c r="R290" i="6"/>
  <c r="P290" i="6"/>
  <c r="BI288" i="6"/>
  <c r="BH288" i="6"/>
  <c r="BG288" i="6"/>
  <c r="T288" i="6"/>
  <c r="R288" i="6"/>
  <c r="P288" i="6"/>
  <c r="BI287" i="6"/>
  <c r="BH287" i="6"/>
  <c r="BG287" i="6"/>
  <c r="T287" i="6"/>
  <c r="R287" i="6"/>
  <c r="P287" i="6"/>
  <c r="BI286" i="6"/>
  <c r="BH286" i="6"/>
  <c r="BG286" i="6"/>
  <c r="T286" i="6"/>
  <c r="R286" i="6"/>
  <c r="P286" i="6"/>
  <c r="BI283" i="6"/>
  <c r="BH283" i="6"/>
  <c r="BG283" i="6"/>
  <c r="T283" i="6"/>
  <c r="R283" i="6"/>
  <c r="P283" i="6"/>
  <c r="BI282" i="6"/>
  <c r="BH282" i="6"/>
  <c r="BG282" i="6"/>
  <c r="T282" i="6"/>
  <c r="R282" i="6"/>
  <c r="P282" i="6"/>
  <c r="BI281" i="6"/>
  <c r="BH281" i="6"/>
  <c r="BG281" i="6"/>
  <c r="T281" i="6"/>
  <c r="R281" i="6"/>
  <c r="P281" i="6"/>
  <c r="BI280" i="6"/>
  <c r="BH280" i="6"/>
  <c r="BG280" i="6"/>
  <c r="T280" i="6"/>
  <c r="R280" i="6"/>
  <c r="P280" i="6"/>
  <c r="BI279" i="6"/>
  <c r="BH279" i="6"/>
  <c r="BG279" i="6"/>
  <c r="T279" i="6"/>
  <c r="R279" i="6"/>
  <c r="P279" i="6"/>
  <c r="BI277" i="6"/>
  <c r="BH277" i="6"/>
  <c r="BG277" i="6"/>
  <c r="T277" i="6"/>
  <c r="R277" i="6"/>
  <c r="P277" i="6"/>
  <c r="BI276" i="6"/>
  <c r="BH276" i="6"/>
  <c r="BG276" i="6"/>
  <c r="T276" i="6"/>
  <c r="R276" i="6"/>
  <c r="P276" i="6"/>
  <c r="BI275" i="6"/>
  <c r="BH275" i="6"/>
  <c r="BG275" i="6"/>
  <c r="T275" i="6"/>
  <c r="R275" i="6"/>
  <c r="P275" i="6"/>
  <c r="BI274" i="6"/>
  <c r="BH274" i="6"/>
  <c r="BG274" i="6"/>
  <c r="T274" i="6"/>
  <c r="R274" i="6"/>
  <c r="P274" i="6"/>
  <c r="BI272" i="6"/>
  <c r="BH272" i="6"/>
  <c r="BG272" i="6"/>
  <c r="T272" i="6"/>
  <c r="R272" i="6"/>
  <c r="P272" i="6"/>
  <c r="BI271" i="6"/>
  <c r="BH271" i="6"/>
  <c r="BG271" i="6"/>
  <c r="T271" i="6"/>
  <c r="R271" i="6"/>
  <c r="P271" i="6"/>
  <c r="BI270" i="6"/>
  <c r="BH270" i="6"/>
  <c r="BG270" i="6"/>
  <c r="T270" i="6"/>
  <c r="R270" i="6"/>
  <c r="P270" i="6"/>
  <c r="BI269" i="6"/>
  <c r="BH269" i="6"/>
  <c r="BG269" i="6"/>
  <c r="T269" i="6"/>
  <c r="R269" i="6"/>
  <c r="P269" i="6"/>
  <c r="BI268" i="6"/>
  <c r="BH268" i="6"/>
  <c r="BG268" i="6"/>
  <c r="T268" i="6"/>
  <c r="R268" i="6"/>
  <c r="P268" i="6"/>
  <c r="BI267" i="6"/>
  <c r="BH267" i="6"/>
  <c r="BG267" i="6"/>
  <c r="T267" i="6"/>
  <c r="R267" i="6"/>
  <c r="P267" i="6"/>
  <c r="BI266" i="6"/>
  <c r="BH266" i="6"/>
  <c r="BG266" i="6"/>
  <c r="T266" i="6"/>
  <c r="R266" i="6"/>
  <c r="P266" i="6"/>
  <c r="BI265" i="6"/>
  <c r="BH265" i="6"/>
  <c r="BG265" i="6"/>
  <c r="T265" i="6"/>
  <c r="R265" i="6"/>
  <c r="P265" i="6"/>
  <c r="BI264" i="6"/>
  <c r="BH264" i="6"/>
  <c r="BG264" i="6"/>
  <c r="T264" i="6"/>
  <c r="R264" i="6"/>
  <c r="P264" i="6"/>
  <c r="BI263" i="6"/>
  <c r="BH263" i="6"/>
  <c r="BG263" i="6"/>
  <c r="T263" i="6"/>
  <c r="R263" i="6"/>
  <c r="P263" i="6"/>
  <c r="BI262" i="6"/>
  <c r="BH262" i="6"/>
  <c r="BG262" i="6"/>
  <c r="T262" i="6"/>
  <c r="R262" i="6"/>
  <c r="P262" i="6"/>
  <c r="BI261" i="6"/>
  <c r="BH261" i="6"/>
  <c r="BG261" i="6"/>
  <c r="T261" i="6"/>
  <c r="R261" i="6"/>
  <c r="P261" i="6"/>
  <c r="BI259" i="6"/>
  <c r="BH259" i="6"/>
  <c r="BG259" i="6"/>
  <c r="T259" i="6"/>
  <c r="R259" i="6"/>
  <c r="P259" i="6"/>
  <c r="BI258" i="6"/>
  <c r="BH258" i="6"/>
  <c r="BG258" i="6"/>
  <c r="T258" i="6"/>
  <c r="R258" i="6"/>
  <c r="P258" i="6"/>
  <c r="BI257" i="6"/>
  <c r="BH257" i="6"/>
  <c r="BG257" i="6"/>
  <c r="T257" i="6"/>
  <c r="R257" i="6"/>
  <c r="P257" i="6"/>
  <c r="BI256" i="6"/>
  <c r="BH256" i="6"/>
  <c r="BG256" i="6"/>
  <c r="T256" i="6"/>
  <c r="R256" i="6"/>
  <c r="P256" i="6"/>
  <c r="BI255" i="6"/>
  <c r="BH255" i="6"/>
  <c r="BG255" i="6"/>
  <c r="T255" i="6"/>
  <c r="R255" i="6"/>
  <c r="P255" i="6"/>
  <c r="BI254" i="6"/>
  <c r="BH254" i="6"/>
  <c r="BG254" i="6"/>
  <c r="T254" i="6"/>
  <c r="R254" i="6"/>
  <c r="P254" i="6"/>
  <c r="BI253" i="6"/>
  <c r="BH253" i="6"/>
  <c r="BG253" i="6"/>
  <c r="T253" i="6"/>
  <c r="R253" i="6"/>
  <c r="P253" i="6"/>
  <c r="BI252" i="6"/>
  <c r="BH252" i="6"/>
  <c r="BG252" i="6"/>
  <c r="T252" i="6"/>
  <c r="R252" i="6"/>
  <c r="P252" i="6"/>
  <c r="BI249" i="6"/>
  <c r="BH249" i="6"/>
  <c r="BG249" i="6"/>
  <c r="T249" i="6"/>
  <c r="R249" i="6"/>
  <c r="P249" i="6"/>
  <c r="BI248" i="6"/>
  <c r="BH248" i="6"/>
  <c r="BG248" i="6"/>
  <c r="T248" i="6"/>
  <c r="R248" i="6"/>
  <c r="P248" i="6"/>
  <c r="BI247" i="6"/>
  <c r="BH247" i="6"/>
  <c r="BG247" i="6"/>
  <c r="T247" i="6"/>
  <c r="R247" i="6"/>
  <c r="P247" i="6"/>
  <c r="BI244" i="6"/>
  <c r="BH244" i="6"/>
  <c r="BG244" i="6"/>
  <c r="T244" i="6"/>
  <c r="R244" i="6"/>
  <c r="P244" i="6"/>
  <c r="BI240" i="6"/>
  <c r="BH240" i="6"/>
  <c r="BG240" i="6"/>
  <c r="T240" i="6"/>
  <c r="R240" i="6"/>
  <c r="P240" i="6"/>
  <c r="BI238" i="6"/>
  <c r="BH238" i="6"/>
  <c r="BG238" i="6"/>
  <c r="T238" i="6"/>
  <c r="R238" i="6"/>
  <c r="P238" i="6"/>
  <c r="BI235" i="6"/>
  <c r="BH235" i="6"/>
  <c r="BG235" i="6"/>
  <c r="T235" i="6"/>
  <c r="R235" i="6"/>
  <c r="P235" i="6"/>
  <c r="BI232" i="6"/>
  <c r="BH232" i="6"/>
  <c r="BG232" i="6"/>
  <c r="T232" i="6"/>
  <c r="R232" i="6"/>
  <c r="P232" i="6"/>
  <c r="BI230" i="6"/>
  <c r="BH230" i="6"/>
  <c r="BG230" i="6"/>
  <c r="T230" i="6"/>
  <c r="R230" i="6"/>
  <c r="P230" i="6"/>
  <c r="BI227" i="6"/>
  <c r="BH227" i="6"/>
  <c r="BG227" i="6"/>
  <c r="T227" i="6"/>
  <c r="R227" i="6"/>
  <c r="P227" i="6"/>
  <c r="BI225" i="6"/>
  <c r="BH225" i="6"/>
  <c r="BG225" i="6"/>
  <c r="T225" i="6"/>
  <c r="R225" i="6"/>
  <c r="P225" i="6"/>
  <c r="BI222" i="6"/>
  <c r="BH222" i="6"/>
  <c r="BG222" i="6"/>
  <c r="T222" i="6"/>
  <c r="R222" i="6"/>
  <c r="P222" i="6"/>
  <c r="BI218" i="6"/>
  <c r="BH218" i="6"/>
  <c r="BG218" i="6"/>
  <c r="T218" i="6"/>
  <c r="R218" i="6"/>
  <c r="P218" i="6"/>
  <c r="BI213" i="6"/>
  <c r="BH213" i="6"/>
  <c r="BG213" i="6"/>
  <c r="T213" i="6"/>
  <c r="R213" i="6"/>
  <c r="P213" i="6"/>
  <c r="BI206" i="6"/>
  <c r="BH206" i="6"/>
  <c r="BG206" i="6"/>
  <c r="T206" i="6"/>
  <c r="R206" i="6"/>
  <c r="P206" i="6"/>
  <c r="BI202" i="6"/>
  <c r="BH202" i="6"/>
  <c r="BG202" i="6"/>
  <c r="T202" i="6"/>
  <c r="R202" i="6"/>
  <c r="P202" i="6"/>
  <c r="BI199" i="6"/>
  <c r="BH199" i="6"/>
  <c r="BG199" i="6"/>
  <c r="T199" i="6"/>
  <c r="R199" i="6"/>
  <c r="P199" i="6"/>
  <c r="BI196" i="6"/>
  <c r="BH196" i="6"/>
  <c r="BG196" i="6"/>
  <c r="T196" i="6"/>
  <c r="R196" i="6"/>
  <c r="P196" i="6"/>
  <c r="BI191" i="6"/>
  <c r="BH191" i="6"/>
  <c r="BG191" i="6"/>
  <c r="T191" i="6"/>
  <c r="R191" i="6"/>
  <c r="P191" i="6"/>
  <c r="BI188" i="6"/>
  <c r="BH188" i="6"/>
  <c r="BG188" i="6"/>
  <c r="T188" i="6"/>
  <c r="R188" i="6"/>
  <c r="P188" i="6"/>
  <c r="BI187" i="6"/>
  <c r="BH187" i="6"/>
  <c r="BG187" i="6"/>
  <c r="T187" i="6"/>
  <c r="R187" i="6"/>
  <c r="P187" i="6"/>
  <c r="BI183" i="6"/>
  <c r="BH183" i="6"/>
  <c r="BG183" i="6"/>
  <c r="T183" i="6"/>
  <c r="R183" i="6"/>
  <c r="P183" i="6"/>
  <c r="BI175" i="6"/>
  <c r="BH175" i="6"/>
  <c r="BG175" i="6"/>
  <c r="T175" i="6"/>
  <c r="R175" i="6"/>
  <c r="P175" i="6"/>
  <c r="BI167" i="6"/>
  <c r="BH167" i="6"/>
  <c r="BG167" i="6"/>
  <c r="T167" i="6"/>
  <c r="R167" i="6"/>
  <c r="P167" i="6"/>
  <c r="BI164" i="6"/>
  <c r="BH164" i="6"/>
  <c r="BG164" i="6"/>
  <c r="T164" i="6"/>
  <c r="R164" i="6"/>
  <c r="P164" i="6"/>
  <c r="BI160" i="6"/>
  <c r="BH160" i="6"/>
  <c r="BG160" i="6"/>
  <c r="T160" i="6"/>
  <c r="R160" i="6"/>
  <c r="P160" i="6"/>
  <c r="BI158" i="6"/>
  <c r="BH158" i="6"/>
  <c r="BG158" i="6"/>
  <c r="T158" i="6"/>
  <c r="R158" i="6"/>
  <c r="P158" i="6"/>
  <c r="BI153" i="6"/>
  <c r="BH153" i="6"/>
  <c r="BG153" i="6"/>
  <c r="T153" i="6"/>
  <c r="R153" i="6"/>
  <c r="P153" i="6"/>
  <c r="BI148" i="6"/>
  <c r="BH148" i="6"/>
  <c r="BG148" i="6"/>
  <c r="T148" i="6"/>
  <c r="R148" i="6"/>
  <c r="P148" i="6"/>
  <c r="BI143" i="6"/>
  <c r="BH143" i="6"/>
  <c r="BG143" i="6"/>
  <c r="T143" i="6"/>
  <c r="R143" i="6"/>
  <c r="P143" i="6"/>
  <c r="BI139" i="6"/>
  <c r="BH139" i="6"/>
  <c r="BG139" i="6"/>
  <c r="T139" i="6"/>
  <c r="R139" i="6"/>
  <c r="P139" i="6"/>
  <c r="BI134" i="6"/>
  <c r="BH134" i="6"/>
  <c r="BG134" i="6"/>
  <c r="T134" i="6"/>
  <c r="R134" i="6"/>
  <c r="P134" i="6"/>
  <c r="J128" i="6"/>
  <c r="F128" i="6"/>
  <c r="J127" i="6"/>
  <c r="F127" i="6"/>
  <c r="F125" i="6"/>
  <c r="E123" i="6"/>
  <c r="J96" i="6"/>
  <c r="F96" i="6"/>
  <c r="J95" i="6"/>
  <c r="F95" i="6"/>
  <c r="F93" i="6"/>
  <c r="E91" i="6"/>
  <c r="J16" i="6"/>
  <c r="J93" i="6"/>
  <c r="E7" i="6"/>
  <c r="E117" i="6"/>
  <c r="J41" i="5"/>
  <c r="J40" i="5"/>
  <c r="AY101" i="1"/>
  <c r="J39" i="5"/>
  <c r="AX101" i="1"/>
  <c r="BI357" i="5"/>
  <c r="BH357" i="5"/>
  <c r="BG357" i="5"/>
  <c r="T357" i="5"/>
  <c r="T356" i="5"/>
  <c r="R357" i="5"/>
  <c r="R356" i="5"/>
  <c r="P357" i="5"/>
  <c r="P356" i="5"/>
  <c r="BI355" i="5"/>
  <c r="BH355" i="5"/>
  <c r="BG355" i="5"/>
  <c r="T355" i="5"/>
  <c r="R355" i="5"/>
  <c r="P355" i="5"/>
  <c r="BI354" i="5"/>
  <c r="BH354" i="5"/>
  <c r="BG354" i="5"/>
  <c r="T354" i="5"/>
  <c r="R354" i="5"/>
  <c r="P354" i="5"/>
  <c r="BI351" i="5"/>
  <c r="BH351" i="5"/>
  <c r="BG351" i="5"/>
  <c r="T351" i="5"/>
  <c r="T350" i="5"/>
  <c r="R351" i="5"/>
  <c r="R350" i="5"/>
  <c r="P351" i="5"/>
  <c r="P350" i="5"/>
  <c r="BI348" i="5"/>
  <c r="BH348" i="5"/>
  <c r="BG348" i="5"/>
  <c r="T348" i="5"/>
  <c r="R348" i="5"/>
  <c r="P348" i="5"/>
  <c r="BI346" i="5"/>
  <c r="BH346" i="5"/>
  <c r="BG346" i="5"/>
  <c r="T346" i="5"/>
  <c r="R346" i="5"/>
  <c r="P346" i="5"/>
  <c r="BI344" i="5"/>
  <c r="BH344" i="5"/>
  <c r="BG344" i="5"/>
  <c r="T344" i="5"/>
  <c r="R344" i="5"/>
  <c r="P344" i="5"/>
  <c r="BI342" i="5"/>
  <c r="BH342" i="5"/>
  <c r="BG342" i="5"/>
  <c r="T342" i="5"/>
  <c r="R342" i="5"/>
  <c r="P342" i="5"/>
  <c r="BI340" i="5"/>
  <c r="BH340" i="5"/>
  <c r="BG340" i="5"/>
  <c r="T340" i="5"/>
  <c r="R340" i="5"/>
  <c r="P340" i="5"/>
  <c r="BI339" i="5"/>
  <c r="BH339" i="5"/>
  <c r="BG339" i="5"/>
  <c r="T339" i="5"/>
  <c r="R339" i="5"/>
  <c r="P339" i="5"/>
  <c r="BI338" i="5"/>
  <c r="BH338" i="5"/>
  <c r="BG338" i="5"/>
  <c r="T338" i="5"/>
  <c r="R338" i="5"/>
  <c r="P338" i="5"/>
  <c r="BI336" i="5"/>
  <c r="BH336" i="5"/>
  <c r="BG336" i="5"/>
  <c r="T336" i="5"/>
  <c r="R336" i="5"/>
  <c r="P336" i="5"/>
  <c r="BI335" i="5"/>
  <c r="BH335" i="5"/>
  <c r="BG335" i="5"/>
  <c r="T335" i="5"/>
  <c r="R335" i="5"/>
  <c r="P335" i="5"/>
  <c r="BI333" i="5"/>
  <c r="BH333" i="5"/>
  <c r="BG333" i="5"/>
  <c r="T333" i="5"/>
  <c r="R333" i="5"/>
  <c r="P333" i="5"/>
  <c r="BI331" i="5"/>
  <c r="BH331" i="5"/>
  <c r="BG331" i="5"/>
  <c r="T331" i="5"/>
  <c r="R331" i="5"/>
  <c r="P331" i="5"/>
  <c r="BI329" i="5"/>
  <c r="BH329" i="5"/>
  <c r="BG329" i="5"/>
  <c r="T329" i="5"/>
  <c r="R329" i="5"/>
  <c r="P329" i="5"/>
  <c r="BI327" i="5"/>
  <c r="BH327" i="5"/>
  <c r="BG327" i="5"/>
  <c r="T327" i="5"/>
  <c r="R327" i="5"/>
  <c r="P327" i="5"/>
  <c r="BI325" i="5"/>
  <c r="BH325" i="5"/>
  <c r="BG325" i="5"/>
  <c r="T325" i="5"/>
  <c r="R325" i="5"/>
  <c r="P325" i="5"/>
  <c r="BI323" i="5"/>
  <c r="BH323" i="5"/>
  <c r="BG323" i="5"/>
  <c r="T323" i="5"/>
  <c r="R323" i="5"/>
  <c r="P323" i="5"/>
  <c r="BI318" i="5"/>
  <c r="BH318" i="5"/>
  <c r="BG318" i="5"/>
  <c r="T318" i="5"/>
  <c r="R318" i="5"/>
  <c r="P318" i="5"/>
  <c r="BI317" i="5"/>
  <c r="BH317" i="5"/>
  <c r="BG317" i="5"/>
  <c r="T317" i="5"/>
  <c r="R317" i="5"/>
  <c r="P317" i="5"/>
  <c r="BI314" i="5"/>
  <c r="BH314" i="5"/>
  <c r="BG314" i="5"/>
  <c r="T314" i="5"/>
  <c r="R314" i="5"/>
  <c r="P314" i="5"/>
  <c r="BI313" i="5"/>
  <c r="BH313" i="5"/>
  <c r="BG313" i="5"/>
  <c r="T313" i="5"/>
  <c r="R313" i="5"/>
  <c r="P313" i="5"/>
  <c r="BI312" i="5"/>
  <c r="BH312" i="5"/>
  <c r="BG312" i="5"/>
  <c r="T312" i="5"/>
  <c r="R312" i="5"/>
  <c r="P312" i="5"/>
  <c r="BI311" i="5"/>
  <c r="BH311" i="5"/>
  <c r="BG311" i="5"/>
  <c r="T311" i="5"/>
  <c r="R311" i="5"/>
  <c r="P311" i="5"/>
  <c r="BI310" i="5"/>
  <c r="BH310" i="5"/>
  <c r="BG310" i="5"/>
  <c r="T310" i="5"/>
  <c r="R310" i="5"/>
  <c r="P310" i="5"/>
  <c r="BI309" i="5"/>
  <c r="BH309" i="5"/>
  <c r="BG309" i="5"/>
  <c r="T309" i="5"/>
  <c r="R309" i="5"/>
  <c r="P309" i="5"/>
  <c r="BI308" i="5"/>
  <c r="BH308" i="5"/>
  <c r="BG308" i="5"/>
  <c r="T308" i="5"/>
  <c r="R308" i="5"/>
  <c r="P308" i="5"/>
  <c r="BI307" i="5"/>
  <c r="BH307" i="5"/>
  <c r="BG307" i="5"/>
  <c r="T307" i="5"/>
  <c r="R307" i="5"/>
  <c r="P307" i="5"/>
  <c r="BI306" i="5"/>
  <c r="BH306" i="5"/>
  <c r="BG306" i="5"/>
  <c r="T306" i="5"/>
  <c r="R306" i="5"/>
  <c r="P306" i="5"/>
  <c r="BI305" i="5"/>
  <c r="BH305" i="5"/>
  <c r="BG305" i="5"/>
  <c r="T305" i="5"/>
  <c r="R305" i="5"/>
  <c r="P305" i="5"/>
  <c r="BI304" i="5"/>
  <c r="BH304" i="5"/>
  <c r="BG304" i="5"/>
  <c r="T304" i="5"/>
  <c r="R304" i="5"/>
  <c r="P304" i="5"/>
  <c r="BI303" i="5"/>
  <c r="BH303" i="5"/>
  <c r="BG303" i="5"/>
  <c r="T303" i="5"/>
  <c r="R303" i="5"/>
  <c r="P303" i="5"/>
  <c r="BI302" i="5"/>
  <c r="BH302" i="5"/>
  <c r="BG302" i="5"/>
  <c r="T302" i="5"/>
  <c r="R302" i="5"/>
  <c r="P302" i="5"/>
  <c r="BI301" i="5"/>
  <c r="BH301" i="5"/>
  <c r="BG301" i="5"/>
  <c r="T301" i="5"/>
  <c r="R301" i="5"/>
  <c r="P301" i="5"/>
  <c r="BI300" i="5"/>
  <c r="BH300" i="5"/>
  <c r="BG300" i="5"/>
  <c r="T300" i="5"/>
  <c r="R300" i="5"/>
  <c r="P300" i="5"/>
  <c r="BI297" i="5"/>
  <c r="BH297" i="5"/>
  <c r="BG297" i="5"/>
  <c r="T297" i="5"/>
  <c r="T296" i="5"/>
  <c r="R297" i="5"/>
  <c r="R296" i="5"/>
  <c r="P297" i="5"/>
  <c r="P296" i="5"/>
  <c r="BI293" i="5"/>
  <c r="BH293" i="5"/>
  <c r="BG293" i="5"/>
  <c r="T293" i="5"/>
  <c r="R293" i="5"/>
  <c r="P293" i="5"/>
  <c r="BI289" i="5"/>
  <c r="BH289" i="5"/>
  <c r="BG289" i="5"/>
  <c r="T289" i="5"/>
  <c r="R289" i="5"/>
  <c r="P289" i="5"/>
  <c r="BI285" i="5"/>
  <c r="BH285" i="5"/>
  <c r="BG285" i="5"/>
  <c r="T285" i="5"/>
  <c r="R285" i="5"/>
  <c r="P285" i="5"/>
  <c r="BI281" i="5"/>
  <c r="BH281" i="5"/>
  <c r="BG281" i="5"/>
  <c r="T281" i="5"/>
  <c r="R281" i="5"/>
  <c r="P281" i="5"/>
  <c r="BI277" i="5"/>
  <c r="BH277" i="5"/>
  <c r="BG277" i="5"/>
  <c r="T277" i="5"/>
  <c r="R277" i="5"/>
  <c r="P277" i="5"/>
  <c r="BI271" i="5"/>
  <c r="BH271" i="5"/>
  <c r="BG271" i="5"/>
  <c r="T271" i="5"/>
  <c r="R271" i="5"/>
  <c r="P271" i="5"/>
  <c r="BI268" i="5"/>
  <c r="BH268" i="5"/>
  <c r="BG268" i="5"/>
  <c r="T268" i="5"/>
  <c r="R268" i="5"/>
  <c r="P268" i="5"/>
  <c r="BI263" i="5"/>
  <c r="BH263" i="5"/>
  <c r="BG263" i="5"/>
  <c r="T263" i="5"/>
  <c r="T262" i="5"/>
  <c r="R263" i="5"/>
  <c r="R262" i="5"/>
  <c r="P263" i="5"/>
  <c r="P262" i="5"/>
  <c r="BI260" i="5"/>
  <c r="BH260" i="5"/>
  <c r="BG260" i="5"/>
  <c r="T260" i="5"/>
  <c r="R260" i="5"/>
  <c r="P260" i="5"/>
  <c r="BI258" i="5"/>
  <c r="BH258" i="5"/>
  <c r="BG258" i="5"/>
  <c r="T258" i="5"/>
  <c r="R258" i="5"/>
  <c r="P258" i="5"/>
  <c r="BI255" i="5"/>
  <c r="BH255" i="5"/>
  <c r="BG255" i="5"/>
  <c r="T255" i="5"/>
  <c r="R255" i="5"/>
  <c r="P255" i="5"/>
  <c r="BI253" i="5"/>
  <c r="BH253" i="5"/>
  <c r="BG253" i="5"/>
  <c r="T253" i="5"/>
  <c r="R253" i="5"/>
  <c r="P253" i="5"/>
  <c r="BI250" i="5"/>
  <c r="BH250" i="5"/>
  <c r="BG250" i="5"/>
  <c r="T250" i="5"/>
  <c r="R250" i="5"/>
  <c r="P250" i="5"/>
  <c r="BI246" i="5"/>
  <c r="BH246" i="5"/>
  <c r="BG246" i="5"/>
  <c r="T246" i="5"/>
  <c r="R246" i="5"/>
  <c r="P246" i="5"/>
  <c r="BI241" i="5"/>
  <c r="BH241" i="5"/>
  <c r="BG241" i="5"/>
  <c r="T241" i="5"/>
  <c r="R241" i="5"/>
  <c r="P241" i="5"/>
  <c r="BI233" i="5"/>
  <c r="BH233" i="5"/>
  <c r="BG233" i="5"/>
  <c r="T233" i="5"/>
  <c r="R233" i="5"/>
  <c r="P233" i="5"/>
  <c r="BI229" i="5"/>
  <c r="BH229" i="5"/>
  <c r="BG229" i="5"/>
  <c r="T229" i="5"/>
  <c r="R229" i="5"/>
  <c r="P229" i="5"/>
  <c r="BI226" i="5"/>
  <c r="BH226" i="5"/>
  <c r="BG226" i="5"/>
  <c r="T226" i="5"/>
  <c r="R226" i="5"/>
  <c r="P226" i="5"/>
  <c r="BI223" i="5"/>
  <c r="BH223" i="5"/>
  <c r="BG223" i="5"/>
  <c r="T223" i="5"/>
  <c r="R223" i="5"/>
  <c r="P223" i="5"/>
  <c r="BI218" i="5"/>
  <c r="BH218" i="5"/>
  <c r="BG218" i="5"/>
  <c r="T218" i="5"/>
  <c r="R218" i="5"/>
  <c r="P218" i="5"/>
  <c r="BI213" i="5"/>
  <c r="BH213" i="5"/>
  <c r="BG213" i="5"/>
  <c r="T213" i="5"/>
  <c r="R213" i="5"/>
  <c r="P213" i="5"/>
  <c r="BI212" i="5"/>
  <c r="BH212" i="5"/>
  <c r="BG212" i="5"/>
  <c r="T212" i="5"/>
  <c r="R212" i="5"/>
  <c r="P212" i="5"/>
  <c r="BI208" i="5"/>
  <c r="BH208" i="5"/>
  <c r="BG208" i="5"/>
  <c r="T208" i="5"/>
  <c r="R208" i="5"/>
  <c r="P208" i="5"/>
  <c r="BI201" i="5"/>
  <c r="BH201" i="5"/>
  <c r="BG201" i="5"/>
  <c r="T201" i="5"/>
  <c r="R201" i="5"/>
  <c r="P201" i="5"/>
  <c r="BI194" i="5"/>
  <c r="BH194" i="5"/>
  <c r="BG194" i="5"/>
  <c r="T194" i="5"/>
  <c r="R194" i="5"/>
  <c r="P194" i="5"/>
  <c r="BI191" i="5"/>
  <c r="BH191" i="5"/>
  <c r="BG191" i="5"/>
  <c r="T191" i="5"/>
  <c r="R191" i="5"/>
  <c r="P191" i="5"/>
  <c r="BI187" i="5"/>
  <c r="BH187" i="5"/>
  <c r="BG187" i="5"/>
  <c r="T187" i="5"/>
  <c r="R187" i="5"/>
  <c r="P187" i="5"/>
  <c r="BI185" i="5"/>
  <c r="BH185" i="5"/>
  <c r="BG185" i="5"/>
  <c r="T185" i="5"/>
  <c r="R185" i="5"/>
  <c r="P185" i="5"/>
  <c r="BI183" i="5"/>
  <c r="BH183" i="5"/>
  <c r="BG183" i="5"/>
  <c r="T183" i="5"/>
  <c r="R183" i="5"/>
  <c r="P183" i="5"/>
  <c r="BI181" i="5"/>
  <c r="BH181" i="5"/>
  <c r="BG181" i="5"/>
  <c r="T181" i="5"/>
  <c r="R181" i="5"/>
  <c r="P181" i="5"/>
  <c r="BI179" i="5"/>
  <c r="BH179" i="5"/>
  <c r="BG179" i="5"/>
  <c r="T179" i="5"/>
  <c r="R179" i="5"/>
  <c r="P179" i="5"/>
  <c r="BI174" i="5"/>
  <c r="BH174" i="5"/>
  <c r="BG174" i="5"/>
  <c r="T174" i="5"/>
  <c r="R174" i="5"/>
  <c r="P174" i="5"/>
  <c r="BI169" i="5"/>
  <c r="BH169" i="5"/>
  <c r="BG169" i="5"/>
  <c r="T169" i="5"/>
  <c r="R169" i="5"/>
  <c r="P169" i="5"/>
  <c r="BI164" i="5"/>
  <c r="BH164" i="5"/>
  <c r="BG164" i="5"/>
  <c r="T164" i="5"/>
  <c r="R164" i="5"/>
  <c r="P164" i="5"/>
  <c r="BI160" i="5"/>
  <c r="BH160" i="5"/>
  <c r="BG160" i="5"/>
  <c r="T160" i="5"/>
  <c r="R160" i="5"/>
  <c r="P160" i="5"/>
  <c r="BI156" i="5"/>
  <c r="BH156" i="5"/>
  <c r="BG156" i="5"/>
  <c r="T156" i="5"/>
  <c r="R156" i="5"/>
  <c r="P156" i="5"/>
  <c r="BI148" i="5"/>
  <c r="BH148" i="5"/>
  <c r="BG148" i="5"/>
  <c r="T148" i="5"/>
  <c r="R148" i="5"/>
  <c r="P148" i="5"/>
  <c r="BI145" i="5"/>
  <c r="BH145" i="5"/>
  <c r="BG145" i="5"/>
  <c r="T145" i="5"/>
  <c r="R145" i="5"/>
  <c r="P145" i="5"/>
  <c r="BI143" i="5"/>
  <c r="BH143" i="5"/>
  <c r="BG143" i="5"/>
  <c r="T143" i="5"/>
  <c r="R143" i="5"/>
  <c r="P143" i="5"/>
  <c r="BI141" i="5"/>
  <c r="BH141" i="5"/>
  <c r="BG141" i="5"/>
  <c r="T141" i="5"/>
  <c r="R141" i="5"/>
  <c r="P141" i="5"/>
  <c r="BI139" i="5"/>
  <c r="BH139" i="5"/>
  <c r="BG139" i="5"/>
  <c r="T139" i="5"/>
  <c r="R139" i="5"/>
  <c r="P139" i="5"/>
  <c r="J133" i="5"/>
  <c r="F133" i="5"/>
  <c r="J132" i="5"/>
  <c r="F132" i="5"/>
  <c r="F130" i="5"/>
  <c r="E128" i="5"/>
  <c r="J96" i="5"/>
  <c r="F96" i="5"/>
  <c r="J95" i="5"/>
  <c r="F95" i="5"/>
  <c r="F93" i="5"/>
  <c r="E91" i="5"/>
  <c r="J16" i="5"/>
  <c r="J130" i="5"/>
  <c r="E7" i="5"/>
  <c r="E85" i="5"/>
  <c r="J41" i="4"/>
  <c r="J40" i="4"/>
  <c r="AY100" i="1"/>
  <c r="J39" i="4"/>
  <c r="AX100" i="1"/>
  <c r="BI462" i="4"/>
  <c r="BH462" i="4"/>
  <c r="BG462" i="4"/>
  <c r="T462" i="4"/>
  <c r="T461" i="4"/>
  <c r="R462" i="4"/>
  <c r="R461" i="4"/>
  <c r="P462" i="4"/>
  <c r="P461" i="4"/>
  <c r="BI459" i="4"/>
  <c r="BH459" i="4"/>
  <c r="BG459" i="4"/>
  <c r="T459" i="4"/>
  <c r="R459" i="4"/>
  <c r="P459" i="4"/>
  <c r="BI457" i="4"/>
  <c r="BH457" i="4"/>
  <c r="BG457" i="4"/>
  <c r="T457" i="4"/>
  <c r="R457" i="4"/>
  <c r="P457" i="4"/>
  <c r="BI455" i="4"/>
  <c r="BH455" i="4"/>
  <c r="BG455" i="4"/>
  <c r="T455" i="4"/>
  <c r="R455" i="4"/>
  <c r="P455" i="4"/>
  <c r="BI454" i="4"/>
  <c r="BH454" i="4"/>
  <c r="BG454" i="4"/>
  <c r="T454" i="4"/>
  <c r="R454" i="4"/>
  <c r="P454" i="4"/>
  <c r="BI449" i="4"/>
  <c r="BH449" i="4"/>
  <c r="BG449" i="4"/>
  <c r="T449" i="4"/>
  <c r="R449" i="4"/>
  <c r="P449" i="4"/>
  <c r="BI448" i="4"/>
  <c r="BH448" i="4"/>
  <c r="BG448" i="4"/>
  <c r="T448" i="4"/>
  <c r="R448" i="4"/>
  <c r="P448" i="4"/>
  <c r="BI444" i="4"/>
  <c r="BH444" i="4"/>
  <c r="BG444" i="4"/>
  <c r="T444" i="4"/>
  <c r="R444" i="4"/>
  <c r="P444" i="4"/>
  <c r="BI442" i="4"/>
  <c r="BH442" i="4"/>
  <c r="BG442" i="4"/>
  <c r="T442" i="4"/>
  <c r="R442" i="4"/>
  <c r="P442" i="4"/>
  <c r="BI441" i="4"/>
  <c r="BH441" i="4"/>
  <c r="BG441" i="4"/>
  <c r="T441" i="4"/>
  <c r="R441" i="4"/>
  <c r="P441" i="4"/>
  <c r="BI438" i="4"/>
  <c r="BH438" i="4"/>
  <c r="BG438" i="4"/>
  <c r="T438" i="4"/>
  <c r="R438" i="4"/>
  <c r="P438" i="4"/>
  <c r="BI429" i="4"/>
  <c r="BH429" i="4"/>
  <c r="BG429" i="4"/>
  <c r="T429" i="4"/>
  <c r="R429" i="4"/>
  <c r="P429" i="4"/>
  <c r="BI428" i="4"/>
  <c r="BH428" i="4"/>
  <c r="BG428" i="4"/>
  <c r="T428" i="4"/>
  <c r="R428" i="4"/>
  <c r="P428" i="4"/>
  <c r="BI427" i="4"/>
  <c r="BH427" i="4"/>
  <c r="BG427" i="4"/>
  <c r="T427" i="4"/>
  <c r="R427" i="4"/>
  <c r="P427" i="4"/>
  <c r="BI425" i="4"/>
  <c r="BH425" i="4"/>
  <c r="BG425" i="4"/>
  <c r="T425" i="4"/>
  <c r="R425" i="4"/>
  <c r="P425" i="4"/>
  <c r="BI424" i="4"/>
  <c r="BH424" i="4"/>
  <c r="BG424" i="4"/>
  <c r="T424" i="4"/>
  <c r="R424" i="4"/>
  <c r="P424" i="4"/>
  <c r="BI423" i="4"/>
  <c r="BH423" i="4"/>
  <c r="BG423" i="4"/>
  <c r="T423" i="4"/>
  <c r="R423" i="4"/>
  <c r="P423" i="4"/>
  <c r="BI422" i="4"/>
  <c r="BH422" i="4"/>
  <c r="BG422" i="4"/>
  <c r="T422" i="4"/>
  <c r="R422" i="4"/>
  <c r="P422" i="4"/>
  <c r="BI418" i="4"/>
  <c r="BH418" i="4"/>
  <c r="BG418" i="4"/>
  <c r="T418" i="4"/>
  <c r="R418" i="4"/>
  <c r="P418" i="4"/>
  <c r="BI417" i="4"/>
  <c r="BH417" i="4"/>
  <c r="BG417" i="4"/>
  <c r="T417" i="4"/>
  <c r="R417" i="4"/>
  <c r="P417" i="4"/>
  <c r="BI416" i="4"/>
  <c r="BH416" i="4"/>
  <c r="BG416" i="4"/>
  <c r="T416" i="4"/>
  <c r="R416" i="4"/>
  <c r="P416" i="4"/>
  <c r="BI415" i="4"/>
  <c r="BH415" i="4"/>
  <c r="BG415" i="4"/>
  <c r="T415" i="4"/>
  <c r="R415" i="4"/>
  <c r="P415" i="4"/>
  <c r="BI413" i="4"/>
  <c r="BH413" i="4"/>
  <c r="BG413" i="4"/>
  <c r="T413" i="4"/>
  <c r="R413" i="4"/>
  <c r="P413" i="4"/>
  <c r="BI411" i="4"/>
  <c r="BH411" i="4"/>
  <c r="BG411" i="4"/>
  <c r="T411" i="4"/>
  <c r="R411" i="4"/>
  <c r="P411" i="4"/>
  <c r="BI410" i="4"/>
  <c r="BH410" i="4"/>
  <c r="BG410" i="4"/>
  <c r="T410" i="4"/>
  <c r="R410" i="4"/>
  <c r="P410" i="4"/>
  <c r="BI408" i="4"/>
  <c r="BH408" i="4"/>
  <c r="BG408" i="4"/>
  <c r="T408" i="4"/>
  <c r="R408" i="4"/>
  <c r="P408" i="4"/>
  <c r="BI406" i="4"/>
  <c r="BH406" i="4"/>
  <c r="BG406" i="4"/>
  <c r="T406" i="4"/>
  <c r="R406" i="4"/>
  <c r="P406" i="4"/>
  <c r="BI405" i="4"/>
  <c r="BH405" i="4"/>
  <c r="BG405" i="4"/>
  <c r="T405" i="4"/>
  <c r="R405" i="4"/>
  <c r="P405" i="4"/>
  <c r="BI403" i="4"/>
  <c r="BH403" i="4"/>
  <c r="BG403" i="4"/>
  <c r="T403" i="4"/>
  <c r="R403" i="4"/>
  <c r="P403" i="4"/>
  <c r="BI401" i="4"/>
  <c r="BH401" i="4"/>
  <c r="BG401" i="4"/>
  <c r="T401" i="4"/>
  <c r="R401" i="4"/>
  <c r="P401" i="4"/>
  <c r="BI399" i="4"/>
  <c r="BH399" i="4"/>
  <c r="BG399" i="4"/>
  <c r="T399" i="4"/>
  <c r="R399" i="4"/>
  <c r="P399" i="4"/>
  <c r="BI398" i="4"/>
  <c r="BH398" i="4"/>
  <c r="BG398" i="4"/>
  <c r="T398" i="4"/>
  <c r="R398" i="4"/>
  <c r="P398" i="4"/>
  <c r="BI397" i="4"/>
  <c r="BH397" i="4"/>
  <c r="BG397" i="4"/>
  <c r="T397" i="4"/>
  <c r="R397" i="4"/>
  <c r="P397" i="4"/>
  <c r="BI395" i="4"/>
  <c r="BH395" i="4"/>
  <c r="BG395" i="4"/>
  <c r="T395" i="4"/>
  <c r="R395" i="4"/>
  <c r="P395" i="4"/>
  <c r="BI394" i="4"/>
  <c r="BH394" i="4"/>
  <c r="BG394" i="4"/>
  <c r="T394" i="4"/>
  <c r="R394" i="4"/>
  <c r="P394" i="4"/>
  <c r="BI392" i="4"/>
  <c r="BH392" i="4"/>
  <c r="BG392" i="4"/>
  <c r="T392" i="4"/>
  <c r="R392" i="4"/>
  <c r="P392" i="4"/>
  <c r="BI391" i="4"/>
  <c r="BH391" i="4"/>
  <c r="BG391" i="4"/>
  <c r="T391" i="4"/>
  <c r="R391" i="4"/>
  <c r="P391" i="4"/>
  <c r="BI390" i="4"/>
  <c r="BH390" i="4"/>
  <c r="BG390" i="4"/>
  <c r="T390" i="4"/>
  <c r="R390" i="4"/>
  <c r="P390" i="4"/>
  <c r="BI389" i="4"/>
  <c r="BH389" i="4"/>
  <c r="BG389" i="4"/>
  <c r="T389" i="4"/>
  <c r="R389" i="4"/>
  <c r="P389" i="4"/>
  <c r="BI388" i="4"/>
  <c r="BH388" i="4"/>
  <c r="BG388" i="4"/>
  <c r="T388" i="4"/>
  <c r="R388" i="4"/>
  <c r="P388" i="4"/>
  <c r="BI386" i="4"/>
  <c r="BH386" i="4"/>
  <c r="BG386" i="4"/>
  <c r="T386" i="4"/>
  <c r="R386" i="4"/>
  <c r="P386" i="4"/>
  <c r="BI385" i="4"/>
  <c r="BH385" i="4"/>
  <c r="BG385" i="4"/>
  <c r="T385" i="4"/>
  <c r="R385" i="4"/>
  <c r="P385" i="4"/>
  <c r="BI383" i="4"/>
  <c r="BH383" i="4"/>
  <c r="BG383" i="4"/>
  <c r="T383" i="4"/>
  <c r="R383" i="4"/>
  <c r="P383" i="4"/>
  <c r="BI378" i="4"/>
  <c r="BH378" i="4"/>
  <c r="BG378" i="4"/>
  <c r="T378" i="4"/>
  <c r="R378" i="4"/>
  <c r="P378" i="4"/>
  <c r="BI377" i="4"/>
  <c r="BH377" i="4"/>
  <c r="BG377" i="4"/>
  <c r="T377" i="4"/>
  <c r="R377" i="4"/>
  <c r="P377" i="4"/>
  <c r="BI376" i="4"/>
  <c r="BH376" i="4"/>
  <c r="BG376" i="4"/>
  <c r="T376" i="4"/>
  <c r="R376" i="4"/>
  <c r="P376" i="4"/>
  <c r="BI373" i="4"/>
  <c r="BH373" i="4"/>
  <c r="BG373" i="4"/>
  <c r="T373" i="4"/>
  <c r="R373" i="4"/>
  <c r="P373" i="4"/>
  <c r="BI372" i="4"/>
  <c r="BH372" i="4"/>
  <c r="BG372" i="4"/>
  <c r="T372" i="4"/>
  <c r="R372" i="4"/>
  <c r="P372" i="4"/>
  <c r="BI370" i="4"/>
  <c r="BH370" i="4"/>
  <c r="BG370" i="4"/>
  <c r="T370" i="4"/>
  <c r="R370" i="4"/>
  <c r="P370" i="4"/>
  <c r="BI368" i="4"/>
  <c r="BH368" i="4"/>
  <c r="BG368" i="4"/>
  <c r="T368" i="4"/>
  <c r="R368" i="4"/>
  <c r="P368" i="4"/>
  <c r="BI367" i="4"/>
  <c r="BH367" i="4"/>
  <c r="BG367" i="4"/>
  <c r="T367" i="4"/>
  <c r="R367" i="4"/>
  <c r="P367" i="4"/>
  <c r="BI366" i="4"/>
  <c r="BH366" i="4"/>
  <c r="BG366" i="4"/>
  <c r="T366" i="4"/>
  <c r="R366" i="4"/>
  <c r="P366" i="4"/>
  <c r="BI362" i="4"/>
  <c r="BH362" i="4"/>
  <c r="BG362" i="4"/>
  <c r="T362" i="4"/>
  <c r="R362" i="4"/>
  <c r="P362" i="4"/>
  <c r="BI359" i="4"/>
  <c r="BH359" i="4"/>
  <c r="BG359" i="4"/>
  <c r="T359" i="4"/>
  <c r="R359" i="4"/>
  <c r="P359" i="4"/>
  <c r="BI357" i="4"/>
  <c r="BH357" i="4"/>
  <c r="BG357" i="4"/>
  <c r="T357" i="4"/>
  <c r="R357" i="4"/>
  <c r="P357" i="4"/>
  <c r="BI354" i="4"/>
  <c r="BH354" i="4"/>
  <c r="BG354" i="4"/>
  <c r="T354" i="4"/>
  <c r="R354" i="4"/>
  <c r="P354" i="4"/>
  <c r="BI352" i="4"/>
  <c r="BH352" i="4"/>
  <c r="BG352" i="4"/>
  <c r="T352" i="4"/>
  <c r="R352" i="4"/>
  <c r="P352" i="4"/>
  <c r="BI348" i="4"/>
  <c r="BH348" i="4"/>
  <c r="BG348" i="4"/>
  <c r="T348" i="4"/>
  <c r="R348" i="4"/>
  <c r="P348" i="4"/>
  <c r="BI344" i="4"/>
  <c r="BH344" i="4"/>
  <c r="BG344" i="4"/>
  <c r="T344" i="4"/>
  <c r="R344" i="4"/>
  <c r="P344" i="4"/>
  <c r="BI340" i="4"/>
  <c r="BH340" i="4"/>
  <c r="BG340" i="4"/>
  <c r="T340" i="4"/>
  <c r="R340" i="4"/>
  <c r="P340" i="4"/>
  <c r="BI336" i="4"/>
  <c r="BH336" i="4"/>
  <c r="BG336" i="4"/>
  <c r="T336" i="4"/>
  <c r="R336" i="4"/>
  <c r="P336" i="4"/>
  <c r="BI332" i="4"/>
  <c r="BH332" i="4"/>
  <c r="BG332" i="4"/>
  <c r="T332" i="4"/>
  <c r="R332" i="4"/>
  <c r="P332" i="4"/>
  <c r="BI330" i="4"/>
  <c r="BH330" i="4"/>
  <c r="BG330" i="4"/>
  <c r="T330" i="4"/>
  <c r="R330" i="4"/>
  <c r="P330" i="4"/>
  <c r="BI327" i="4"/>
  <c r="BH327" i="4"/>
  <c r="BG327" i="4"/>
  <c r="T327" i="4"/>
  <c r="R327" i="4"/>
  <c r="P327" i="4"/>
  <c r="BI323" i="4"/>
  <c r="BH323" i="4"/>
  <c r="BG323" i="4"/>
  <c r="T323" i="4"/>
  <c r="R323" i="4"/>
  <c r="P323" i="4"/>
  <c r="BI314" i="4"/>
  <c r="BH314" i="4"/>
  <c r="BG314" i="4"/>
  <c r="T314" i="4"/>
  <c r="R314" i="4"/>
  <c r="P314" i="4"/>
  <c r="BI313" i="4"/>
  <c r="BH313" i="4"/>
  <c r="BG313" i="4"/>
  <c r="T313" i="4"/>
  <c r="R313" i="4"/>
  <c r="P313" i="4"/>
  <c r="BI312" i="4"/>
  <c r="BH312" i="4"/>
  <c r="BG312" i="4"/>
  <c r="T312" i="4"/>
  <c r="R312" i="4"/>
  <c r="P312" i="4"/>
  <c r="BI311" i="4"/>
  <c r="BH311" i="4"/>
  <c r="BG311" i="4"/>
  <c r="T311" i="4"/>
  <c r="R311" i="4"/>
  <c r="P311" i="4"/>
  <c r="BI310" i="4"/>
  <c r="BH310" i="4"/>
  <c r="BG310" i="4"/>
  <c r="T310" i="4"/>
  <c r="R310" i="4"/>
  <c r="P310" i="4"/>
  <c r="BI308" i="4"/>
  <c r="BH308" i="4"/>
  <c r="BG308" i="4"/>
  <c r="T308" i="4"/>
  <c r="R308" i="4"/>
  <c r="P308" i="4"/>
  <c r="BI302" i="4"/>
  <c r="BH302" i="4"/>
  <c r="BG302" i="4"/>
  <c r="T302" i="4"/>
  <c r="R302" i="4"/>
  <c r="P302" i="4"/>
  <c r="BI300" i="4"/>
  <c r="BH300" i="4"/>
  <c r="BG300" i="4"/>
  <c r="T300" i="4"/>
  <c r="R300" i="4"/>
  <c r="P300" i="4"/>
  <c r="BI299" i="4"/>
  <c r="BH299" i="4"/>
  <c r="BG299" i="4"/>
  <c r="T299" i="4"/>
  <c r="R299" i="4"/>
  <c r="P299" i="4"/>
  <c r="BI297" i="4"/>
  <c r="BH297" i="4"/>
  <c r="BG297" i="4"/>
  <c r="T297" i="4"/>
  <c r="R297" i="4"/>
  <c r="P297" i="4"/>
  <c r="BI292" i="4"/>
  <c r="BH292" i="4"/>
  <c r="BG292" i="4"/>
  <c r="T292" i="4"/>
  <c r="R292" i="4"/>
  <c r="P292" i="4"/>
  <c r="BI288" i="4"/>
  <c r="BH288" i="4"/>
  <c r="BG288" i="4"/>
  <c r="T288" i="4"/>
  <c r="R288" i="4"/>
  <c r="P288" i="4"/>
  <c r="BI282" i="4"/>
  <c r="BH282" i="4"/>
  <c r="BG282" i="4"/>
  <c r="T282" i="4"/>
  <c r="R282" i="4"/>
  <c r="P282" i="4"/>
  <c r="BI277" i="4"/>
  <c r="BH277" i="4"/>
  <c r="BG277" i="4"/>
  <c r="T277" i="4"/>
  <c r="R277" i="4"/>
  <c r="P277" i="4"/>
  <c r="BI267" i="4"/>
  <c r="BH267" i="4"/>
  <c r="BG267" i="4"/>
  <c r="T267" i="4"/>
  <c r="R267" i="4"/>
  <c r="P267" i="4"/>
  <c r="BI263" i="4"/>
  <c r="BH263" i="4"/>
  <c r="BG263" i="4"/>
  <c r="T263" i="4"/>
  <c r="R263" i="4"/>
  <c r="P263" i="4"/>
  <c r="BI260" i="4"/>
  <c r="BH260" i="4"/>
  <c r="BG260" i="4"/>
  <c r="T260" i="4"/>
  <c r="R260" i="4"/>
  <c r="P260" i="4"/>
  <c r="BI257" i="4"/>
  <c r="BH257" i="4"/>
  <c r="BG257" i="4"/>
  <c r="T257" i="4"/>
  <c r="R257" i="4"/>
  <c r="P257" i="4"/>
  <c r="BI256" i="4"/>
  <c r="BH256" i="4"/>
  <c r="BG256" i="4"/>
  <c r="T256" i="4"/>
  <c r="R256" i="4"/>
  <c r="P256" i="4"/>
  <c r="BI250" i="4"/>
  <c r="BH250" i="4"/>
  <c r="BG250" i="4"/>
  <c r="T250" i="4"/>
  <c r="R250" i="4"/>
  <c r="P250" i="4"/>
  <c r="BI249" i="4"/>
  <c r="BH249" i="4"/>
  <c r="BG249" i="4"/>
  <c r="T249" i="4"/>
  <c r="R249" i="4"/>
  <c r="P249" i="4"/>
  <c r="BI246" i="4"/>
  <c r="BH246" i="4"/>
  <c r="BG246" i="4"/>
  <c r="T246" i="4"/>
  <c r="R246" i="4"/>
  <c r="P246" i="4"/>
  <c r="BI237" i="4"/>
  <c r="BH237" i="4"/>
  <c r="BG237" i="4"/>
  <c r="T237" i="4"/>
  <c r="R237" i="4"/>
  <c r="P237" i="4"/>
  <c r="BI228" i="4"/>
  <c r="BH228" i="4"/>
  <c r="BG228" i="4"/>
  <c r="T228" i="4"/>
  <c r="R228" i="4"/>
  <c r="P228" i="4"/>
  <c r="BI219" i="4"/>
  <c r="BH219" i="4"/>
  <c r="BG219" i="4"/>
  <c r="T219" i="4"/>
  <c r="R219" i="4"/>
  <c r="P219" i="4"/>
  <c r="BI210" i="4"/>
  <c r="BH210" i="4"/>
  <c r="BG210" i="4"/>
  <c r="T210" i="4"/>
  <c r="R210" i="4"/>
  <c r="P210" i="4"/>
  <c r="BI207" i="4"/>
  <c r="BH207" i="4"/>
  <c r="BG207" i="4"/>
  <c r="T207" i="4"/>
  <c r="R207" i="4"/>
  <c r="P207" i="4"/>
  <c r="BI205" i="4"/>
  <c r="BH205" i="4"/>
  <c r="BG205" i="4"/>
  <c r="T205" i="4"/>
  <c r="R205" i="4"/>
  <c r="P205" i="4"/>
  <c r="BI203" i="4"/>
  <c r="BH203" i="4"/>
  <c r="BG203" i="4"/>
  <c r="T203" i="4"/>
  <c r="R203" i="4"/>
  <c r="P203" i="4"/>
  <c r="BI201" i="4"/>
  <c r="BH201" i="4"/>
  <c r="BG201" i="4"/>
  <c r="T201" i="4"/>
  <c r="R201" i="4"/>
  <c r="P201" i="4"/>
  <c r="BI200" i="4"/>
  <c r="BH200" i="4"/>
  <c r="BG200" i="4"/>
  <c r="T200" i="4"/>
  <c r="R200" i="4"/>
  <c r="P200" i="4"/>
  <c r="BI198" i="4"/>
  <c r="BH198" i="4"/>
  <c r="BG198" i="4"/>
  <c r="T198" i="4"/>
  <c r="R198" i="4"/>
  <c r="P198" i="4"/>
  <c r="BI196" i="4"/>
  <c r="BH196" i="4"/>
  <c r="BG196" i="4"/>
  <c r="T196" i="4"/>
  <c r="R196" i="4"/>
  <c r="P196" i="4"/>
  <c r="BI194" i="4"/>
  <c r="BH194" i="4"/>
  <c r="BG194" i="4"/>
  <c r="T194" i="4"/>
  <c r="R194" i="4"/>
  <c r="P194" i="4"/>
  <c r="BI190" i="4"/>
  <c r="BH190" i="4"/>
  <c r="BG190" i="4"/>
  <c r="T190" i="4"/>
  <c r="R190" i="4"/>
  <c r="P190" i="4"/>
  <c r="BI188" i="4"/>
  <c r="BH188" i="4"/>
  <c r="BG188" i="4"/>
  <c r="T188" i="4"/>
  <c r="R188" i="4"/>
  <c r="P188" i="4"/>
  <c r="BI181" i="4"/>
  <c r="BH181" i="4"/>
  <c r="BG181" i="4"/>
  <c r="T181" i="4"/>
  <c r="R181" i="4"/>
  <c r="P181" i="4"/>
  <c r="BI174" i="4"/>
  <c r="BH174" i="4"/>
  <c r="BG174" i="4"/>
  <c r="T174" i="4"/>
  <c r="R174" i="4"/>
  <c r="P174" i="4"/>
  <c r="BI167" i="4"/>
  <c r="BH167" i="4"/>
  <c r="BG167" i="4"/>
  <c r="T167" i="4"/>
  <c r="R167" i="4"/>
  <c r="P167" i="4"/>
  <c r="BI163" i="4"/>
  <c r="BH163" i="4"/>
  <c r="BG163" i="4"/>
  <c r="T163" i="4"/>
  <c r="R163" i="4"/>
  <c r="P163" i="4"/>
  <c r="BI159" i="4"/>
  <c r="BH159" i="4"/>
  <c r="BG159" i="4"/>
  <c r="T159" i="4"/>
  <c r="R159" i="4"/>
  <c r="P159" i="4"/>
  <c r="BI153" i="4"/>
  <c r="BH153" i="4"/>
  <c r="BG153" i="4"/>
  <c r="T153" i="4"/>
  <c r="R153" i="4"/>
  <c r="P153" i="4"/>
  <c r="BI144" i="4"/>
  <c r="BH144" i="4"/>
  <c r="BG144" i="4"/>
  <c r="T144" i="4"/>
  <c r="R144" i="4"/>
  <c r="P144" i="4"/>
  <c r="BI141" i="4"/>
  <c r="BH141" i="4"/>
  <c r="BG141" i="4"/>
  <c r="T141" i="4"/>
  <c r="R141" i="4"/>
  <c r="P141" i="4"/>
  <c r="BI137" i="4"/>
  <c r="BH137" i="4"/>
  <c r="BG137" i="4"/>
  <c r="T137" i="4"/>
  <c r="R137" i="4"/>
  <c r="P137" i="4"/>
  <c r="J131" i="4"/>
  <c r="F131" i="4"/>
  <c r="J130" i="4"/>
  <c r="F130" i="4"/>
  <c r="F128" i="4"/>
  <c r="E126" i="4"/>
  <c r="J96" i="4"/>
  <c r="F96" i="4"/>
  <c r="J95" i="4"/>
  <c r="F95" i="4"/>
  <c r="F93" i="4"/>
  <c r="E91" i="4"/>
  <c r="J16" i="4"/>
  <c r="J128" i="4"/>
  <c r="E7" i="4"/>
  <c r="E85" i="4"/>
  <c r="J41" i="3"/>
  <c r="J40" i="3"/>
  <c r="AY99" i="1"/>
  <c r="J39" i="3"/>
  <c r="AX99" i="1"/>
  <c r="BI329" i="3"/>
  <c r="BH329" i="3"/>
  <c r="BG329" i="3"/>
  <c r="T329" i="3"/>
  <c r="T328" i="3"/>
  <c r="R329" i="3"/>
  <c r="R328" i="3"/>
  <c r="P329" i="3"/>
  <c r="P328" i="3"/>
  <c r="BI326" i="3"/>
  <c r="BH326" i="3"/>
  <c r="BG326" i="3"/>
  <c r="T326" i="3"/>
  <c r="R326" i="3"/>
  <c r="P326" i="3"/>
  <c r="BI324" i="3"/>
  <c r="BH324" i="3"/>
  <c r="BG324" i="3"/>
  <c r="T324" i="3"/>
  <c r="R324" i="3"/>
  <c r="P324" i="3"/>
  <c r="BI323" i="3"/>
  <c r="BH323" i="3"/>
  <c r="BG323" i="3"/>
  <c r="T323" i="3"/>
  <c r="R323" i="3"/>
  <c r="P323" i="3"/>
  <c r="BI322" i="3"/>
  <c r="BH322" i="3"/>
  <c r="BG322" i="3"/>
  <c r="T322" i="3"/>
  <c r="R322" i="3"/>
  <c r="P322" i="3"/>
  <c r="BI319" i="3"/>
  <c r="BH319" i="3"/>
  <c r="BG319" i="3"/>
  <c r="T319" i="3"/>
  <c r="R319" i="3"/>
  <c r="P319" i="3"/>
  <c r="BI317" i="3"/>
  <c r="BH317" i="3"/>
  <c r="BG317" i="3"/>
  <c r="T317" i="3"/>
  <c r="R317" i="3"/>
  <c r="P317" i="3"/>
  <c r="BI315" i="3"/>
  <c r="BH315" i="3"/>
  <c r="BG315" i="3"/>
  <c r="T315" i="3"/>
  <c r="R315" i="3"/>
  <c r="P315" i="3"/>
  <c r="BI313" i="3"/>
  <c r="BH313" i="3"/>
  <c r="BG313" i="3"/>
  <c r="T313" i="3"/>
  <c r="R313" i="3"/>
  <c r="P313" i="3"/>
  <c r="BI311" i="3"/>
  <c r="BH311" i="3"/>
  <c r="BG311" i="3"/>
  <c r="T311" i="3"/>
  <c r="R311" i="3"/>
  <c r="P311" i="3"/>
  <c r="BI310" i="3"/>
  <c r="BH310" i="3"/>
  <c r="BG310" i="3"/>
  <c r="T310" i="3"/>
  <c r="R310" i="3"/>
  <c r="P310" i="3"/>
  <c r="BI309" i="3"/>
  <c r="BH309" i="3"/>
  <c r="BG309" i="3"/>
  <c r="T309" i="3"/>
  <c r="R309" i="3"/>
  <c r="P309" i="3"/>
  <c r="BI308" i="3"/>
  <c r="BH308" i="3"/>
  <c r="BG308" i="3"/>
  <c r="T308" i="3"/>
  <c r="R308" i="3"/>
  <c r="P308" i="3"/>
  <c r="BI307" i="3"/>
  <c r="BH307" i="3"/>
  <c r="BG307" i="3"/>
  <c r="T307" i="3"/>
  <c r="R307" i="3"/>
  <c r="P307" i="3"/>
  <c r="BI306" i="3"/>
  <c r="BH306" i="3"/>
  <c r="BG306" i="3"/>
  <c r="T306" i="3"/>
  <c r="R306" i="3"/>
  <c r="P306" i="3"/>
  <c r="BI305" i="3"/>
  <c r="BH305" i="3"/>
  <c r="BG305" i="3"/>
  <c r="T305" i="3"/>
  <c r="R305" i="3"/>
  <c r="P305" i="3"/>
  <c r="BI304" i="3"/>
  <c r="BH304" i="3"/>
  <c r="BG304" i="3"/>
  <c r="T304" i="3"/>
  <c r="R304" i="3"/>
  <c r="P304" i="3"/>
  <c r="BI302" i="3"/>
  <c r="BH302" i="3"/>
  <c r="BG302" i="3"/>
  <c r="T302" i="3"/>
  <c r="R302" i="3"/>
  <c r="P302" i="3"/>
  <c r="BI301" i="3"/>
  <c r="BH301" i="3"/>
  <c r="BG301" i="3"/>
  <c r="T301" i="3"/>
  <c r="R301" i="3"/>
  <c r="P301" i="3"/>
  <c r="BI300" i="3"/>
  <c r="BH300" i="3"/>
  <c r="BG300" i="3"/>
  <c r="T300" i="3"/>
  <c r="R300" i="3"/>
  <c r="P300" i="3"/>
  <c r="BI299" i="3"/>
  <c r="BH299" i="3"/>
  <c r="BG299" i="3"/>
  <c r="T299" i="3"/>
  <c r="R299" i="3"/>
  <c r="P299" i="3"/>
  <c r="BI297" i="3"/>
  <c r="BH297" i="3"/>
  <c r="BG297" i="3"/>
  <c r="T297" i="3"/>
  <c r="R297" i="3"/>
  <c r="P297" i="3"/>
  <c r="BI294" i="3"/>
  <c r="BH294" i="3"/>
  <c r="BG294" i="3"/>
  <c r="T294" i="3"/>
  <c r="R294" i="3"/>
  <c r="P294" i="3"/>
  <c r="BI289" i="3"/>
  <c r="BH289" i="3"/>
  <c r="BG289" i="3"/>
  <c r="T289" i="3"/>
  <c r="R289" i="3"/>
  <c r="P289" i="3"/>
  <c r="BI284" i="3"/>
  <c r="BH284" i="3"/>
  <c r="BG284" i="3"/>
  <c r="T284" i="3"/>
  <c r="R284" i="3"/>
  <c r="P284" i="3"/>
  <c r="BI280" i="3"/>
  <c r="BH280" i="3"/>
  <c r="BG280" i="3"/>
  <c r="T280" i="3"/>
  <c r="R280" i="3"/>
  <c r="P280" i="3"/>
  <c r="BI276" i="3"/>
  <c r="BH276" i="3"/>
  <c r="BG276" i="3"/>
  <c r="T276" i="3"/>
  <c r="R276" i="3"/>
  <c r="P276" i="3"/>
  <c r="BI272" i="3"/>
  <c r="BH272" i="3"/>
  <c r="BG272" i="3"/>
  <c r="T272" i="3"/>
  <c r="R272" i="3"/>
  <c r="P272" i="3"/>
  <c r="BI268" i="3"/>
  <c r="BH268" i="3"/>
  <c r="BG268" i="3"/>
  <c r="T268" i="3"/>
  <c r="R268" i="3"/>
  <c r="P268" i="3"/>
  <c r="BI265" i="3"/>
  <c r="BH265" i="3"/>
  <c r="BG265" i="3"/>
  <c r="T265" i="3"/>
  <c r="R265" i="3"/>
  <c r="P265" i="3"/>
  <c r="BI261" i="3"/>
  <c r="BH261" i="3"/>
  <c r="BG261" i="3"/>
  <c r="T261" i="3"/>
  <c r="R261" i="3"/>
  <c r="P261" i="3"/>
  <c r="BI253" i="3"/>
  <c r="BH253" i="3"/>
  <c r="BG253" i="3"/>
  <c r="T253" i="3"/>
  <c r="R253" i="3"/>
  <c r="P253" i="3"/>
  <c r="BI252" i="3"/>
  <c r="BH252" i="3"/>
  <c r="BG252" i="3"/>
  <c r="T252" i="3"/>
  <c r="R252" i="3"/>
  <c r="P252" i="3"/>
  <c r="BI250" i="3"/>
  <c r="BH250" i="3"/>
  <c r="BG250" i="3"/>
  <c r="T250" i="3"/>
  <c r="R250" i="3"/>
  <c r="P250" i="3"/>
  <c r="BI246" i="3"/>
  <c r="BH246" i="3"/>
  <c r="BG246" i="3"/>
  <c r="T246" i="3"/>
  <c r="R246" i="3"/>
  <c r="P246" i="3"/>
  <c r="BI244" i="3"/>
  <c r="BH244" i="3"/>
  <c r="BG244" i="3"/>
  <c r="T244" i="3"/>
  <c r="R244" i="3"/>
  <c r="P244" i="3"/>
  <c r="BI243" i="3"/>
  <c r="BH243" i="3"/>
  <c r="BG243" i="3"/>
  <c r="T243" i="3"/>
  <c r="R243" i="3"/>
  <c r="P243" i="3"/>
  <c r="BI241" i="3"/>
  <c r="BH241" i="3"/>
  <c r="BG241" i="3"/>
  <c r="T241" i="3"/>
  <c r="R241" i="3"/>
  <c r="P241" i="3"/>
  <c r="BI238" i="3"/>
  <c r="BH238" i="3"/>
  <c r="BG238" i="3"/>
  <c r="T238" i="3"/>
  <c r="R238" i="3"/>
  <c r="P238" i="3"/>
  <c r="BI234" i="3"/>
  <c r="BH234" i="3"/>
  <c r="BG234" i="3"/>
  <c r="T234" i="3"/>
  <c r="R234" i="3"/>
  <c r="P234" i="3"/>
  <c r="BI228" i="3"/>
  <c r="BH228" i="3"/>
  <c r="BG228" i="3"/>
  <c r="T228" i="3"/>
  <c r="R228" i="3"/>
  <c r="P228" i="3"/>
  <c r="BI223" i="3"/>
  <c r="BH223" i="3"/>
  <c r="BG223" i="3"/>
  <c r="T223" i="3"/>
  <c r="R223" i="3"/>
  <c r="P223" i="3"/>
  <c r="BI216" i="3"/>
  <c r="BH216" i="3"/>
  <c r="BG216" i="3"/>
  <c r="T216" i="3"/>
  <c r="R216" i="3"/>
  <c r="P216" i="3"/>
  <c r="BI212" i="3"/>
  <c r="BH212" i="3"/>
  <c r="BG212" i="3"/>
  <c r="T212" i="3"/>
  <c r="R212" i="3"/>
  <c r="P212" i="3"/>
  <c r="BI209" i="3"/>
  <c r="BH209" i="3"/>
  <c r="BG209" i="3"/>
  <c r="T209" i="3"/>
  <c r="R209" i="3"/>
  <c r="P209" i="3"/>
  <c r="BI206" i="3"/>
  <c r="BH206" i="3"/>
  <c r="BG206" i="3"/>
  <c r="T206" i="3"/>
  <c r="R206" i="3"/>
  <c r="P206" i="3"/>
  <c r="BI205" i="3"/>
  <c r="BH205" i="3"/>
  <c r="BG205" i="3"/>
  <c r="T205" i="3"/>
  <c r="R205" i="3"/>
  <c r="P205" i="3"/>
  <c r="BI201" i="3"/>
  <c r="BH201" i="3"/>
  <c r="BG201" i="3"/>
  <c r="T201" i="3"/>
  <c r="R201" i="3"/>
  <c r="P201" i="3"/>
  <c r="BI193" i="3"/>
  <c r="BH193" i="3"/>
  <c r="BG193" i="3"/>
  <c r="T193" i="3"/>
  <c r="R193" i="3"/>
  <c r="P193" i="3"/>
  <c r="BI185" i="3"/>
  <c r="BH185" i="3"/>
  <c r="BG185" i="3"/>
  <c r="T185" i="3"/>
  <c r="R185" i="3"/>
  <c r="P185" i="3"/>
  <c r="BI182" i="3"/>
  <c r="BH182" i="3"/>
  <c r="BG182" i="3"/>
  <c r="T182" i="3"/>
  <c r="R182" i="3"/>
  <c r="P182" i="3"/>
  <c r="BI180" i="3"/>
  <c r="BH180" i="3"/>
  <c r="BG180" i="3"/>
  <c r="T180" i="3"/>
  <c r="R180" i="3"/>
  <c r="P180" i="3"/>
  <c r="BI178" i="3"/>
  <c r="BH178" i="3"/>
  <c r="BG178" i="3"/>
  <c r="T178" i="3"/>
  <c r="R178" i="3"/>
  <c r="P178" i="3"/>
  <c r="BI176" i="3"/>
  <c r="BH176" i="3"/>
  <c r="BG176" i="3"/>
  <c r="T176" i="3"/>
  <c r="R176" i="3"/>
  <c r="P176" i="3"/>
  <c r="BI174" i="3"/>
  <c r="BH174" i="3"/>
  <c r="BG174" i="3"/>
  <c r="T174" i="3"/>
  <c r="R174" i="3"/>
  <c r="P174" i="3"/>
  <c r="BI172" i="3"/>
  <c r="BH172" i="3"/>
  <c r="BG172" i="3"/>
  <c r="T172" i="3"/>
  <c r="R172" i="3"/>
  <c r="P172" i="3"/>
  <c r="BI167" i="3"/>
  <c r="BH167" i="3"/>
  <c r="BG167" i="3"/>
  <c r="T167" i="3"/>
  <c r="R167" i="3"/>
  <c r="P167" i="3"/>
  <c r="BI162" i="3"/>
  <c r="BH162" i="3"/>
  <c r="BG162" i="3"/>
  <c r="T162" i="3"/>
  <c r="R162" i="3"/>
  <c r="P162" i="3"/>
  <c r="BI157" i="3"/>
  <c r="BH157" i="3"/>
  <c r="BG157" i="3"/>
  <c r="T157" i="3"/>
  <c r="R157" i="3"/>
  <c r="P157" i="3"/>
  <c r="BI153" i="3"/>
  <c r="BH153" i="3"/>
  <c r="BG153" i="3"/>
  <c r="T153" i="3"/>
  <c r="R153" i="3"/>
  <c r="P153" i="3"/>
  <c r="BI149" i="3"/>
  <c r="BH149" i="3"/>
  <c r="BG149" i="3"/>
  <c r="T149" i="3"/>
  <c r="R149" i="3"/>
  <c r="P149" i="3"/>
  <c r="BI145" i="3"/>
  <c r="BH145" i="3"/>
  <c r="BG145" i="3"/>
  <c r="T145" i="3"/>
  <c r="R145" i="3"/>
  <c r="P145" i="3"/>
  <c r="BI140" i="3"/>
  <c r="BH140" i="3"/>
  <c r="BG140" i="3"/>
  <c r="T140" i="3"/>
  <c r="R140" i="3"/>
  <c r="P140" i="3"/>
  <c r="BI137" i="3"/>
  <c r="BH137" i="3"/>
  <c r="BG137" i="3"/>
  <c r="T137" i="3"/>
  <c r="R137" i="3"/>
  <c r="P137" i="3"/>
  <c r="J131" i="3"/>
  <c r="F131" i="3"/>
  <c r="J130" i="3"/>
  <c r="F130" i="3"/>
  <c r="F128" i="3"/>
  <c r="E126" i="3"/>
  <c r="J96" i="3"/>
  <c r="F96" i="3"/>
  <c r="J95" i="3"/>
  <c r="F95" i="3"/>
  <c r="F93" i="3"/>
  <c r="E91" i="3"/>
  <c r="J16" i="3"/>
  <c r="J93" i="3"/>
  <c r="E7" i="3"/>
  <c r="E120" i="3"/>
  <c r="J41" i="2"/>
  <c r="J40" i="2"/>
  <c r="AY98" i="1"/>
  <c r="J39" i="2"/>
  <c r="AX98" i="1"/>
  <c r="BI329" i="2"/>
  <c r="BH329" i="2"/>
  <c r="BG329" i="2"/>
  <c r="T329" i="2"/>
  <c r="T328" i="2"/>
  <c r="R329" i="2"/>
  <c r="R328" i="2"/>
  <c r="P329" i="2"/>
  <c r="P328" i="2"/>
  <c r="BI327" i="2"/>
  <c r="BH327" i="2"/>
  <c r="BG327" i="2"/>
  <c r="T327" i="2"/>
  <c r="R327" i="2"/>
  <c r="P327" i="2"/>
  <c r="BI325" i="2"/>
  <c r="BH325" i="2"/>
  <c r="BG325" i="2"/>
  <c r="T325" i="2"/>
  <c r="R325" i="2"/>
  <c r="P325" i="2"/>
  <c r="BI324" i="2"/>
  <c r="BH324" i="2"/>
  <c r="BG324" i="2"/>
  <c r="T324" i="2"/>
  <c r="R324" i="2"/>
  <c r="P324" i="2"/>
  <c r="BI323" i="2"/>
  <c r="BH323" i="2"/>
  <c r="BG323" i="2"/>
  <c r="T323" i="2"/>
  <c r="R323" i="2"/>
  <c r="P323" i="2"/>
  <c r="BI313" i="2"/>
  <c r="BH313" i="2"/>
  <c r="BG313" i="2"/>
  <c r="T313" i="2"/>
  <c r="R313" i="2"/>
  <c r="P313" i="2"/>
  <c r="BI312" i="2"/>
  <c r="BH312" i="2"/>
  <c r="BG312" i="2"/>
  <c r="T312" i="2"/>
  <c r="R312" i="2"/>
  <c r="P312" i="2"/>
  <c r="BI311" i="2"/>
  <c r="BH311" i="2"/>
  <c r="BG311" i="2"/>
  <c r="T311" i="2"/>
  <c r="R311" i="2"/>
  <c r="P311" i="2"/>
  <c r="BI310" i="2"/>
  <c r="BH310" i="2"/>
  <c r="BG310" i="2"/>
  <c r="T310" i="2"/>
  <c r="R310" i="2"/>
  <c r="P310" i="2"/>
  <c r="BI308" i="2"/>
  <c r="BH308" i="2"/>
  <c r="BG308" i="2"/>
  <c r="T308" i="2"/>
  <c r="R308" i="2"/>
  <c r="P308" i="2"/>
  <c r="BI307" i="2"/>
  <c r="BH307" i="2"/>
  <c r="BG307" i="2"/>
  <c r="T307" i="2"/>
  <c r="R307" i="2"/>
  <c r="P307" i="2"/>
  <c r="BI306" i="2"/>
  <c r="BH306" i="2"/>
  <c r="BG306" i="2"/>
  <c r="T306" i="2"/>
  <c r="R306" i="2"/>
  <c r="P306" i="2"/>
  <c r="BI305" i="2"/>
  <c r="BH305" i="2"/>
  <c r="BG305" i="2"/>
  <c r="T305" i="2"/>
  <c r="R305" i="2"/>
  <c r="P305" i="2"/>
  <c r="BI304" i="2"/>
  <c r="BH304" i="2"/>
  <c r="BG304" i="2"/>
  <c r="T304" i="2"/>
  <c r="R304" i="2"/>
  <c r="P304" i="2"/>
  <c r="BI303" i="2"/>
  <c r="BH303" i="2"/>
  <c r="BG303" i="2"/>
  <c r="T303" i="2"/>
  <c r="R303" i="2"/>
  <c r="P303" i="2"/>
  <c r="BI302" i="2"/>
  <c r="BH302" i="2"/>
  <c r="BG302" i="2"/>
  <c r="T302" i="2"/>
  <c r="R302" i="2"/>
  <c r="P302" i="2"/>
  <c r="BI301" i="2"/>
  <c r="BH301" i="2"/>
  <c r="BG301" i="2"/>
  <c r="T301" i="2"/>
  <c r="R301" i="2"/>
  <c r="P301" i="2"/>
  <c r="BI300" i="2"/>
  <c r="BH300" i="2"/>
  <c r="BG300" i="2"/>
  <c r="T300" i="2"/>
  <c r="R300" i="2"/>
  <c r="P300" i="2"/>
  <c r="BI299" i="2"/>
  <c r="BH299" i="2"/>
  <c r="BG299" i="2"/>
  <c r="T299" i="2"/>
  <c r="R299" i="2"/>
  <c r="P299" i="2"/>
  <c r="BI297" i="2"/>
  <c r="BH297" i="2"/>
  <c r="BG297" i="2"/>
  <c r="T297" i="2"/>
  <c r="R297" i="2"/>
  <c r="P297" i="2"/>
  <c r="BI296" i="2"/>
  <c r="BH296" i="2"/>
  <c r="BG296" i="2"/>
  <c r="T296" i="2"/>
  <c r="R296" i="2"/>
  <c r="P296" i="2"/>
  <c r="BI295" i="2"/>
  <c r="BH295" i="2"/>
  <c r="BG295" i="2"/>
  <c r="T295" i="2"/>
  <c r="R295" i="2"/>
  <c r="P295" i="2"/>
  <c r="BI294" i="2"/>
  <c r="BH294" i="2"/>
  <c r="BG294" i="2"/>
  <c r="T294" i="2"/>
  <c r="R294" i="2"/>
  <c r="P294" i="2"/>
  <c r="BI292" i="2"/>
  <c r="BH292" i="2"/>
  <c r="BG292" i="2"/>
  <c r="T292" i="2"/>
  <c r="R292" i="2"/>
  <c r="P292" i="2"/>
  <c r="BI291" i="2"/>
  <c r="BH291" i="2"/>
  <c r="BG291" i="2"/>
  <c r="T291" i="2"/>
  <c r="R291" i="2"/>
  <c r="P291" i="2"/>
  <c r="BI290" i="2"/>
  <c r="BH290" i="2"/>
  <c r="BG290" i="2"/>
  <c r="T290" i="2"/>
  <c r="R290" i="2"/>
  <c r="P290" i="2"/>
  <c r="BI288" i="2"/>
  <c r="BH288" i="2"/>
  <c r="BG288" i="2"/>
  <c r="T288" i="2"/>
  <c r="R288" i="2"/>
  <c r="P288" i="2"/>
  <c r="BI287" i="2"/>
  <c r="BH287" i="2"/>
  <c r="BG287" i="2"/>
  <c r="T287" i="2"/>
  <c r="R287" i="2"/>
  <c r="P287" i="2"/>
  <c r="BI284" i="2"/>
  <c r="BH284" i="2"/>
  <c r="BG284" i="2"/>
  <c r="T284" i="2"/>
  <c r="R284" i="2"/>
  <c r="P284" i="2"/>
  <c r="BI279" i="2"/>
  <c r="BH279" i="2"/>
  <c r="BG279" i="2"/>
  <c r="T279" i="2"/>
  <c r="R279" i="2"/>
  <c r="P279" i="2"/>
  <c r="BI275" i="2"/>
  <c r="BH275" i="2"/>
  <c r="BG275" i="2"/>
  <c r="T275" i="2"/>
  <c r="R275" i="2"/>
  <c r="P275" i="2"/>
  <c r="BI267" i="2"/>
  <c r="BH267" i="2"/>
  <c r="BG267" i="2"/>
  <c r="T267" i="2"/>
  <c r="R267" i="2"/>
  <c r="P267" i="2"/>
  <c r="BI266" i="2"/>
  <c r="BH266" i="2"/>
  <c r="BG266" i="2"/>
  <c r="T266" i="2"/>
  <c r="R266" i="2"/>
  <c r="P266" i="2"/>
  <c r="BI265" i="2"/>
  <c r="BH265" i="2"/>
  <c r="BG265" i="2"/>
  <c r="T265" i="2"/>
  <c r="R265" i="2"/>
  <c r="P265" i="2"/>
  <c r="BI264" i="2"/>
  <c r="BH264" i="2"/>
  <c r="BG264" i="2"/>
  <c r="T264" i="2"/>
  <c r="R264" i="2"/>
  <c r="P264" i="2"/>
  <c r="BI263" i="2"/>
  <c r="BH263" i="2"/>
  <c r="BG263" i="2"/>
  <c r="T263" i="2"/>
  <c r="R263" i="2"/>
  <c r="P263" i="2"/>
  <c r="BI262" i="2"/>
  <c r="BH262" i="2"/>
  <c r="BG262" i="2"/>
  <c r="T262" i="2"/>
  <c r="R262" i="2"/>
  <c r="P262" i="2"/>
  <c r="BI260" i="2"/>
  <c r="BH260" i="2"/>
  <c r="BG260" i="2"/>
  <c r="T260" i="2"/>
  <c r="R260" i="2"/>
  <c r="P260" i="2"/>
  <c r="BI256" i="2"/>
  <c r="BH256" i="2"/>
  <c r="BG256" i="2"/>
  <c r="T256" i="2"/>
  <c r="R256" i="2"/>
  <c r="P256" i="2"/>
  <c r="BI254" i="2"/>
  <c r="BH254" i="2"/>
  <c r="BG254" i="2"/>
  <c r="T254" i="2"/>
  <c r="R254" i="2"/>
  <c r="P254" i="2"/>
  <c r="BI253" i="2"/>
  <c r="BH253" i="2"/>
  <c r="BG253" i="2"/>
  <c r="T253" i="2"/>
  <c r="R253" i="2"/>
  <c r="P253" i="2"/>
  <c r="BI251" i="2"/>
  <c r="BH251" i="2"/>
  <c r="BG251" i="2"/>
  <c r="T251" i="2"/>
  <c r="R251" i="2"/>
  <c r="P251" i="2"/>
  <c r="BI248" i="2"/>
  <c r="BH248" i="2"/>
  <c r="BG248" i="2"/>
  <c r="T248" i="2"/>
  <c r="R248" i="2"/>
  <c r="P248" i="2"/>
  <c r="BI244" i="2"/>
  <c r="BH244" i="2"/>
  <c r="BG244" i="2"/>
  <c r="T244" i="2"/>
  <c r="R244" i="2"/>
  <c r="P244" i="2"/>
  <c r="BI238" i="2"/>
  <c r="BH238" i="2"/>
  <c r="BG238" i="2"/>
  <c r="T238" i="2"/>
  <c r="R238" i="2"/>
  <c r="P238" i="2"/>
  <c r="BI233" i="2"/>
  <c r="BH233" i="2"/>
  <c r="BG233" i="2"/>
  <c r="T233" i="2"/>
  <c r="R233" i="2"/>
  <c r="P233" i="2"/>
  <c r="BI226" i="2"/>
  <c r="BH226" i="2"/>
  <c r="BG226" i="2"/>
  <c r="T226" i="2"/>
  <c r="R226" i="2"/>
  <c r="P226" i="2"/>
  <c r="BI222" i="2"/>
  <c r="BH222" i="2"/>
  <c r="BG222" i="2"/>
  <c r="T222" i="2"/>
  <c r="R222" i="2"/>
  <c r="P222" i="2"/>
  <c r="BI219" i="2"/>
  <c r="BH219" i="2"/>
  <c r="BG219" i="2"/>
  <c r="T219" i="2"/>
  <c r="R219" i="2"/>
  <c r="P219" i="2"/>
  <c r="BI216" i="2"/>
  <c r="BH216" i="2"/>
  <c r="BG216" i="2"/>
  <c r="T216" i="2"/>
  <c r="R216" i="2"/>
  <c r="P216" i="2"/>
  <c r="BI215" i="2"/>
  <c r="BH215" i="2"/>
  <c r="BG215" i="2"/>
  <c r="T215" i="2"/>
  <c r="R215" i="2"/>
  <c r="P215" i="2"/>
  <c r="BI214" i="2"/>
  <c r="BH214" i="2"/>
  <c r="BG214" i="2"/>
  <c r="T214" i="2"/>
  <c r="R214" i="2"/>
  <c r="P214" i="2"/>
  <c r="BI210" i="2"/>
  <c r="BH210" i="2"/>
  <c r="BG210" i="2"/>
  <c r="T210" i="2"/>
  <c r="R210" i="2"/>
  <c r="P210" i="2"/>
  <c r="BI206" i="2"/>
  <c r="BH206" i="2"/>
  <c r="BG206" i="2"/>
  <c r="T206" i="2"/>
  <c r="R206" i="2"/>
  <c r="P206" i="2"/>
  <c r="BI205" i="2"/>
  <c r="BH205" i="2"/>
  <c r="BG205" i="2"/>
  <c r="T205" i="2"/>
  <c r="R205" i="2"/>
  <c r="P205" i="2"/>
  <c r="BI202" i="2"/>
  <c r="BH202" i="2"/>
  <c r="BG202" i="2"/>
  <c r="T202" i="2"/>
  <c r="R202" i="2"/>
  <c r="P202" i="2"/>
  <c r="BI194" i="2"/>
  <c r="BH194" i="2"/>
  <c r="BG194" i="2"/>
  <c r="T194" i="2"/>
  <c r="R194" i="2"/>
  <c r="P194" i="2"/>
  <c r="BI186" i="2"/>
  <c r="BH186" i="2"/>
  <c r="BG186" i="2"/>
  <c r="T186" i="2"/>
  <c r="R186" i="2"/>
  <c r="P186" i="2"/>
  <c r="BI178" i="2"/>
  <c r="BH178" i="2"/>
  <c r="BG178" i="2"/>
  <c r="T178" i="2"/>
  <c r="R178" i="2"/>
  <c r="P178" i="2"/>
  <c r="BI170" i="2"/>
  <c r="BH170" i="2"/>
  <c r="BG170" i="2"/>
  <c r="T170" i="2"/>
  <c r="R170" i="2"/>
  <c r="P170" i="2"/>
  <c r="BI167" i="2"/>
  <c r="BH167" i="2"/>
  <c r="BG167" i="2"/>
  <c r="T167" i="2"/>
  <c r="R167" i="2"/>
  <c r="P167" i="2"/>
  <c r="BI165" i="2"/>
  <c r="BH165" i="2"/>
  <c r="BG165" i="2"/>
  <c r="T165" i="2"/>
  <c r="R165" i="2"/>
  <c r="P165" i="2"/>
  <c r="BI163" i="2"/>
  <c r="BH163" i="2"/>
  <c r="BG163" i="2"/>
  <c r="T163" i="2"/>
  <c r="R163" i="2"/>
  <c r="P163" i="2"/>
  <c r="BI161" i="2"/>
  <c r="BH161" i="2"/>
  <c r="BG161" i="2"/>
  <c r="T161" i="2"/>
  <c r="R161" i="2"/>
  <c r="P161" i="2"/>
  <c r="BI159" i="2"/>
  <c r="BH159" i="2"/>
  <c r="BG159" i="2"/>
  <c r="T159" i="2"/>
  <c r="R159" i="2"/>
  <c r="P159" i="2"/>
  <c r="BI154" i="2"/>
  <c r="BH154" i="2"/>
  <c r="BG154" i="2"/>
  <c r="T154" i="2"/>
  <c r="R154" i="2"/>
  <c r="P154" i="2"/>
  <c r="BI149" i="2"/>
  <c r="BH149" i="2"/>
  <c r="BG149" i="2"/>
  <c r="T149" i="2"/>
  <c r="R149" i="2"/>
  <c r="P149" i="2"/>
  <c r="BI144" i="2"/>
  <c r="BH144" i="2"/>
  <c r="BG144" i="2"/>
  <c r="T144" i="2"/>
  <c r="R144" i="2"/>
  <c r="P144" i="2"/>
  <c r="BI140" i="2"/>
  <c r="BH140" i="2"/>
  <c r="BG140" i="2"/>
  <c r="T140" i="2"/>
  <c r="R140" i="2"/>
  <c r="P140" i="2"/>
  <c r="BI135" i="2"/>
  <c r="BH135" i="2"/>
  <c r="BG135" i="2"/>
  <c r="T135" i="2"/>
  <c r="R135" i="2"/>
  <c r="P135" i="2"/>
  <c r="J129" i="2"/>
  <c r="F129" i="2"/>
  <c r="J128" i="2"/>
  <c r="F128" i="2"/>
  <c r="F126" i="2"/>
  <c r="E124" i="2"/>
  <c r="J96" i="2"/>
  <c r="F96" i="2"/>
  <c r="J95" i="2"/>
  <c r="F95" i="2"/>
  <c r="F93" i="2"/>
  <c r="E91" i="2"/>
  <c r="J16" i="2"/>
  <c r="J93" i="2"/>
  <c r="E7" i="2"/>
  <c r="E118" i="2"/>
  <c r="L90" i="1"/>
  <c r="AM90" i="1"/>
  <c r="AM89" i="1"/>
  <c r="L89" i="1"/>
  <c r="AM87" i="1"/>
  <c r="L87" i="1"/>
  <c r="L85" i="1"/>
  <c r="L84" i="1"/>
  <c r="AS97" i="1"/>
  <c r="AS106" i="1"/>
  <c r="AS102" i="1"/>
  <c r="AS110" i="1"/>
  <c r="J134" i="2"/>
  <c r="J102" i="2"/>
  <c r="J255" i="2"/>
  <c r="J105" i="2"/>
  <c r="P255" i="2"/>
  <c r="R278" i="2"/>
  <c r="T322" i="2"/>
  <c r="T138" i="5"/>
  <c r="R267" i="5"/>
  <c r="P299" i="5"/>
  <c r="J322" i="5"/>
  <c r="J107" i="5"/>
  <c r="P322" i="5"/>
  <c r="R322" i="5"/>
  <c r="R341" i="5"/>
  <c r="R353" i="5"/>
  <c r="R352" i="5"/>
  <c r="T133" i="6"/>
  <c r="T234" i="6"/>
  <c r="J239" i="6"/>
  <c r="J104" i="6"/>
  <c r="J246" i="6"/>
  <c r="J105" i="6"/>
  <c r="T285" i="6"/>
  <c r="P298" i="7"/>
  <c r="P346" i="7"/>
  <c r="P360" i="7"/>
  <c r="R136" i="8"/>
  <c r="P258" i="8"/>
  <c r="R266" i="8"/>
  <c r="P290" i="8"/>
  <c r="P305" i="8"/>
  <c r="J309" i="8"/>
  <c r="J107" i="8"/>
  <c r="J321" i="8"/>
  <c r="J110" i="8"/>
  <c r="P138" i="9"/>
  <c r="R246" i="9"/>
  <c r="R254" i="9"/>
  <c r="R284" i="9"/>
  <c r="T349" i="9"/>
  <c r="J359" i="9"/>
  <c r="J110" i="9"/>
  <c r="J370" i="9"/>
  <c r="J111" i="9"/>
  <c r="R139" i="10"/>
  <c r="P204" i="10"/>
  <c r="T213" i="10"/>
  <c r="P231" i="10"/>
  <c r="R277" i="10"/>
  <c r="R284" i="10"/>
  <c r="T290" i="10"/>
  <c r="T312" i="10"/>
  <c r="T318" i="10"/>
  <c r="T289" i="10"/>
  <c r="T140" i="11"/>
  <c r="T203" i="11"/>
  <c r="R211" i="11"/>
  <c r="P224" i="11"/>
  <c r="R237" i="11"/>
  <c r="P275" i="11"/>
  <c r="T284" i="11"/>
  <c r="R294" i="11"/>
  <c r="P317" i="11"/>
  <c r="P323" i="11"/>
  <c r="J133" i="12"/>
  <c r="J102" i="12"/>
  <c r="J215" i="12"/>
  <c r="J103" i="12"/>
  <c r="J218" i="12"/>
  <c r="J104" i="12"/>
  <c r="P241" i="12"/>
  <c r="T285" i="12"/>
  <c r="R135" i="13"/>
  <c r="J234" i="13"/>
  <c r="J104" i="13"/>
  <c r="J253" i="13"/>
  <c r="J105" i="13"/>
  <c r="J277" i="13"/>
  <c r="J106" i="13"/>
  <c r="J320" i="13"/>
  <c r="J107" i="13"/>
  <c r="T333" i="13"/>
  <c r="J134" i="14"/>
  <c r="J102" i="14"/>
  <c r="P249" i="14"/>
  <c r="P278" i="14"/>
  <c r="R295" i="14"/>
  <c r="R299" i="14"/>
  <c r="R131" i="15"/>
  <c r="R185" i="15"/>
  <c r="J195" i="15"/>
  <c r="J103" i="15"/>
  <c r="J242" i="15"/>
  <c r="J104" i="15"/>
  <c r="P254" i="15"/>
  <c r="J293" i="15"/>
  <c r="J106" i="15"/>
  <c r="P132" i="16"/>
  <c r="J239" i="16"/>
  <c r="J101" i="16"/>
  <c r="R246" i="16"/>
  <c r="P285" i="16"/>
  <c r="P302" i="16"/>
  <c r="P313" i="16"/>
  <c r="P325" i="16"/>
  <c r="P324" i="16"/>
  <c r="J98" i="17"/>
  <c r="T134" i="2"/>
  <c r="R247" i="2"/>
  <c r="R252" i="2"/>
  <c r="R255" i="2"/>
  <c r="P278" i="2"/>
  <c r="J322" i="2"/>
  <c r="J107" i="2"/>
  <c r="R322" i="2"/>
  <c r="J136" i="3"/>
  <c r="J102" i="3"/>
  <c r="P136" i="3"/>
  <c r="J237" i="3"/>
  <c r="J103" i="3"/>
  <c r="R237" i="3"/>
  <c r="P242" i="3"/>
  <c r="T242" i="3"/>
  <c r="P245" i="3"/>
  <c r="J264" i="3"/>
  <c r="J106" i="3"/>
  <c r="R264" i="3"/>
  <c r="P288" i="3"/>
  <c r="J312" i="3"/>
  <c r="J108" i="3"/>
  <c r="T312" i="3"/>
  <c r="R321" i="3"/>
  <c r="T136" i="4"/>
  <c r="P291" i="4"/>
  <c r="J298" i="4"/>
  <c r="J104" i="4"/>
  <c r="J301" i="4"/>
  <c r="J105" i="4"/>
  <c r="R301" i="4"/>
  <c r="R326" i="4"/>
  <c r="P365" i="4"/>
  <c r="J440" i="4"/>
  <c r="J108" i="4"/>
  <c r="R440" i="4"/>
  <c r="P453" i="4"/>
  <c r="R138" i="5"/>
  <c r="T267" i="5"/>
  <c r="T299" i="5"/>
  <c r="P341" i="5"/>
  <c r="P353" i="5"/>
  <c r="P352" i="5"/>
  <c r="R133" i="6"/>
  <c r="R234" i="6"/>
  <c r="R239" i="6"/>
  <c r="R246" i="6"/>
  <c r="P285" i="6"/>
  <c r="J135" i="7"/>
  <c r="J102" i="7"/>
  <c r="T135" i="7"/>
  <c r="R252" i="7"/>
  <c r="P257" i="7"/>
  <c r="P266" i="7"/>
  <c r="R298" i="7"/>
  <c r="J346" i="7"/>
  <c r="J107" i="7"/>
  <c r="T360" i="7"/>
  <c r="T136" i="8"/>
  <c r="T258" i="8"/>
  <c r="P266" i="8"/>
  <c r="R290" i="8"/>
  <c r="R305" i="8"/>
  <c r="P309" i="8"/>
  <c r="T321" i="8"/>
  <c r="T320" i="8"/>
  <c r="T138" i="9"/>
  <c r="T246" i="9"/>
  <c r="T254" i="9"/>
  <c r="P284" i="9"/>
  <c r="R359" i="9"/>
  <c r="R370" i="9"/>
  <c r="J139" i="10"/>
  <c r="J102" i="10"/>
  <c r="T204" i="10"/>
  <c r="P213" i="10"/>
  <c r="J231" i="10"/>
  <c r="J106" i="10"/>
  <c r="J277" i="10"/>
  <c r="J107" i="10"/>
  <c r="J284" i="10"/>
  <c r="J108" i="10"/>
  <c r="J290" i="10"/>
  <c r="J111" i="10"/>
  <c r="J312" i="10"/>
  <c r="J112" i="10"/>
  <c r="J318" i="10"/>
  <c r="J113" i="10"/>
  <c r="P140" i="11"/>
  <c r="R203" i="11"/>
  <c r="T211" i="11"/>
  <c r="T224" i="11"/>
  <c r="T237" i="11"/>
  <c r="R275" i="11"/>
  <c r="R284" i="11"/>
  <c r="P294" i="11"/>
  <c r="P293" i="11"/>
  <c r="R317" i="11"/>
  <c r="T323" i="11"/>
  <c r="R133" i="12"/>
  <c r="R215" i="12"/>
  <c r="P218" i="12"/>
  <c r="T241" i="12"/>
  <c r="J285" i="12"/>
  <c r="J106" i="12"/>
  <c r="J135" i="13"/>
  <c r="J102" i="13"/>
  <c r="J231" i="13"/>
  <c r="J103" i="13"/>
  <c r="T231" i="13"/>
  <c r="T234" i="13"/>
  <c r="T253" i="13"/>
  <c r="T277" i="13"/>
  <c r="R320" i="13"/>
  <c r="J333" i="13"/>
  <c r="J108" i="13"/>
  <c r="T134" i="14"/>
  <c r="T249" i="14"/>
  <c r="T278" i="14"/>
  <c r="T295" i="14"/>
  <c r="T299" i="14"/>
  <c r="T133" i="14"/>
  <c r="T132" i="14"/>
  <c r="T131" i="15"/>
  <c r="T185" i="15"/>
  <c r="R195" i="15"/>
  <c r="P242" i="15"/>
  <c r="R254" i="15"/>
  <c r="R293" i="15"/>
  <c r="J132" i="16"/>
  <c r="J100" i="16"/>
  <c r="P239" i="16"/>
  <c r="T246" i="16"/>
  <c r="R285" i="16"/>
  <c r="T302" i="16"/>
  <c r="T313" i="16"/>
  <c r="R325" i="16"/>
  <c r="R324" i="16"/>
  <c r="P122" i="17"/>
  <c r="P121" i="17"/>
  <c r="AU116" i="1"/>
  <c r="R134" i="2"/>
  <c r="R133" i="2"/>
  <c r="R132" i="2"/>
  <c r="P247" i="2"/>
  <c r="J252" i="2"/>
  <c r="J104" i="2"/>
  <c r="P252" i="2"/>
  <c r="J278" i="2"/>
  <c r="J106" i="2"/>
  <c r="T136" i="3"/>
  <c r="P237" i="3"/>
  <c r="J242" i="3"/>
  <c r="J104" i="3"/>
  <c r="R242" i="3"/>
  <c r="R245" i="3"/>
  <c r="P264" i="3"/>
  <c r="T264" i="3"/>
  <c r="R288" i="3"/>
  <c r="P312" i="3"/>
  <c r="J321" i="3"/>
  <c r="J109" i="3"/>
  <c r="P321" i="3"/>
  <c r="P136" i="4"/>
  <c r="J326" i="4"/>
  <c r="J106" i="4"/>
  <c r="J365" i="4"/>
  <c r="J107" i="4"/>
  <c r="R365" i="4"/>
  <c r="P440" i="4"/>
  <c r="J453" i="4"/>
  <c r="J109" i="4"/>
  <c r="T453" i="4"/>
  <c r="J138" i="5"/>
  <c r="J102" i="5"/>
  <c r="J267" i="5"/>
  <c r="J104" i="5"/>
  <c r="R299" i="5"/>
  <c r="J341" i="5"/>
  <c r="J108" i="5"/>
  <c r="J353" i="5"/>
  <c r="J111" i="5"/>
  <c r="J133" i="6"/>
  <c r="J102" i="6"/>
  <c r="J234" i="6"/>
  <c r="J103" i="6"/>
  <c r="P239" i="6"/>
  <c r="P246" i="6"/>
  <c r="R285" i="6"/>
  <c r="P135" i="7"/>
  <c r="J252" i="7"/>
  <c r="J103" i="7"/>
  <c r="T252" i="7"/>
  <c r="J266" i="7"/>
  <c r="J105" i="7"/>
  <c r="T266" i="7"/>
  <c r="J298" i="7"/>
  <c r="J106" i="7"/>
  <c r="R346" i="7"/>
  <c r="R360" i="7"/>
  <c r="R258" i="8"/>
  <c r="T266" i="8"/>
  <c r="T290" i="8"/>
  <c r="T305" i="8"/>
  <c r="R309" i="8"/>
  <c r="R321" i="8"/>
  <c r="R320" i="8"/>
  <c r="J138" i="9"/>
  <c r="J102" i="9"/>
  <c r="P246" i="9"/>
  <c r="J254" i="9"/>
  <c r="J104" i="9"/>
  <c r="J284" i="9"/>
  <c r="J105" i="9"/>
  <c r="R349" i="9"/>
  <c r="T359" i="9"/>
  <c r="T370" i="9"/>
  <c r="P139" i="10"/>
  <c r="P277" i="10"/>
  <c r="P284" i="10"/>
  <c r="P138" i="10"/>
  <c r="J204" i="10"/>
  <c r="J103" i="10"/>
  <c r="J213" i="10"/>
  <c r="J104" i="10"/>
  <c r="R231" i="10"/>
  <c r="R290" i="10"/>
  <c r="P312" i="10"/>
  <c r="P318" i="10"/>
  <c r="R140" i="11"/>
  <c r="R224" i="11"/>
  <c r="R139" i="11"/>
  <c r="P203" i="11"/>
  <c r="P211" i="11"/>
  <c r="P237" i="11"/>
  <c r="J275" i="11"/>
  <c r="J108" i="11"/>
  <c r="J284" i="11"/>
  <c r="J109" i="11"/>
  <c r="J294" i="11"/>
  <c r="J112" i="11"/>
  <c r="J317" i="11"/>
  <c r="J113" i="11"/>
  <c r="J323" i="11"/>
  <c r="J114" i="11"/>
  <c r="T133" i="12"/>
  <c r="T215" i="12"/>
  <c r="T218" i="12"/>
  <c r="T132" i="12"/>
  <c r="T131" i="12"/>
  <c r="J241" i="12"/>
  <c r="J105" i="12"/>
  <c r="R285" i="12"/>
  <c r="T135" i="13"/>
  <c r="T320" i="13"/>
  <c r="T134" i="13"/>
  <c r="T133" i="13"/>
  <c r="R231" i="13"/>
  <c r="R234" i="13"/>
  <c r="P253" i="13"/>
  <c r="R277" i="13"/>
  <c r="R333" i="13"/>
  <c r="P134" i="14"/>
  <c r="R249" i="14"/>
  <c r="R278" i="14"/>
  <c r="P295" i="14"/>
  <c r="J299" i="14"/>
  <c r="J107" i="14"/>
  <c r="P131" i="15"/>
  <c r="P185" i="15"/>
  <c r="T195" i="15"/>
  <c r="T242" i="15"/>
  <c r="T254" i="15"/>
  <c r="T293" i="15"/>
  <c r="R132" i="16"/>
  <c r="R239" i="16"/>
  <c r="J246" i="16"/>
  <c r="J102" i="16"/>
  <c r="T285" i="16"/>
  <c r="R302" i="16"/>
  <c r="R313" i="16"/>
  <c r="T325" i="16"/>
  <c r="T324" i="16"/>
  <c r="T122" i="17"/>
  <c r="T121" i="17"/>
  <c r="P134" i="2"/>
  <c r="J247" i="2"/>
  <c r="J103" i="2"/>
  <c r="T247" i="2"/>
  <c r="T252" i="2"/>
  <c r="T255" i="2"/>
  <c r="T278" i="2"/>
  <c r="P322" i="2"/>
  <c r="R136" i="3"/>
  <c r="T237" i="3"/>
  <c r="J245" i="3"/>
  <c r="J105" i="3"/>
  <c r="T245" i="3"/>
  <c r="J288" i="3"/>
  <c r="J107" i="3"/>
  <c r="T288" i="3"/>
  <c r="R312" i="3"/>
  <c r="T321" i="3"/>
  <c r="J136" i="4"/>
  <c r="J102" i="4"/>
  <c r="R136" i="4"/>
  <c r="J291" i="4"/>
  <c r="J103" i="4"/>
  <c r="R291" i="4"/>
  <c r="T291" i="4"/>
  <c r="P298" i="4"/>
  <c r="R298" i="4"/>
  <c r="T298" i="4"/>
  <c r="P301" i="4"/>
  <c r="T301" i="4"/>
  <c r="P326" i="4"/>
  <c r="T326" i="4"/>
  <c r="T365" i="4"/>
  <c r="T440" i="4"/>
  <c r="R453" i="4"/>
  <c r="P138" i="5"/>
  <c r="P267" i="5"/>
  <c r="P137" i="5"/>
  <c r="P136" i="5"/>
  <c r="AU101" i="1"/>
  <c r="J299" i="5"/>
  <c r="J106" i="5"/>
  <c r="T322" i="5"/>
  <c r="T341" i="5"/>
  <c r="T353" i="5"/>
  <c r="T352" i="5"/>
  <c r="P133" i="6"/>
  <c r="P234" i="6"/>
  <c r="P132" i="6"/>
  <c r="P131" i="6"/>
  <c r="AU103" i="1"/>
  <c r="T239" i="6"/>
  <c r="T246" i="6"/>
  <c r="J285" i="6"/>
  <c r="J106" i="6"/>
  <c r="R135" i="7"/>
  <c r="R257" i="7"/>
  <c r="R266" i="7"/>
  <c r="R134" i="7"/>
  <c r="R133" i="7"/>
  <c r="P252" i="7"/>
  <c r="J257" i="7"/>
  <c r="J104" i="7"/>
  <c r="T257" i="7"/>
  <c r="T298" i="7"/>
  <c r="T346" i="7"/>
  <c r="J360" i="7"/>
  <c r="J108" i="7"/>
  <c r="P136" i="8"/>
  <c r="P135" i="8"/>
  <c r="J258" i="8"/>
  <c r="J103" i="8"/>
  <c r="J266" i="8"/>
  <c r="J104" i="8"/>
  <c r="J290" i="8"/>
  <c r="J105" i="8"/>
  <c r="J305" i="8"/>
  <c r="J106" i="8"/>
  <c r="T309" i="8"/>
  <c r="P321" i="8"/>
  <c r="P320" i="8"/>
  <c r="R138" i="9"/>
  <c r="R137" i="9"/>
  <c r="J246" i="9"/>
  <c r="J103" i="9"/>
  <c r="P254" i="9"/>
  <c r="T284" i="9"/>
  <c r="J349" i="9"/>
  <c r="J107" i="9"/>
  <c r="P349" i="9"/>
  <c r="P359" i="9"/>
  <c r="P370" i="9"/>
  <c r="T139" i="10"/>
  <c r="R204" i="10"/>
  <c r="R213" i="10"/>
  <c r="T231" i="10"/>
  <c r="T277" i="10"/>
  <c r="T284" i="10"/>
  <c r="P290" i="10"/>
  <c r="P289" i="10"/>
  <c r="R312" i="10"/>
  <c r="R318" i="10"/>
  <c r="J140" i="11"/>
  <c r="J102" i="11"/>
  <c r="J203" i="11"/>
  <c r="J103" i="11"/>
  <c r="J211" i="11"/>
  <c r="J104" i="11"/>
  <c r="J224" i="11"/>
  <c r="J105" i="11"/>
  <c r="J237" i="11"/>
  <c r="J107" i="11"/>
  <c r="T275" i="11"/>
  <c r="P284" i="11"/>
  <c r="T294" i="11"/>
  <c r="T317" i="11"/>
  <c r="R323" i="11"/>
  <c r="P133" i="12"/>
  <c r="P215" i="12"/>
  <c r="P285" i="12"/>
  <c r="P132" i="12"/>
  <c r="P131" i="12"/>
  <c r="AU111" i="1"/>
  <c r="R218" i="12"/>
  <c r="R241" i="12"/>
  <c r="P135" i="13"/>
  <c r="P231" i="13"/>
  <c r="P234" i="13"/>
  <c r="R253" i="13"/>
  <c r="P277" i="13"/>
  <c r="P320" i="13"/>
  <c r="P333" i="13"/>
  <c r="R134" i="14"/>
  <c r="R133" i="14"/>
  <c r="R132" i="14"/>
  <c r="J249" i="14"/>
  <c r="J104" i="14"/>
  <c r="J278" i="14"/>
  <c r="J105" i="14"/>
  <c r="J295" i="14"/>
  <c r="J106" i="14"/>
  <c r="P299" i="14"/>
  <c r="J131" i="15"/>
  <c r="J100" i="15"/>
  <c r="J185" i="15"/>
  <c r="J101" i="15"/>
  <c r="P195" i="15"/>
  <c r="R242" i="15"/>
  <c r="J254" i="15"/>
  <c r="J105" i="15"/>
  <c r="P293" i="15"/>
  <c r="T132" i="16"/>
  <c r="T239" i="16"/>
  <c r="T131" i="16"/>
  <c r="T130" i="16"/>
  <c r="P246" i="16"/>
  <c r="J285" i="16"/>
  <c r="J103" i="16"/>
  <c r="J302" i="16"/>
  <c r="J104" i="16"/>
  <c r="J313" i="16"/>
  <c r="J105" i="16"/>
  <c r="J325" i="16"/>
  <c r="J108" i="16"/>
  <c r="R122" i="17"/>
  <c r="R121" i="17"/>
  <c r="J308" i="14"/>
  <c r="J108" i="14"/>
  <c r="J192" i="15"/>
  <c r="J102" i="15"/>
  <c r="J461" i="4"/>
  <c r="J110" i="4"/>
  <c r="J318" i="8"/>
  <c r="J108" i="8"/>
  <c r="J228" i="10"/>
  <c r="J105" i="10"/>
  <c r="J301" i="15"/>
  <c r="J107" i="15"/>
  <c r="J328" i="3"/>
  <c r="J110" i="3"/>
  <c r="J296" i="5"/>
  <c r="J105" i="5"/>
  <c r="J350" i="5"/>
  <c r="J109" i="5"/>
  <c r="J356" i="5"/>
  <c r="J112" i="5"/>
  <c r="J291" i="6"/>
  <c r="J107" i="6"/>
  <c r="J373" i="7"/>
  <c r="J109" i="7"/>
  <c r="J346" i="9"/>
  <c r="J106" i="9"/>
  <c r="J287" i="10"/>
  <c r="J109" i="10"/>
  <c r="J291" i="11"/>
  <c r="J110" i="11"/>
  <c r="J291" i="12"/>
  <c r="J107" i="12"/>
  <c r="J340" i="13"/>
  <c r="J109" i="13"/>
  <c r="J328" i="2"/>
  <c r="J108" i="2"/>
  <c r="J262" i="5"/>
  <c r="J103" i="5"/>
  <c r="J356" i="9"/>
  <c r="J108" i="9"/>
  <c r="J377" i="9"/>
  <c r="J112" i="9"/>
  <c r="J234" i="11"/>
  <c r="J106" i="11"/>
  <c r="J244" i="14"/>
  <c r="J103" i="14"/>
  <c r="J322" i="16"/>
  <c r="J106" i="16"/>
  <c r="E85" i="17"/>
  <c r="J91" i="17"/>
  <c r="E85" i="16"/>
  <c r="J91" i="16"/>
  <c r="J133" i="14"/>
  <c r="J101" i="14"/>
  <c r="E85" i="15"/>
  <c r="J91" i="15"/>
  <c r="J126" i="14"/>
  <c r="E118" i="14"/>
  <c r="J127" i="13"/>
  <c r="E119" i="13"/>
  <c r="E117" i="12"/>
  <c r="J125" i="12"/>
  <c r="E124" i="11"/>
  <c r="J132" i="11"/>
  <c r="J131" i="10"/>
  <c r="J358" i="9"/>
  <c r="J109" i="9"/>
  <c r="E85" i="10"/>
  <c r="J136" i="8"/>
  <c r="J102" i="8"/>
  <c r="J320" i="8"/>
  <c r="J109" i="8"/>
  <c r="J93" i="9"/>
  <c r="E85" i="9"/>
  <c r="J134" i="7"/>
  <c r="J101" i="7"/>
  <c r="E85" i="8"/>
  <c r="J93" i="8"/>
  <c r="J93" i="7"/>
  <c r="E119" i="7"/>
  <c r="E85" i="6"/>
  <c r="J125" i="6"/>
  <c r="J137" i="5"/>
  <c r="J101" i="5"/>
  <c r="J93" i="5"/>
  <c r="E122" i="5"/>
  <c r="J135" i="3"/>
  <c r="J101" i="3"/>
  <c r="J93" i="4"/>
  <c r="E120" i="4"/>
  <c r="J128" i="3"/>
  <c r="E85" i="3"/>
  <c r="E85" i="2"/>
  <c r="J126" i="2"/>
  <c r="F39" i="2"/>
  <c r="BB98" i="1"/>
  <c r="F39" i="3"/>
  <c r="BB99" i="1"/>
  <c r="F40" i="4"/>
  <c r="BC100" i="1"/>
  <c r="J38" i="6"/>
  <c r="AW103" i="1"/>
  <c r="J38" i="7"/>
  <c r="AW104" i="1"/>
  <c r="F40" i="8"/>
  <c r="BC105" i="1"/>
  <c r="F41" i="8"/>
  <c r="BD105" i="1"/>
  <c r="F41" i="9"/>
  <c r="BD107" i="1"/>
  <c r="F41" i="10"/>
  <c r="BD108" i="1"/>
  <c r="F41" i="11"/>
  <c r="BD109" i="1"/>
  <c r="F39" i="12"/>
  <c r="BB111" i="1"/>
  <c r="F40" i="13"/>
  <c r="BC112" i="1"/>
  <c r="J38" i="13"/>
  <c r="AW112" i="1"/>
  <c r="F41" i="14"/>
  <c r="BD113" i="1"/>
  <c r="F40" i="14"/>
  <c r="BC113" i="1"/>
  <c r="F37" i="15"/>
  <c r="BB114" i="1"/>
  <c r="F36" i="16"/>
  <c r="BA115" i="1"/>
  <c r="BA116" i="1"/>
  <c r="AS96" i="1"/>
  <c r="AS95" i="1"/>
  <c r="AS94" i="1"/>
  <c r="F40" i="2"/>
  <c r="BC98" i="1"/>
  <c r="F41" i="2"/>
  <c r="BD98" i="1"/>
  <c r="F41" i="3"/>
  <c r="BD99" i="1"/>
  <c r="F41" i="4"/>
  <c r="BD100" i="1"/>
  <c r="J38" i="4"/>
  <c r="AW100" i="1"/>
  <c r="F39" i="5"/>
  <c r="BB101" i="1"/>
  <c r="F39" i="7"/>
  <c r="BB104" i="1"/>
  <c r="J38" i="8"/>
  <c r="AW105" i="1"/>
  <c r="J38" i="10"/>
  <c r="AW108" i="1"/>
  <c r="F40" i="11"/>
  <c r="BC109" i="1"/>
  <c r="F40" i="12"/>
  <c r="BC111" i="1"/>
  <c r="F41" i="13"/>
  <c r="BD112" i="1"/>
  <c r="F39" i="14"/>
  <c r="BB113" i="1"/>
  <c r="F39" i="16"/>
  <c r="BD115" i="1"/>
  <c r="BC116" i="1"/>
  <c r="J38" i="2"/>
  <c r="AW98" i="1"/>
  <c r="F40" i="3"/>
  <c r="BC99" i="1"/>
  <c r="F39" i="4"/>
  <c r="BB100" i="1"/>
  <c r="J38" i="5"/>
  <c r="AW101" i="1"/>
  <c r="F40" i="5"/>
  <c r="BC101" i="1"/>
  <c r="F39" i="6"/>
  <c r="BB103" i="1"/>
  <c r="F41" i="7"/>
  <c r="BD104" i="1"/>
  <c r="F39" i="8"/>
  <c r="BB105" i="1"/>
  <c r="F39" i="9"/>
  <c r="BB107" i="1"/>
  <c r="F39" i="10"/>
  <c r="BB108" i="1"/>
  <c r="J38" i="11"/>
  <c r="AW109" i="1"/>
  <c r="F41" i="12"/>
  <c r="BD111" i="1"/>
  <c r="F36" i="15"/>
  <c r="BA114" i="1"/>
  <c r="F38" i="16"/>
  <c r="BC115" i="1"/>
  <c r="BB116" i="1"/>
  <c r="J38" i="3"/>
  <c r="AW99" i="1"/>
  <c r="F41" i="5"/>
  <c r="BD101" i="1"/>
  <c r="F41" i="6"/>
  <c r="BD103" i="1"/>
  <c r="F40" i="6"/>
  <c r="BC103" i="1"/>
  <c r="F40" i="7"/>
  <c r="BC104" i="1"/>
  <c r="F40" i="9"/>
  <c r="BC107" i="1"/>
  <c r="J38" i="9"/>
  <c r="AW107" i="1"/>
  <c r="F40" i="10"/>
  <c r="BC108" i="1"/>
  <c r="F39" i="11"/>
  <c r="BB109" i="1"/>
  <c r="J38" i="12"/>
  <c r="AW111" i="1"/>
  <c r="F39" i="13"/>
  <c r="BB112" i="1"/>
  <c r="J38" i="14"/>
  <c r="AW113" i="1"/>
  <c r="F38" i="15"/>
  <c r="BC114" i="1"/>
  <c r="F39" i="15"/>
  <c r="BD114" i="1"/>
  <c r="F37" i="16"/>
  <c r="BB115" i="1"/>
  <c r="BD116" i="1"/>
  <c r="P134" i="13"/>
  <c r="P133" i="13"/>
  <c r="AU112" i="1"/>
  <c r="T138" i="10"/>
  <c r="T137" i="10"/>
  <c r="R289" i="10"/>
  <c r="T135" i="8"/>
  <c r="T134" i="8"/>
  <c r="T134" i="7"/>
  <c r="T133" i="7"/>
  <c r="R137" i="5"/>
  <c r="R136" i="5"/>
  <c r="R293" i="11"/>
  <c r="R138" i="11"/>
  <c r="T293" i="11"/>
  <c r="P358" i="9"/>
  <c r="P134" i="8"/>
  <c r="AU105" i="1"/>
  <c r="R135" i="3"/>
  <c r="R134" i="3"/>
  <c r="P130" i="15"/>
  <c r="P129" i="15"/>
  <c r="AU114" i="1"/>
  <c r="P133" i="14"/>
  <c r="P132" i="14"/>
  <c r="AU113" i="1"/>
  <c r="P135" i="4"/>
  <c r="P134" i="4"/>
  <c r="AU100" i="1"/>
  <c r="T137" i="9"/>
  <c r="T133" i="2"/>
  <c r="T132" i="2"/>
  <c r="R130" i="15"/>
  <c r="R129" i="15"/>
  <c r="R134" i="13"/>
  <c r="R133" i="13"/>
  <c r="T139" i="11"/>
  <c r="T138" i="11"/>
  <c r="T132" i="6"/>
  <c r="T131" i="6"/>
  <c r="R135" i="4"/>
  <c r="R134" i="4"/>
  <c r="P133" i="2"/>
  <c r="P132" i="2"/>
  <c r="AU98" i="1"/>
  <c r="R131" i="16"/>
  <c r="R130" i="16"/>
  <c r="P134" i="7"/>
  <c r="P133" i="7"/>
  <c r="AU104" i="1"/>
  <c r="R132" i="12"/>
  <c r="R131" i="12"/>
  <c r="P139" i="11"/>
  <c r="P138" i="11"/>
  <c r="AU109" i="1"/>
  <c r="R358" i="9"/>
  <c r="R136" i="9"/>
  <c r="R132" i="6"/>
  <c r="R131" i="6"/>
  <c r="T135" i="4"/>
  <c r="T134" i="4"/>
  <c r="P135" i="3"/>
  <c r="P134" i="3"/>
  <c r="AU99" i="1"/>
  <c r="P131" i="16"/>
  <c r="P130" i="16"/>
  <c r="AU115" i="1"/>
  <c r="P137" i="9"/>
  <c r="P136" i="9"/>
  <c r="AU107" i="1"/>
  <c r="T137" i="5"/>
  <c r="T136" i="5"/>
  <c r="P137" i="10"/>
  <c r="AU108" i="1"/>
  <c r="T358" i="9"/>
  <c r="J135" i="8"/>
  <c r="J101" i="8"/>
  <c r="T135" i="3"/>
  <c r="T134" i="3"/>
  <c r="T130" i="15"/>
  <c r="T129" i="15"/>
  <c r="R138" i="10"/>
  <c r="R137" i="10"/>
  <c r="R135" i="8"/>
  <c r="R134" i="8"/>
  <c r="J352" i="5"/>
  <c r="J110" i="5"/>
  <c r="J137" i="9"/>
  <c r="J101" i="9"/>
  <c r="J138" i="10"/>
  <c r="J101" i="10"/>
  <c r="J139" i="11"/>
  <c r="J101" i="11"/>
  <c r="J134" i="13"/>
  <c r="J101" i="13"/>
  <c r="J122" i="17"/>
  <c r="J99" i="17"/>
  <c r="J132" i="6"/>
  <c r="J101" i="6"/>
  <c r="J135" i="4"/>
  <c r="J101" i="4"/>
  <c r="J289" i="10"/>
  <c r="J110" i="10"/>
  <c r="J132" i="12"/>
  <c r="J101" i="12"/>
  <c r="J131" i="16"/>
  <c r="J99" i="16"/>
  <c r="J324" i="16"/>
  <c r="J107" i="16"/>
  <c r="J133" i="2"/>
  <c r="J101" i="2"/>
  <c r="J293" i="11"/>
  <c r="J111" i="11"/>
  <c r="J130" i="15"/>
  <c r="J99" i="15"/>
  <c r="J100" i="7"/>
  <c r="J37" i="5"/>
  <c r="AV101" i="1"/>
  <c r="AT101" i="1"/>
  <c r="J37" i="8"/>
  <c r="AV105" i="1"/>
  <c r="AT105" i="1"/>
  <c r="J37" i="2"/>
  <c r="AV98" i="1"/>
  <c r="AT98" i="1"/>
  <c r="J37" i="4"/>
  <c r="AV100" i="1"/>
  <c r="AT100" i="1"/>
  <c r="BC102" i="1"/>
  <c r="AY102" i="1"/>
  <c r="BB102" i="1"/>
  <c r="AX102" i="1"/>
  <c r="J37" i="9"/>
  <c r="AV107" i="1"/>
  <c r="AT107" i="1"/>
  <c r="BC106" i="1"/>
  <c r="AY106" i="1"/>
  <c r="J37" i="12"/>
  <c r="AV111" i="1"/>
  <c r="AT111" i="1"/>
  <c r="J37" i="14"/>
  <c r="AV113" i="1"/>
  <c r="AT113" i="1"/>
  <c r="BD110" i="1"/>
  <c r="BC110" i="1"/>
  <c r="AY110" i="1"/>
  <c r="F35" i="16"/>
  <c r="AZ115" i="1"/>
  <c r="BB97" i="1"/>
  <c r="J37" i="3"/>
  <c r="AV99" i="1"/>
  <c r="AT99" i="1"/>
  <c r="J37" i="7"/>
  <c r="AV104" i="1"/>
  <c r="AT104" i="1"/>
  <c r="BD102" i="1"/>
  <c r="BD106" i="1"/>
  <c r="BB106" i="1"/>
  <c r="AX106" i="1"/>
  <c r="J37" i="13"/>
  <c r="AV112" i="1"/>
  <c r="AT112" i="1"/>
  <c r="F35" i="15"/>
  <c r="AZ114" i="1"/>
  <c r="BC97" i="1"/>
  <c r="AY97" i="1"/>
  <c r="BD97" i="1"/>
  <c r="AW97" i="1"/>
  <c r="J37" i="6"/>
  <c r="AV103" i="1"/>
  <c r="AT103" i="1"/>
  <c r="J37" i="10"/>
  <c r="AV108" i="1"/>
  <c r="AT108" i="1"/>
  <c r="J37" i="11"/>
  <c r="AV109" i="1"/>
  <c r="AT109" i="1"/>
  <c r="BB110" i="1"/>
  <c r="AX110" i="1"/>
  <c r="F35" i="17"/>
  <c r="AZ116" i="1"/>
  <c r="T136" i="9"/>
  <c r="J100" i="11"/>
  <c r="J100" i="12"/>
  <c r="J100" i="13"/>
  <c r="J100" i="4"/>
  <c r="J100" i="10"/>
  <c r="J98" i="16"/>
  <c r="J41" i="17"/>
  <c r="AN113" i="1"/>
  <c r="J100" i="14"/>
  <c r="J43" i="14"/>
  <c r="AN107" i="1"/>
  <c r="J100" i="9"/>
  <c r="AN105" i="1"/>
  <c r="J100" i="8"/>
  <c r="J43" i="9"/>
  <c r="J43" i="8"/>
  <c r="AN101" i="1"/>
  <c r="J100" i="5"/>
  <c r="J43" i="5"/>
  <c r="AN99" i="1"/>
  <c r="J100" i="3"/>
  <c r="J43" i="3"/>
  <c r="AU106" i="1"/>
  <c r="AU102" i="1"/>
  <c r="BD96" i="1"/>
  <c r="AU110" i="1"/>
  <c r="AU97" i="1"/>
  <c r="AU96" i="1"/>
  <c r="AU95" i="1"/>
  <c r="AU94" i="1"/>
  <c r="BB96" i="1"/>
  <c r="AX96" i="1"/>
  <c r="BC96" i="1"/>
  <c r="AY96" i="1"/>
  <c r="AV97" i="1"/>
  <c r="AT97" i="1"/>
  <c r="AX97" i="1"/>
  <c r="J41" i="15"/>
  <c r="J43" i="2"/>
  <c r="J43" i="6"/>
  <c r="J98" i="15"/>
  <c r="J100" i="6"/>
  <c r="J100" i="2"/>
  <c r="J43" i="7"/>
  <c r="AN104" i="1"/>
  <c r="AN98" i="1"/>
  <c r="AN103" i="1"/>
  <c r="AN97" i="1"/>
  <c r="BD95" i="1"/>
  <c r="BD94" i="1"/>
  <c r="W33" i="1"/>
  <c r="BB95" i="1"/>
  <c r="AX95" i="1"/>
  <c r="BA95" i="1"/>
  <c r="AW95" i="1"/>
  <c r="BC95" i="1"/>
  <c r="AY95" i="1"/>
  <c r="J43" i="13"/>
  <c r="AN109" i="1"/>
  <c r="J43" i="10"/>
  <c r="J43" i="11"/>
  <c r="J43" i="12"/>
  <c r="J41" i="16"/>
  <c r="J43" i="4"/>
  <c r="AN100" i="1"/>
  <c r="AN111" i="1"/>
  <c r="AN112" i="1"/>
  <c r="AN108" i="1"/>
  <c r="BB94" i="1"/>
  <c r="AX94" i="1"/>
  <c r="BA94" i="1"/>
  <c r="AW94" i="1"/>
  <c r="AK30" i="1"/>
  <c r="BC94" i="1"/>
  <c r="AY94" i="1"/>
  <c r="AZ95" i="1"/>
  <c r="AV95" i="1"/>
  <c r="AT95" i="1"/>
  <c r="W31" i="1"/>
  <c r="AZ94" i="1"/>
  <c r="AV94" i="1"/>
  <c r="AK35" i="1"/>
  <c r="W30" i="1"/>
  <c r="W32" i="1"/>
  <c r="AT94" i="1"/>
</calcChain>
</file>

<file path=xl/sharedStrings.xml><?xml version="1.0" encoding="utf-8"?>
<sst xmlns="http://schemas.openxmlformats.org/spreadsheetml/2006/main" count="37272" uniqueCount="3139">
  <si>
    <t>Export Komplet</t>
  </si>
  <si>
    <t/>
  </si>
  <si>
    <t>2.0</t>
  </si>
  <si>
    <t>False</t>
  </si>
  <si>
    <t>{bce5ac6a-fd91-4438-9c19-b998c765aa66}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</si>
  <si>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</si>
  <si>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</si>
  <si>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</si>
  <si>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</si>
  <si>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</si>
  <si>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</si>
  <si>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</si>
  <si>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</si>
  <si>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20210049</t>
  </si>
  <si>
    <t>Stavba:</t>
  </si>
  <si>
    <t>Semily - obnova inženýrských sítí v lokalitě Na Mýtě a shybek pod Jizerou</t>
  </si>
  <si>
    <t>KSO:</t>
  </si>
  <si>
    <t>CC-CZ:</t>
  </si>
  <si>
    <t>Místo:</t>
  </si>
  <si>
    <t>Semily</t>
  </si>
  <si>
    <t>Datum:</t>
  </si>
  <si>
    <t>27. 10. 2022</t>
  </si>
  <si>
    <t>Zadavatel:</t>
  </si>
  <si>
    <t>IČ:</t>
  </si>
  <si>
    <t>VHS Turnov, Antonína Dvořáka 287, 511 01 Turnov</t>
  </si>
  <si>
    <t>DIČ:</t>
  </si>
  <si>
    <t>Zhotovitel:</t>
  </si>
  <si>
    <t>Dle výběrového řízení</t>
  </si>
  <si>
    <t>Projektant:</t>
  </si>
  <si>
    <t>26003236</t>
  </si>
  <si>
    <t>ŠINDLAR s.r.o.</t>
  </si>
  <si>
    <t>CZ 260 03 236</t>
  </si>
  <si>
    <t>True</t>
  </si>
  <si>
    <t>Zpracovatel:</t>
  </si>
  <si>
    <t>Roman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</si>
  <si>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</si>
  <si>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</si>
  <si>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</si>
  <si>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</si>
  <si>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</si>
  <si>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</si>
  <si>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</si>
  <si>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</si>
  <si>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</si>
  <si>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</si>
  <si>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</si>
  <si>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</si>
  <si>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</si>
  <si>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</si>
  <si>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</si>
  <si>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</si>
  <si>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</si>
  <si>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</si>
  <si>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</si>
  <si>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</si>
  <si>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</si>
  <si>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</si>
  <si>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</si>
  <si>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</si>
  <si>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</si>
  <si>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</si>
  <si>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</si>
  <si>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</si>
  <si>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</si>
  <si>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</si>
  <si>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</si>
  <si>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</si>
  <si>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</si>
  <si>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</si>
  <si>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</si>
  <si>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</si>
  <si>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</si>
  <si>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</si>
  <si>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</si>
  <si>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</si>
  <si>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</si>
  <si>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</si>
  <si>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</si>
  <si>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</si>
  <si>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</si>
  <si>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</si>
  <si>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</si>
  <si>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Etapa 1</t>
  </si>
  <si>
    <t>STA</t>
  </si>
  <si>
    <t>1</t>
  </si>
  <si>
    <t>{8a81e34b-ad6b-4788-9be7-ecae31f7e8ae}</t>
  </si>
  <si>
    <t>2</t>
  </si>
  <si>
    <t>SO 01</t>
  </si>
  <si>
    <t>Vymístění a obnova kanalizace ze soukromých pozemků do ulice Na Mýtě</t>
  </si>
  <si>
    <t>Soupis</t>
  </si>
  <si>
    <t>{b784dd58-3e81-401b-94d7-73721f7bc724}</t>
  </si>
  <si>
    <t>SO 01.1.</t>
  </si>
  <si>
    <t>Kanalizace v ulici Na Mýtě</t>
  </si>
  <si>
    <t>3</t>
  </si>
  <si>
    <t>{889bd004-574a-4d70-aa93-2353e29af657}</t>
  </si>
  <si>
    <t>/</t>
  </si>
  <si>
    <t>Stoka B-1</t>
  </si>
  <si>
    <t>4</t>
  </si>
  <si>
    <t>{a94173a7-3eee-4c5c-8c8a-11dc808aacca}</t>
  </si>
  <si>
    <t>02</t>
  </si>
  <si>
    <t>Stoka B-1-1</t>
  </si>
  <si>
    <t>{91138dcb-4bf3-44df-a6c5-d9fe8b98da90}</t>
  </si>
  <si>
    <t>SO 01.2.</t>
  </si>
  <si>
    <t>Kanalizace v ulici Ke Stadionu – etapa 1</t>
  </si>
  <si>
    <t>{88451e9d-d0b6-47f3-93dc-5146af115552}</t>
  </si>
  <si>
    <t>03</t>
  </si>
  <si>
    <t>Přípojky</t>
  </si>
  <si>
    <t>{8ddfecb7-7d42-4426-8c6a-86ead9cf914c}</t>
  </si>
  <si>
    <t>SO 02</t>
  </si>
  <si>
    <t>Obnova vodovodních řadů v ulici Na Mýtě a Ke Stadionu</t>
  </si>
  <si>
    <t>{cb4703b3-25d5-47bf-babc-048625d411e2}</t>
  </si>
  <si>
    <t>SO 02.1</t>
  </si>
  <si>
    <t>Vodovodní řad v ulici Na Mýtě</t>
  </si>
  <si>
    <t>{76ed5885-26ae-41ba-bb44-deeb41e268c4}</t>
  </si>
  <si>
    <t>SO 02.2.</t>
  </si>
  <si>
    <t>Vodovodní řad v ulici Ke Stadionu – etapa 1</t>
  </si>
  <si>
    <t>{ec8caca9-87ab-4526-8c0c-d23d4c789519}</t>
  </si>
  <si>
    <t>{487de602-a831-4120-8a1b-643c196aa4f2}</t>
  </si>
  <si>
    <t>SO 04</t>
  </si>
  <si>
    <t>Shybky vodovodu v Tyršově ulici</t>
  </si>
  <si>
    <t>{ab7f8ef2-8169-4a42-9ca6-3aabce9e3be0}</t>
  </si>
  <si>
    <t>SO 04.1., SO 04.2.</t>
  </si>
  <si>
    <t>Shybky TP Příkrý, TP Jílovce</t>
  </si>
  <si>
    <t>{b4f9df7b-855e-4bd3-b081-7f131e89bc89}</t>
  </si>
  <si>
    <t>SO 04.3.</t>
  </si>
  <si>
    <t>Armaturní šachta na levém břehu</t>
  </si>
  <si>
    <t>{65e14aa9-080a-4a97-a988-4e487f810414}</t>
  </si>
  <si>
    <t>SO 04.4.</t>
  </si>
  <si>
    <t>Armaturní šachta na pravém břehu</t>
  </si>
  <si>
    <t>{5b49578b-3410-4da8-958e-a128d0c57854}</t>
  </si>
  <si>
    <t>SO 09</t>
  </si>
  <si>
    <t>Dešťová kanalizace v ulicích Na Mýtě a Ke Stadionu</t>
  </si>
  <si>
    <t>{e9f172b5-2cb3-4d6d-921c-5384a42f9e22}</t>
  </si>
  <si>
    <t>SO 09.1.</t>
  </si>
  <si>
    <t>Dešťová kanalizace v ulici Na Mýtě</t>
  </si>
  <si>
    <t>{970e8a3e-ea32-4682-9bf0-6f3582e7e5a4}</t>
  </si>
  <si>
    <t>SO 09.2.</t>
  </si>
  <si>
    <t>Dešťová kanalizace v ulici Ke Stadionu – etapa 1</t>
  </si>
  <si>
    <t>{361ab57b-1b5c-4c08-bcb0-34860a1a47c4}</t>
  </si>
  <si>
    <t>{e322c6e9-4686-4e29-bd84-1c5f90da17b1}</t>
  </si>
  <si>
    <t>SO 10</t>
  </si>
  <si>
    <t>Rekonstrukce komunikace v ulici Na Mýtě</t>
  </si>
  <si>
    <t>{663eff81-16f4-474e-9211-ce5dfb36c846}</t>
  </si>
  <si>
    <t>11</t>
  </si>
  <si>
    <t>Vodovodní přípojky na pravém břehu</t>
  </si>
  <si>
    <t>{a1e83a46-5aea-4133-989a-21aedfecc23c}</t>
  </si>
  <si>
    <t>12</t>
  </si>
  <si>
    <t>Vedlejší a ostatní náklady</t>
  </si>
  <si>
    <t>{406a02ba-5aea-425c-85a8-997d1646a509}</t>
  </si>
  <si>
    <t>KRYCÍ LIST SOUPISU PRACÍ</t>
  </si>
  <si>
    <t>Objekt:</t>
  </si>
  <si>
    <t>01 - Etapa 1</t>
  </si>
  <si>
    <t>Soupis:</t>
  </si>
  <si>
    <t>SO 01 - Vymístění a obnova kanalizace ze soukromých pozemků do ulice Na Mýtě</t>
  </si>
  <si>
    <t>Úroveň 4:</t>
  </si>
  <si>
    <t>01 - Stoka B-1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</si>
  <si>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</si>
  <si>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</si>
  <si>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</si>
  <si>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</si>
  <si>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</si>
  <si>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</si>
  <si>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</si>
  <si>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</si>
  <si>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</si>
  <si>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</si>
  <si>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</si>
  <si>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</si>
  <si>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</si>
  <si>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</si>
  <si>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</si>
  <si>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</si>
  <si>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</si>
  <si>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</si>
  <si>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</si>
  <si>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</si>
  <si>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</si>
  <si>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</si>
  <si>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</si>
  <si>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</si>
  <si>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</si>
  <si>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</si>
  <si>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</si>
  <si>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</si>
  <si>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</si>
  <si>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</si>
  <si>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</si>
  <si>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</si>
  <si>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</si>
  <si>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m2</t>
  </si>
  <si>
    <t>CS ÚRS 2022 02</t>
  </si>
  <si>
    <t>351025384</t>
  </si>
  <si>
    <t>P</t>
  </si>
  <si>
    <t>Poznámka k položce:
hmotnost sutě 0,44 t/m2</t>
  </si>
  <si>
    <t>VV</t>
  </si>
  <si>
    <t>D.4.1.1</t>
  </si>
  <si>
    <t>délky dle tabulky kubatur</t>
  </si>
  <si>
    <t>85,17*1,1</t>
  </si>
  <si>
    <t>113107231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</si>
  <si>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</si>
  <si>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2102480496</t>
  </si>
  <si>
    <t>113154124-R</t>
  </si>
  <si>
    <t>Frézování živičného podkladu nebo krytu  s naložením na dopravní prostředek plochy do 500 m2 bez překážek v trase pruhu šířky přes 0,5 m do 1 m, tloušťky vrstvy 70 mm</t>
  </si>
  <si>
    <t>-1989097059</t>
  </si>
  <si>
    <t>Poznámka k položce:
hmotnost sutě 0,256 t/m2</t>
  </si>
  <si>
    <t>113154124-R6</t>
  </si>
  <si>
    <t>Frézování živičného podkladu nebo krytu  s naložením na dopravní prostředek plochy do 500 m2 bez překážek v trase pruhu šířky přes 0,5 m do 1 m, tloušťky vrstvy 60 mm</t>
  </si>
  <si>
    <t>278653735</t>
  </si>
  <si>
    <t>Poznámka k položce:
hmotnost sutě 0,235 t/m2</t>
  </si>
  <si>
    <t>5</t>
  </si>
  <si>
    <t>113154222</t>
  </si>
  <si>
    <t>Frézování živičného podkladu nebo krytu s naložením na dopravní prostředek plochy přes 500 do 1 000 m2 bez překážek v trase pruhu šířky do 1 m, tloušťky vrstvy 40 mm</t>
  </si>
  <si>
    <t>-515919964</t>
  </si>
  <si>
    <t>Poznámka k položce:
hmotnost sutě 0,103 t/m2</t>
  </si>
  <si>
    <t>6</t>
  </si>
  <si>
    <t>115101201</t>
  </si>
  <si>
    <t>Čerpání vody na dopravní výšku do 10 m s uvažovaným průměrným přítokem do 500 l/min</t>
  </si>
  <si>
    <t>hod</t>
  </si>
  <si>
    <t>1948564948</t>
  </si>
  <si>
    <t>85,17/5,0*24</t>
  </si>
  <si>
    <t>7</t>
  </si>
  <si>
    <t>115101301</t>
  </si>
  <si>
    <t>Pohotovost záložní čerpací soupravy pro dopravní výšku do 10 m s uvažovaným průměrným přítokem do 500 l/min</t>
  </si>
  <si>
    <t>den</t>
  </si>
  <si>
    <t>1453341064</t>
  </si>
  <si>
    <t>85,17/5,0</t>
  </si>
  <si>
    <t>8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</si>
  <si>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</si>
  <si>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</si>
  <si>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</si>
  <si>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-2043451039</t>
  </si>
  <si>
    <t>3*1,1</t>
  </si>
  <si>
    <t>9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</si>
  <si>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</si>
  <si>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</t>
  </si>
  <si>
    <t>-582636573</t>
  </si>
  <si>
    <t>10</t>
  </si>
  <si>
    <t>130001101</t>
  </si>
  <si>
    <t>Příplatek k cenám hloubených vykopávek za ztížení vykopávky v blízkosti podzemního vedení nebo výbušnin pro jakoukoliv třídu horniny</t>
  </si>
  <si>
    <t>m3</t>
  </si>
  <si>
    <t>1166082809</t>
  </si>
  <si>
    <t>(3+3)*2*0,5*1,1*(2,79+0,15)</t>
  </si>
  <si>
    <t>Součet</t>
  </si>
  <si>
    <t>131251205</t>
  </si>
  <si>
    <t>Hloubení zapažených jam a zářezů strojně s urovnáním dna do předepsaného profilu a spádu v hornině třídy těžitelnosti I skupiny 3 přes 500 do 1 000 m3</t>
  </si>
  <si>
    <t>-2088950129</t>
  </si>
  <si>
    <t>dle tabulky kubatur</t>
  </si>
  <si>
    <t>50% výkopu</t>
  </si>
  <si>
    <t>198,04*0,5</t>
  </si>
  <si>
    <t>77,46*1,1*0,3*0,5</t>
  </si>
  <si>
    <t>77,46*((0,2+0,1)/2*1,1)*0,5</t>
  </si>
  <si>
    <t>131351205</t>
  </si>
  <si>
    <t>Hloubení zapažených jam a zářezů strojně s urovnáním dna do předepsaného profilu a spádu v hornině třídy těžitelnosti II skupiny 4 přes 500 do 1 000 m3</t>
  </si>
  <si>
    <t>111491770</t>
  </si>
  <si>
    <t>13</t>
  </si>
  <si>
    <t>132254205</t>
  </si>
  <si>
    <t>Hloubení zapažených rýh šířky přes 800 do 2 000 mm strojně s urovnáním dna do předepsaného profilu a spádu v hornině třídy těžitelnosti I skupiny 3 přes 500 do 1 000 m3</t>
  </si>
  <si>
    <t>752332876</t>
  </si>
  <si>
    <t>20,58*0,5</t>
  </si>
  <si>
    <t>7,71*1,1*0,3*0,5</t>
  </si>
  <si>
    <t>7,71*((0,2+0,1)/2*1,1)*0,5</t>
  </si>
  <si>
    <t>14</t>
  </si>
  <si>
    <t>132354205</t>
  </si>
  <si>
    <t>Hloubení zapažených rýh šířky přes 800 do 2 000 mm strojně s urovnáním dna do předepsaného profilu a spádu v hornině třídy těžitelnosti II skupiny 4 přes 500 do 1 000 m3</t>
  </si>
  <si>
    <t>-779234791</t>
  </si>
  <si>
    <t>D.4.1.2</t>
  </si>
  <si>
    <t>151101101</t>
  </si>
  <si>
    <t>Zřízení pažení a rozepření stěn rýh pro podzemní vedení příložné pro jakoukoliv mezerovitost, hloubky do 2 m</t>
  </si>
  <si>
    <t>1137800099</t>
  </si>
  <si>
    <t>2*77,46*0,75</t>
  </si>
  <si>
    <t>16</t>
  </si>
  <si>
    <t>151101111</t>
  </si>
  <si>
    <t>Odstranění pažení a rozepření stěn rýh pro podzemní vedení s uložením materiálu na vzdálenost do 3 m od kraje výkopu příložné, hloubky do 2 m</t>
  </si>
  <si>
    <t>-356771267</t>
  </si>
  <si>
    <t>17</t>
  </si>
  <si>
    <t>151811131</t>
  </si>
  <si>
    <t>Zřízení pažicích boxů pro pažení a rozepření stěn rýh podzemního vedení hloubka výkopu do 4 m, šířka do 1,2 m</t>
  </si>
  <si>
    <t>-164524898</t>
  </si>
  <si>
    <t>37,47</t>
  </si>
  <si>
    <t>18</t>
  </si>
  <si>
    <t>151811132</t>
  </si>
  <si>
    <t>Zřízení pažicích boxů pro pažení a rozepření stěn rýh podzemního vedení hloubka výkopu do 4 m, šířka přes 1,2 do 2,5 m</t>
  </si>
  <si>
    <t>-1683841140</t>
  </si>
  <si>
    <t>(457,95-116,19)/2</t>
  </si>
  <si>
    <t>19</t>
  </si>
  <si>
    <t>151811231</t>
  </si>
  <si>
    <t>Odstranění pažicích boxů pro pažení a rozepření stěn rýh podzemního vedení hloubka výkopu do 4 m, šířka do 1,2 m</t>
  </si>
  <si>
    <t>-1294300057</t>
  </si>
  <si>
    <t>20</t>
  </si>
  <si>
    <t>151811232</t>
  </si>
  <si>
    <t>Odstranění pažicích boxů pro pažení a rozepření stěn rýh podzemního vedení hloubka výkopu do 4 m, šířka přes 1,2 do 2,5 m</t>
  </si>
  <si>
    <t>-359405335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</si>
  <si>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</si>
  <si>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-1604331081</t>
  </si>
  <si>
    <t>přebytečná zemina</t>
  </si>
  <si>
    <t>118,191+12,198</t>
  </si>
  <si>
    <t>22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</si>
  <si>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</si>
  <si>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-1297969213</t>
  </si>
  <si>
    <t>23</t>
  </si>
  <si>
    <t>t</t>
  </si>
  <si>
    <t>1565589749</t>
  </si>
  <si>
    <t>24</t>
  </si>
  <si>
    <t>174101101</t>
  </si>
  <si>
    <t>Zásyp sypaninou z jakékoliv horniny strojně s uložením výkopku ve vrstvách se zhutněním jam, šachet, rýh nebo kolem objektů v těchto vykopávkách</t>
  </si>
  <si>
    <t>1101923545</t>
  </si>
  <si>
    <t>145,46 "náhrada výkopku</t>
  </si>
  <si>
    <t>provizorní povrch - kompletní materiál provizorního povrchu je započtený v rozpočtu rekonstrukce komunikace</t>
  </si>
  <si>
    <t>85,17*1,1*0,85</t>
  </si>
  <si>
    <t>25</t>
  </si>
  <si>
    <t>M</t>
  </si>
  <si>
    <t>58344197</t>
  </si>
  <si>
    <t>štěrkodrť frakce 0/63</t>
  </si>
  <si>
    <t>-1143436412</t>
  </si>
  <si>
    <t>těžené kamenivo dle ČSN 736126-1 ŠD fr. 0/63</t>
  </si>
  <si>
    <t>145,46*1,85</t>
  </si>
  <si>
    <t>79,634*0,2*1,85 " započítání znehodnocení materiálu</t>
  </si>
  <si>
    <t>26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</si>
  <si>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</si>
  <si>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</si>
  <si>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1366890981</t>
  </si>
  <si>
    <t>46,59</t>
  </si>
  <si>
    <t>-2,673 "sedlové lože</t>
  </si>
  <si>
    <t>27</t>
  </si>
  <si>
    <t>58331200</t>
  </si>
  <si>
    <t>štěrkopísek netříděný</t>
  </si>
  <si>
    <t>-275763544</t>
  </si>
  <si>
    <t>Poznámka k položce:
hmotnost 1,85t/m3</t>
  </si>
  <si>
    <t>43,917*1,85 'Přepočtené koeficientem množství</t>
  </si>
  <si>
    <t>Zakládání</t>
  </si>
  <si>
    <t>28</t>
  </si>
  <si>
    <t>211531111</t>
  </si>
  <si>
    <t>Výplň kamenivem do rýh odvodňovacích žeber nebo trativodů bez zhutnění, s úpravou povrchu výplně kamenivem hrubým drceným frakce 16 až 63 mm</t>
  </si>
  <si>
    <t>1796330842</t>
  </si>
  <si>
    <t>85,17*((0,2+0,1)/2*1,1)</t>
  </si>
  <si>
    <t>29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</si>
  <si>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</si>
  <si>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</si>
  <si>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1006903115</t>
  </si>
  <si>
    <t>Svislé a kompletní konstrukce</t>
  </si>
  <si>
    <t>30</t>
  </si>
  <si>
    <t>359901111</t>
  </si>
  <si>
    <t>Vyčištění stok jakékoliv výšky</t>
  </si>
  <si>
    <t>-1407715118</t>
  </si>
  <si>
    <t>31</t>
  </si>
  <si>
    <t>359901211</t>
  </si>
  <si>
    <t>Monitoring stok (kamerový systém) jakékoli výšky nová kanalizace</t>
  </si>
  <si>
    <t>-1793304770</t>
  </si>
  <si>
    <t>Vodorovné konstrukce</t>
  </si>
  <si>
    <t>32</t>
  </si>
  <si>
    <t>451573111</t>
  </si>
  <si>
    <t>Lože pod potrubí, stoky a drobné objekty v otevřeném výkopu z písku a štěrkopísku do 63 mm</t>
  </si>
  <si>
    <t>-158602863</t>
  </si>
  <si>
    <t>výkres D.4.11.</t>
  </si>
  <si>
    <t>pod  GA aGZ kusy</t>
  </si>
  <si>
    <t>8*0,6*1,1*0,1</t>
  </si>
  <si>
    <t>33</t>
  </si>
  <si>
    <t>452112112</t>
  </si>
  <si>
    <t>Osazení betonových dílců prstenců nebo rámů pod poklopy a mříže, výšky do 100 mm</t>
  </si>
  <si>
    <t>kus</t>
  </si>
  <si>
    <t>648303167</t>
  </si>
  <si>
    <t>1+1+1</t>
  </si>
  <si>
    <t>34</t>
  </si>
  <si>
    <t>59224010</t>
  </si>
  <si>
    <t>prstenec šachtový vyrovnávací betonový 625x100x40mm</t>
  </si>
  <si>
    <t>142681325</t>
  </si>
  <si>
    <t>35</t>
  </si>
  <si>
    <t>59224012</t>
  </si>
  <si>
    <t>prstenec šachtový vyrovnávací betonový 625x100x80mm</t>
  </si>
  <si>
    <t>620187051</t>
  </si>
  <si>
    <t>36</t>
  </si>
  <si>
    <t>59224013</t>
  </si>
  <si>
    <t>prstenec šachtový vyrovnávací betonový 625x100x100mm</t>
  </si>
  <si>
    <t>656727135</t>
  </si>
  <si>
    <t>37</t>
  </si>
  <si>
    <t>452112122</t>
  </si>
  <si>
    <t>Osazení betonových dílců prstenců nebo rámů pod poklopy a mříže, výšky přes 100 do 200 mm</t>
  </si>
  <si>
    <t>1878276857</t>
  </si>
  <si>
    <t>38</t>
  </si>
  <si>
    <t>59224188</t>
  </si>
  <si>
    <t>prstenec šachtový vyrovnávací betonový 625x120x120mm</t>
  </si>
  <si>
    <t>-223458828</t>
  </si>
  <si>
    <t>39</t>
  </si>
  <si>
    <t>452311131</t>
  </si>
  <si>
    <t>Podkladní a zajišťovací konstrukce z betonu prostého v otevřeném výkopu desky pod potrubí, stoky a drobné objekty z betonu tř. C 12/15</t>
  </si>
  <si>
    <t>1782668896</t>
  </si>
  <si>
    <t>7,27-0,528 "pod potrubí</t>
  </si>
  <si>
    <t>výkres D.3.2.</t>
  </si>
  <si>
    <t>pod šachty</t>
  </si>
  <si>
    <t>4*PI*0,8*0,8*0,1</t>
  </si>
  <si>
    <t>40</t>
  </si>
  <si>
    <t>452312131</t>
  </si>
  <si>
    <t>Podkladní a zajišťovací konstrukce z betonu prostého v otevřeném výkopu sedlové lože pod potrubí z betonu tř. C 12/15</t>
  </si>
  <si>
    <t>-1982502064</t>
  </si>
  <si>
    <t>(85,17-4*1,0-8*0,6)*(0,25+0,25)*0,07</t>
  </si>
  <si>
    <t>Trubní vedení</t>
  </si>
  <si>
    <t>41</t>
  </si>
  <si>
    <t>831362121</t>
  </si>
  <si>
    <t>Montáž potrubí z trub kameninových hrdlových s integrovaným těsněním v otevřeném výkopu ve sklonu do 20 % DN 250</t>
  </si>
  <si>
    <t>-1696554872</t>
  </si>
  <si>
    <t>85,17</t>
  </si>
  <si>
    <t>-4*1,0 "odečet šachet</t>
  </si>
  <si>
    <t>-8*0,6 "odečet GA, GZ kusů</t>
  </si>
  <si>
    <t>42</t>
  </si>
  <si>
    <t>59710702</t>
  </si>
  <si>
    <t>trouba kameninová glazovaná DN 250 dl 2,50m spojovací systém C Třida 160</t>
  </si>
  <si>
    <t>1443392238</t>
  </si>
  <si>
    <t>Poznámka k položce:
ztratné 1,5%</t>
  </si>
  <si>
    <t>76,37*1,015 'Přepočtené koeficientem množství</t>
  </si>
  <si>
    <t>43</t>
  </si>
  <si>
    <t>837312221</t>
  </si>
  <si>
    <t>Montáž kameninových tvarovek na potrubí z trub kameninových v otevřeném výkopu s integrovaným těsněním jednoosých DN 150</t>
  </si>
  <si>
    <t>1422759030</t>
  </si>
  <si>
    <t>44</t>
  </si>
  <si>
    <t>59711852</t>
  </si>
  <si>
    <t>ucpávka kameninová glazovaná DN 150 spojovací systém F</t>
  </si>
  <si>
    <t>208524145</t>
  </si>
  <si>
    <t>1,97044334975369*1,015 'Přepočtené koeficientem množství</t>
  </si>
  <si>
    <t>45</t>
  </si>
  <si>
    <t>837361221</t>
  </si>
  <si>
    <t>Montáž kameninových tvarovek na potrubí z trub kameninových v otevřeném výkopu s integrovaným těsněním odbočných DN 250</t>
  </si>
  <si>
    <t>-1613352685</t>
  </si>
  <si>
    <t>46</t>
  </si>
  <si>
    <t>59711760</t>
  </si>
  <si>
    <t>odbočka kameninová glazovaná jednoduchá kolmá DN 250/150 dl 500mm spojovací systém C/F tř.160/-</t>
  </si>
  <si>
    <t>538746637</t>
  </si>
  <si>
    <t>47</t>
  </si>
  <si>
    <t>837362221</t>
  </si>
  <si>
    <t>Montáž kameninových tvarovek na potrubí z trub kameninových v otevřeném výkopu s integrovaným těsněním jednoosých DN 250</t>
  </si>
  <si>
    <t>-1234239594</t>
  </si>
  <si>
    <t>2*4</t>
  </si>
  <si>
    <t>48</t>
  </si>
  <si>
    <t>59710846</t>
  </si>
  <si>
    <t>trouba kameninová glazovaná zkrácená DN 250 dl 60(75)cm třída 160 spojovací systém C</t>
  </si>
  <si>
    <t>1400008079</t>
  </si>
  <si>
    <t>49</t>
  </si>
  <si>
    <t>59710876</t>
  </si>
  <si>
    <t>trouba kameninová glazovaná zkrácená bez hrdla DN 250 dl 60(75)cm třída 160 spojovací systém C</t>
  </si>
  <si>
    <t>-548437283</t>
  </si>
  <si>
    <t>50</t>
  </si>
  <si>
    <t>892362121</t>
  </si>
  <si>
    <t>Tlakové zkoušky vzduchem těsnícími vaky ucpávkovými DN 250</t>
  </si>
  <si>
    <t>úsek</t>
  </si>
  <si>
    <t>978355838</t>
  </si>
  <si>
    <t>51</t>
  </si>
  <si>
    <t>894411311</t>
  </si>
  <si>
    <t>Osazení betonových nebo železobetonových dílců pro šachty skruží rovných</t>
  </si>
  <si>
    <t>1390665476</t>
  </si>
  <si>
    <t>2+1+4</t>
  </si>
  <si>
    <t>52</t>
  </si>
  <si>
    <t>59224050</t>
  </si>
  <si>
    <t>skruž pro kanalizační šachty se zabudovanými stupadly 100x25x12cm</t>
  </si>
  <si>
    <t>1915867441</t>
  </si>
  <si>
    <t>53</t>
  </si>
  <si>
    <t>59224051</t>
  </si>
  <si>
    <t>skruž pro kanalizační šachty se zabudovanými stupadly 100x50x12cm</t>
  </si>
  <si>
    <t>1891512308</t>
  </si>
  <si>
    <t>54</t>
  </si>
  <si>
    <t>59224052</t>
  </si>
  <si>
    <t>skruž pro kanalizační šachty se zabudovanými stupadly 100x100x12cm</t>
  </si>
  <si>
    <t>779156318</t>
  </si>
  <si>
    <t>55</t>
  </si>
  <si>
    <t>894412411</t>
  </si>
  <si>
    <t>Osazení betonových nebo železobetonových dílců pro šachty skruží přechodových</t>
  </si>
  <si>
    <t>559921347</t>
  </si>
  <si>
    <t>56</t>
  </si>
  <si>
    <t>59224168</t>
  </si>
  <si>
    <t>skruž betonová přechodová 62,5/100x60x12cm, stupadla poplastovaná kapsová</t>
  </si>
  <si>
    <t>1207477116</t>
  </si>
  <si>
    <t>57</t>
  </si>
  <si>
    <t>894414111</t>
  </si>
  <si>
    <t>Osazení betonových nebo železobetonových dílců pro šachty skruží základových (dno)</t>
  </si>
  <si>
    <t>1575796850</t>
  </si>
  <si>
    <t>58</t>
  </si>
  <si>
    <t>59224337</t>
  </si>
  <si>
    <t>dno betonové šachty kanalizační přímé 100x60x40cm</t>
  </si>
  <si>
    <t>555326834</t>
  </si>
  <si>
    <t>59</t>
  </si>
  <si>
    <t>59224338</t>
  </si>
  <si>
    <t>dno betonové šachty kanalizační přímé 100x80x50cm</t>
  </si>
  <si>
    <t>1198326559</t>
  </si>
  <si>
    <t>60</t>
  </si>
  <si>
    <t>59224348</t>
  </si>
  <si>
    <t>těsnění elastomerové pro spojení šachetních dílů DN 1000</t>
  </si>
  <si>
    <t>-1463492761</t>
  </si>
  <si>
    <t>61</t>
  </si>
  <si>
    <t>899104112-R</t>
  </si>
  <si>
    <t>Osazení samonivelačních poklopů litinových a ocelových včetně rámů pro třídu zatížení D400, E600 včetně zálivky, adaptéru dle výrobce</t>
  </si>
  <si>
    <t>-911455780</t>
  </si>
  <si>
    <t>62</t>
  </si>
  <si>
    <t>5524103102r1</t>
  </si>
  <si>
    <t>Kanalizační poklop litinový, rám samonivelační,  D 400 s odvětráním</t>
  </si>
  <si>
    <t>-2102700268</t>
  </si>
  <si>
    <t>63</t>
  </si>
  <si>
    <t>5524103102r2</t>
  </si>
  <si>
    <t>Kanalizační poklop litinový, rám samonivelační,  D 400 bez odvětrání</t>
  </si>
  <si>
    <t>326717660</t>
  </si>
  <si>
    <t>64</t>
  </si>
  <si>
    <t>5524143001</t>
  </si>
  <si>
    <t>adaptér na samonivelační poklopy</t>
  </si>
  <si>
    <t>246578601</t>
  </si>
  <si>
    <t>65</t>
  </si>
  <si>
    <t>899104112-R.1</t>
  </si>
  <si>
    <t>Provizorní poklop</t>
  </si>
  <si>
    <t>kpl</t>
  </si>
  <si>
    <t>249212904</t>
  </si>
  <si>
    <t>dle TZ</t>
  </si>
  <si>
    <t>montáž a demontáž</t>
  </si>
  <si>
    <t>včetně materiálu</t>
  </si>
  <si>
    <t>dvojnásobná obratovost</t>
  </si>
  <si>
    <t>- poklop DN 600 D400</t>
  </si>
  <si>
    <t>- prstýnek 40 mm</t>
  </si>
  <si>
    <t>- prstýnek 60 mm</t>
  </si>
  <si>
    <t>997</t>
  </si>
  <si>
    <t>Přesun sutě</t>
  </si>
  <si>
    <t>66</t>
  </si>
  <si>
    <t>1914212385</t>
  </si>
  <si>
    <t>67</t>
  </si>
  <si>
    <t>68</t>
  </si>
  <si>
    <t>-1993938111</t>
  </si>
  <si>
    <t>69</t>
  </si>
  <si>
    <t>-1883032730</t>
  </si>
  <si>
    <t>23,984+22,016+8,619</t>
  </si>
  <si>
    <t>70</t>
  </si>
  <si>
    <t>1457034452</t>
  </si>
  <si>
    <t>998</t>
  </si>
  <si>
    <t>Přesun hmot</t>
  </si>
  <si>
    <t>71</t>
  </si>
  <si>
    <t>998275101</t>
  </si>
  <si>
    <t>Přesun hmot pro trubní vedení hloubené z trub kameninových pro kanalizace v otevřeném výkopu dopravní vzdálenost do 15 m</t>
  </si>
  <si>
    <t>-1878928318</t>
  </si>
  <si>
    <t>02 - Stoka B-1-1</t>
  </si>
  <si>
    <t xml:space="preserve">    5 - Komunikace pozemní</t>
  </si>
  <si>
    <t xml:space="preserve">    9 - Ostatní konstrukce a práce, bourání</t>
  </si>
  <si>
    <t>113107221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</si>
  <si>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</si>
  <si>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1750989196</t>
  </si>
  <si>
    <t>provizorní povrch</t>
  </si>
  <si>
    <t>16,48*1,1</t>
  </si>
  <si>
    <t>-710948773</t>
  </si>
  <si>
    <t>19,6*1,1</t>
  </si>
  <si>
    <t>1638430867</t>
  </si>
  <si>
    <t>1,2*1,1</t>
  </si>
  <si>
    <t>113107341</t>
  </si>
  <si>
    <t>Odstranění podkladů nebo krytů strojně plochy jednotlivě do 50 m2 s přemístěním hmot na skládku na vzdálenost do 3 m nebo s naložením na dopravní prostředek živičných, o tl. vrstvy do 50 mm</t>
  </si>
  <si>
    <t>844433732</t>
  </si>
  <si>
    <t>113154113</t>
  </si>
  <si>
    <t>Frézování živičného podkladu nebo krytu s naložením na dopravní prostředek plochy do 500 m2 bez překážek v trase pruhu šířky do 0,5 m, tloušťky vrstvy 50 mm</t>
  </si>
  <si>
    <t>-1311857681</t>
  </si>
  <si>
    <t>16,48*(1,1+0,3+0,3)</t>
  </si>
  <si>
    <t>578321852</t>
  </si>
  <si>
    <t>419258203</t>
  </si>
  <si>
    <t>-1203486722</t>
  </si>
  <si>
    <t>-619057975</t>
  </si>
  <si>
    <t>19,6/5,0*24</t>
  </si>
  <si>
    <t>-1475394226</t>
  </si>
  <si>
    <t>19,6/5,0</t>
  </si>
  <si>
    <t>1056745907</t>
  </si>
  <si>
    <t>1*1,1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</si>
  <si>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</si>
  <si>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</si>
  <si>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1654745319</t>
  </si>
  <si>
    <t>1931259253</t>
  </si>
  <si>
    <t>2*1,1</t>
  </si>
  <si>
    <t>1309350630</t>
  </si>
  <si>
    <t>(1+1+2)*2*0,5*1,1*(2,25+0,15)</t>
  </si>
  <si>
    <t>-2078733527</t>
  </si>
  <si>
    <t>44,73*0,5</t>
  </si>
  <si>
    <t>1,2*1,1*0,3*0,5</t>
  </si>
  <si>
    <t>19,6*((0,2+0,1)/2*1,1)*0,5</t>
  </si>
  <si>
    <t>-1242210165</t>
  </si>
  <si>
    <t>1636896238</t>
  </si>
  <si>
    <t>88,02</t>
  </si>
  <si>
    <t>-2093781793</t>
  </si>
  <si>
    <t>125078914</t>
  </si>
  <si>
    <t>24,18</t>
  </si>
  <si>
    <t>-1798844293</t>
  </si>
  <si>
    <t>-1418662348</t>
  </si>
  <si>
    <t>-1207118537</t>
  </si>
  <si>
    <t>28,8 "náhrada výkopku</t>
  </si>
  <si>
    <t>1,2*1,1*0,85</t>
  </si>
  <si>
    <t>-161824413</t>
  </si>
  <si>
    <t>28,8*1,85</t>
  </si>
  <si>
    <t>1,122*0,2*1,85 " započítání znehodnocení materiálu</t>
  </si>
  <si>
    <t>-1612757188</t>
  </si>
  <si>
    <t>10,55</t>
  </si>
  <si>
    <t>-3,689 "sedlové lože</t>
  </si>
  <si>
    <t>1181482803</t>
  </si>
  <si>
    <t>6,861*1,85 'Přepočtené koeficientem množství</t>
  </si>
  <si>
    <t>-54659577</t>
  </si>
  <si>
    <t>19,6*((0,2+0,1)/2*1,1)</t>
  </si>
  <si>
    <t>-943402984</t>
  </si>
  <si>
    <t>-420971650</t>
  </si>
  <si>
    <t>-719476856</t>
  </si>
  <si>
    <t>114800591</t>
  </si>
  <si>
    <t>2*0,6*1,1*0,1</t>
  </si>
  <si>
    <t>757011964</t>
  </si>
  <si>
    <t>1565503590</t>
  </si>
  <si>
    <t>-1437265750</t>
  </si>
  <si>
    <t>2,09-0,132 "pod potrubí</t>
  </si>
  <si>
    <t>1*PI*0,8*0,8*0,1</t>
  </si>
  <si>
    <t>1415566145</t>
  </si>
  <si>
    <t>(19,6-1*1,0-2*0,6)*(0,35+0,35)*0,069</t>
  </si>
  <si>
    <t>Komunikace pozemní</t>
  </si>
  <si>
    <t>564831011</t>
  </si>
  <si>
    <t>Podklad ze štěrkodrti ŠD s rozprostřením a zhutněním plochy jednotlivě do 100 m2, po zhutnění tl. 100 mm</t>
  </si>
  <si>
    <t>1559430063</t>
  </si>
  <si>
    <t>564871016</t>
  </si>
  <si>
    <t>Podklad ze štěrkodrti ŠD s rozprostřením a zhutněním plochy jednotlivě do 100 m2, po zhutnění tl. 300 mm</t>
  </si>
  <si>
    <t>-262559634</t>
  </si>
  <si>
    <t>565135101</t>
  </si>
  <si>
    <t>Asfaltový beton vrstva podkladní ACP 16 (obalované kamenivo střednězrnné - OKS) s rozprostřením a zhutněním v pruhu šířky do 1,5 m, po zhutnění tl. 50 mm</t>
  </si>
  <si>
    <t>-474424672</t>
  </si>
  <si>
    <t>573111112</t>
  </si>
  <si>
    <t>Postřik infiltrační PI z asfaltu silničního s posypem kamenivem, v množství 1,00 kg/m2</t>
  </si>
  <si>
    <t>1242795310</t>
  </si>
  <si>
    <t>573211109</t>
  </si>
  <si>
    <t>Postřik spojovací PS bez posypu kamenivem z asfaltu silničního, v množství 0,50 kg/m2</t>
  </si>
  <si>
    <t>929305407</t>
  </si>
  <si>
    <t>577144111</t>
  </si>
  <si>
    <t>Asfaltový beton vrstva obrusná ACO 11 (ABS) s rozprostřením a se zhutněním z nemodifikovaného asfaltu v pruhu šířky do 3 m tř. I, po zhutnění tl. 50 mm</t>
  </si>
  <si>
    <t>642987334</t>
  </si>
  <si>
    <t>-315384765</t>
  </si>
  <si>
    <t>19,6</t>
  </si>
  <si>
    <t>-1*1,0 "odečet šachet</t>
  </si>
  <si>
    <t>-2*0,6 "odečet GA, GZ kusů</t>
  </si>
  <si>
    <t>-1259130563</t>
  </si>
  <si>
    <t>17,4*1,015 'Přepočtené koeficientem množství</t>
  </si>
  <si>
    <t>-1949280799</t>
  </si>
  <si>
    <t>-508473547</t>
  </si>
  <si>
    <t>-935224157</t>
  </si>
  <si>
    <t>1999386705</t>
  </si>
  <si>
    <t>231877425</t>
  </si>
  <si>
    <t>-1927815638</t>
  </si>
  <si>
    <t>-1541981705</t>
  </si>
  <si>
    <t>551991104</t>
  </si>
  <si>
    <t>602471885</t>
  </si>
  <si>
    <t>481205441</t>
  </si>
  <si>
    <t>498649898</t>
  </si>
  <si>
    <t>899104112</t>
  </si>
  <si>
    <t>Osazení poklopů litinových a ocelových včetně rámů pro třídu zatížení D400, E600</t>
  </si>
  <si>
    <t>162213116</t>
  </si>
  <si>
    <t>55.KDB03</t>
  </si>
  <si>
    <t>Kanalizační poklop  - litinový, rám betonolitinový 160mm, D 400 s odvětráním</t>
  </si>
  <si>
    <t>-122323884</t>
  </si>
  <si>
    <t>Ostatní konstrukce a práce, bourání</t>
  </si>
  <si>
    <t>919112233</t>
  </si>
  <si>
    <t>Řezání dilatačních spár v živičném krytu  vytvoření komůrky pro těsnící zálivku šířky 20 mm, hloubky 40 mm</t>
  </si>
  <si>
    <t>CS ÚRS 2022 01</t>
  </si>
  <si>
    <t>1095658482</t>
  </si>
  <si>
    <t>16,48*2+1,1</t>
  </si>
  <si>
    <t>919122132</t>
  </si>
  <si>
    <t>Utěsnění dilatačních spár zálivkou za tepla  v cementobetonovém nebo živičném krytu včetně adhezního nátěru s těsnicím profilem pod zálivkou, pro komůrky šířky 20 mm, hloubky 40 mm</t>
  </si>
  <si>
    <t>819490217</t>
  </si>
  <si>
    <t>919731122</t>
  </si>
  <si>
    <t>Zarovnání styčné plochy podkladu nebo krytu podél vybourané části komunikace nebo zpevněné plochy  živičné tl. přes 50 do 100 mm</t>
  </si>
  <si>
    <t>159622069</t>
  </si>
  <si>
    <t>919735112</t>
  </si>
  <si>
    <t>Řezání stávajícího živičného krytu nebo podkladu  hloubky přes 50 do 100 mm</t>
  </si>
  <si>
    <t>-922547152</t>
  </si>
  <si>
    <t>-1187754847</t>
  </si>
  <si>
    <t>1452770356</t>
  </si>
  <si>
    <t>-1786844824</t>
  </si>
  <si>
    <t>1,777+3,222+0,338+0,31+0,121</t>
  </si>
  <si>
    <t>515344501</t>
  </si>
  <si>
    <t>3,082+9,486</t>
  </si>
  <si>
    <t>-2114408033</t>
  </si>
  <si>
    <t>Úroveň 3:</t>
  </si>
  <si>
    <t>SO 01.2. - Kanalizace v ulici Ke Stadionu – etapa 1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</si>
  <si>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</si>
  <si>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</si>
  <si>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321279885</t>
  </si>
  <si>
    <t>14,43*(1,86+0,3+0,3)</t>
  </si>
  <si>
    <t>15,8 "ostruvek</t>
  </si>
  <si>
    <t>727815555</t>
  </si>
  <si>
    <t>12,37*1,96 "místní asf</t>
  </si>
  <si>
    <t>-1144899741</t>
  </si>
  <si>
    <t>7,44*1,96 "kom. II tř</t>
  </si>
  <si>
    <t>10,47*1,86 "kom. II tř</t>
  </si>
  <si>
    <t>14,43*1,86+15,8 "dlažba</t>
  </si>
  <si>
    <t>2136720623</t>
  </si>
  <si>
    <t>161648120</t>
  </si>
  <si>
    <t>-2140518164</t>
  </si>
  <si>
    <t>-1992097558</t>
  </si>
  <si>
    <t>1271654650</t>
  </si>
  <si>
    <t>-2143021704</t>
  </si>
  <si>
    <t>113202111</t>
  </si>
  <si>
    <t>Vytrhání obrub s vybouráním lože, s přemístěním hmot na skládku na vzdálenost do 3 m nebo s naložením na dopravní prostředek z krajníků nebo obrubníků stojatých</t>
  </si>
  <si>
    <t>1656376736</t>
  </si>
  <si>
    <t>16,5</t>
  </si>
  <si>
    <t>115001103-R</t>
  </si>
  <si>
    <t>Převedení splašků během výstavby potrubím DN přes 150 do 250</t>
  </si>
  <si>
    <t>1399654131</t>
  </si>
  <si>
    <t>montáž a demontáž, včetně materiálu</t>
  </si>
  <si>
    <t>včetně zatěsnění potrubí v napojovacích místech</t>
  </si>
  <si>
    <t>47,0</t>
  </si>
  <si>
    <t>-165748409</t>
  </si>
  <si>
    <t>44,71/5,0*24</t>
  </si>
  <si>
    <t>115101201-R</t>
  </si>
  <si>
    <t>Čerpání splašků po dobu výstavby na dopravní výšku do 10 m průměrný přítok do 500 l/min</t>
  </si>
  <si>
    <t>1500117994</t>
  </si>
  <si>
    <t>100,0</t>
  </si>
  <si>
    <t>-650818180</t>
  </si>
  <si>
    <t>44,71/5,0</t>
  </si>
  <si>
    <t>115101301-R</t>
  </si>
  <si>
    <t>Pohotovost záložní čerpací soupravy pro čerpání splašků pro dopravní výšku do 10 m s uvažovaným průměrným přítokem do 500 l/min</t>
  </si>
  <si>
    <t>-1215811691</t>
  </si>
  <si>
    <t>119001401</t>
  </si>
  <si>
    <t>-1892464834</t>
  </si>
  <si>
    <t>1*1,96</t>
  </si>
  <si>
    <t>-2036553369</t>
  </si>
  <si>
    <t>3*1,96</t>
  </si>
  <si>
    <t>-337250379</t>
  </si>
  <si>
    <t>2*1,96</t>
  </si>
  <si>
    <t>-1729927125</t>
  </si>
  <si>
    <t>(1+3+2)*2*0,5*1,96*(3,61+0,15)</t>
  </si>
  <si>
    <t>2061709483</t>
  </si>
  <si>
    <t>137,63*0,5</t>
  </si>
  <si>
    <t>19,81*1,96*0,3*0,5</t>
  </si>
  <si>
    <t>19,81*((0,2+0,1)/2*1,96)*0,5</t>
  </si>
  <si>
    <t>-13*PI*0,405*0,405*0,5 "odečet stávajícího potrubí</t>
  </si>
  <si>
    <t>-903316533</t>
  </si>
  <si>
    <t>716759908</t>
  </si>
  <si>
    <t>142,62*0,5</t>
  </si>
  <si>
    <t>24,9*1,86*0,3*0,5</t>
  </si>
  <si>
    <t>24,9*((0,2+0,1)/2*1,86)*0,5</t>
  </si>
  <si>
    <t>-20,0*PI*0,335*0,335*0,5 "odečet stávajícího potrubí</t>
  </si>
  <si>
    <t>-1011585271</t>
  </si>
  <si>
    <t>151101102</t>
  </si>
  <si>
    <t>Zřízení pažení a rozepření stěn rýh pro podzemní vedení příložné pro jakoukoliv mezerovitost, hloubky přes 2 do 4 m</t>
  </si>
  <si>
    <t>-637338784</t>
  </si>
  <si>
    <t>2*24,9*1,25</t>
  </si>
  <si>
    <t>151101112</t>
  </si>
  <si>
    <t>Odstranění pažení a rozepření stěn rýh pro podzemní vedení s uložením materiálu na vzdálenost do 3 m od kraje výkopu příložné, hloubky přes 2 do 4 m</t>
  </si>
  <si>
    <t>-361109510</t>
  </si>
  <si>
    <t>-1464177259</t>
  </si>
  <si>
    <t>178,5</t>
  </si>
  <si>
    <t>(322,72-178,5-62,25)/2</t>
  </si>
  <si>
    <t>-1388749082</t>
  </si>
  <si>
    <t>-214947564</t>
  </si>
  <si>
    <t>74,218+78,205</t>
  </si>
  <si>
    <t>987569494</t>
  </si>
  <si>
    <t>1719152924</t>
  </si>
  <si>
    <t>1204179368</t>
  </si>
  <si>
    <t>168,49 "náhrada výkopku</t>
  </si>
  <si>
    <t>Mezisoučet</t>
  </si>
  <si>
    <t>19,81*1,96*0,85</t>
  </si>
  <si>
    <t>24,9*1,86*0,85</t>
  </si>
  <si>
    <t>-1829505920</t>
  </si>
  <si>
    <t>168,49*1,85</t>
  </si>
  <si>
    <t>72,37*0,2*1,85 " započítání znehodnocení materiálu</t>
  </si>
  <si>
    <t>-228964690</t>
  </si>
  <si>
    <t>65,03</t>
  </si>
  <si>
    <t>-5,188 "sedlové lože</t>
  </si>
  <si>
    <t>-1245377909</t>
  </si>
  <si>
    <t>59,842*1,85 'Přepočtené koeficientem množství</t>
  </si>
  <si>
    <t>234428660</t>
  </si>
  <si>
    <t>19,81*((0,2+0,1)/2*1,96)</t>
  </si>
  <si>
    <t>24,9*((0,2+0,1)/2*1,86)</t>
  </si>
  <si>
    <t>263749408</t>
  </si>
  <si>
    <t>1046342784</t>
  </si>
  <si>
    <t>-1832299470</t>
  </si>
  <si>
    <t>-1851814036</t>
  </si>
  <si>
    <t>1*0,6*1,86*0,15</t>
  </si>
  <si>
    <t>4*0,6*1,96*0,15</t>
  </si>
  <si>
    <t>805962338</t>
  </si>
  <si>
    <t>1+1+2+1</t>
  </si>
  <si>
    <t>-1234365282</t>
  </si>
  <si>
    <t>59224011</t>
  </si>
  <si>
    <t>prstenec šachtový vyrovnávací betonový 625x100x60mm</t>
  </si>
  <si>
    <t>1484767556</t>
  </si>
  <si>
    <t>1949259701</t>
  </si>
  <si>
    <t>-1478071623</t>
  </si>
  <si>
    <t>2099383621</t>
  </si>
  <si>
    <t>12,07-0,873 "pod potrubí</t>
  </si>
  <si>
    <t>2*PI*0,9*0,9*0,1</t>
  </si>
  <si>
    <t>1*PI*1,0*1,0*0,1</t>
  </si>
  <si>
    <t>-359826980</t>
  </si>
  <si>
    <t>(44,71-1*1,5-2*1,2-5*0,6)*(0,49+0,49)*0,14</t>
  </si>
  <si>
    <t>737090987</t>
  </si>
  <si>
    <t>564871011</t>
  </si>
  <si>
    <t>Podklad ze štěrkodrti ŠD s rozprostřením a zhutněním plochy jednotlivě do 100 m2, po zhutnění tl. 250 mm</t>
  </si>
  <si>
    <t>1385559286</t>
  </si>
  <si>
    <t>14,43*1,86 "dlažba</t>
  </si>
  <si>
    <t>1478741758</t>
  </si>
  <si>
    <t>-1516870788</t>
  </si>
  <si>
    <t>-1884466206</t>
  </si>
  <si>
    <t>1235170712</t>
  </si>
  <si>
    <t>1450433820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</si>
  <si>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</si>
  <si>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</t>
  </si>
  <si>
    <t>-1130473871</t>
  </si>
  <si>
    <t>59245015</t>
  </si>
  <si>
    <t>dlažba zámková tvaru I 200x165x60mm přírodní</t>
  </si>
  <si>
    <t>-2143009252</t>
  </si>
  <si>
    <t>náhrada 10%</t>
  </si>
  <si>
    <t>35,498*0,1</t>
  </si>
  <si>
    <t>596211120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</si>
  <si>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B, pro ploc</t>
  </si>
  <si>
    <t>-2039695095</t>
  </si>
  <si>
    <t>1811525368</t>
  </si>
  <si>
    <t>náhrada 5%</t>
  </si>
  <si>
    <t>15,8*0,05</t>
  </si>
  <si>
    <t>59245012</t>
  </si>
  <si>
    <t>dlažba zámková tvaru I 200x165x60mm barevná</t>
  </si>
  <si>
    <t>-713702636</t>
  </si>
  <si>
    <t>810441111</t>
  </si>
  <si>
    <t>Přeseknutí betonové trouby v rovině kolmé nebo skloněné k ose trouby, se začištěním DN přes 400 do 600 mm</t>
  </si>
  <si>
    <t>2029419847</t>
  </si>
  <si>
    <t>810441811</t>
  </si>
  <si>
    <t>Bourání stávajícího potrubí z betonu v otevřeném výkopu DN přes 400 do 600</t>
  </si>
  <si>
    <t>-981937663</t>
  </si>
  <si>
    <t>811421111</t>
  </si>
  <si>
    <t>Montáž potrubí z trub betonových (přímých) s polodrážkou v otevřeném výkopu ve sklonu do 20 % s integrovaným pryžovým těsněním DN 500</t>
  </si>
  <si>
    <t>-548641452</t>
  </si>
  <si>
    <t>2*0,5</t>
  </si>
  <si>
    <t>59223018</t>
  </si>
  <si>
    <t>trouba betonová hrdlová propojovací DN 500</t>
  </si>
  <si>
    <t>-1771231345</t>
  </si>
  <si>
    <t>1*1,01 'Přepočtené koeficientem množství</t>
  </si>
  <si>
    <t>811441111</t>
  </si>
  <si>
    <t>Montáž potrubí z trub betonových (přímých) s polodrážkou v otevřeném výkopu ve sklonu do 20 % s integrovaným pryžovým těsněním DN 600</t>
  </si>
  <si>
    <t>1472049408</t>
  </si>
  <si>
    <t>59223019</t>
  </si>
  <si>
    <t>trouba betonová hrdlová propojovací DN 600</t>
  </si>
  <si>
    <t>-622654829</t>
  </si>
  <si>
    <t>812422193</t>
  </si>
  <si>
    <t>Montáž potrubí z trub betonových hrdlových v otevřeném výkopu ve sklonu do 20 % za napojení dvou dříků trub o stejném průměru (max. rozdíl 16 mm) pomocí pružné spojky (spojka zahrnuta v ceně) DN 500</t>
  </si>
  <si>
    <t>394508154</t>
  </si>
  <si>
    <t>812442193</t>
  </si>
  <si>
    <t>Montáž potrubí z trub betonových hrdlových v otevřeném výkopu ve sklonu do 20 % za napojení dvou dříků trub o stejném průměru (max. rozdíl 16 mm) pomocí pružné spojky (spojka zahrnuta v ceně) DN 600</t>
  </si>
  <si>
    <t>-1895529359</t>
  </si>
  <si>
    <t>831442121</t>
  </si>
  <si>
    <t>Montáž potrubí z trub kameninových hrdlových s integrovaným těsněním v otevřeném výkopu ve sklonu do 20 % DN 600</t>
  </si>
  <si>
    <t>236285362</t>
  </si>
  <si>
    <t>43,16</t>
  </si>
  <si>
    <t>-2*1,2-1*1,5 "odečet šachet</t>
  </si>
  <si>
    <t>-5*0,6 "odečet GA, GZ kusů</t>
  </si>
  <si>
    <t>59710710</t>
  </si>
  <si>
    <t>trouba kameninová glazovaná DN 600 dl 2,50m spojovací systém C Třída 160</t>
  </si>
  <si>
    <t>-584835521</t>
  </si>
  <si>
    <t>36,26*1,015 'Přepočtené koeficientem množství</t>
  </si>
  <si>
    <t>831442193</t>
  </si>
  <si>
    <t>Montáž potrubí z trub kameninových hrdlových s integrovaným těsněním Příplatek k cenám za napojení dvou dříků trub o stejném průměru (max. rozdíl 12 mm) pomocí převlečné manžety (manžeta zahrnuta v ceně) DN 600</t>
  </si>
  <si>
    <t>1072129132</t>
  </si>
  <si>
    <t>837442221</t>
  </si>
  <si>
    <t>Montáž kameninových tvarovek na potrubí z trub kameninových v otevřeném výkopu s integrovaným těsněním jednoosých DN 600</t>
  </si>
  <si>
    <t>837540576</t>
  </si>
  <si>
    <t>59710860</t>
  </si>
  <si>
    <t>trouba kameninová glazovaná zkrácená DN 600 dl 60(75)cm třída 160 spojovací systém C</t>
  </si>
  <si>
    <t>-2105538245</t>
  </si>
  <si>
    <t>72</t>
  </si>
  <si>
    <t>59710890</t>
  </si>
  <si>
    <t>trouba kameninová glazovaná zkrácená bez hrdla DN 600 dl 60(75)cm třída 160 spojovací systém C</t>
  </si>
  <si>
    <t>-2131940618</t>
  </si>
  <si>
    <t>73</t>
  </si>
  <si>
    <t>877310430</t>
  </si>
  <si>
    <t>Montáž tvarovek na kanalizačním plastovém potrubí z polypropylenu PP korugovaného nebo žebrovaného spojek, redukcí nebo navrtávacích sedel DN 150</t>
  </si>
  <si>
    <t>232715547</t>
  </si>
  <si>
    <t>74</t>
  </si>
  <si>
    <t>28617409r</t>
  </si>
  <si>
    <t>navrtávací odbočka sedlová kanalizace  DN 150</t>
  </si>
  <si>
    <t>-1328581874</t>
  </si>
  <si>
    <t>75</t>
  </si>
  <si>
    <t>890431851</t>
  </si>
  <si>
    <t>Bourání šachet a jímek strojně velikosti obestavěného prostoru přes 1,5 do 3 m3 z prefabrikovaných skruží</t>
  </si>
  <si>
    <t>-1070145760</t>
  </si>
  <si>
    <t>3*3,5*PI*0,5*0,5</t>
  </si>
  <si>
    <t>76</t>
  </si>
  <si>
    <t>892442121</t>
  </si>
  <si>
    <t>Tlakové zkoušky vzduchem těsnícími vaky ucpávkovými DN 600</t>
  </si>
  <si>
    <t>1918483310</t>
  </si>
  <si>
    <t>77</t>
  </si>
  <si>
    <t>1450154574</t>
  </si>
  <si>
    <t>1+1+1+1</t>
  </si>
  <si>
    <t>78</t>
  </si>
  <si>
    <t>-1263773176</t>
  </si>
  <si>
    <t>79</t>
  </si>
  <si>
    <t>1413541128</t>
  </si>
  <si>
    <t>80</t>
  </si>
  <si>
    <t>55.1122127</t>
  </si>
  <si>
    <t>Skruž TBS-Q.1 120/50</t>
  </si>
  <si>
    <t>1016603343</t>
  </si>
  <si>
    <t>Poznámka k položce:
1200/500/135</t>
  </si>
  <si>
    <t>81</t>
  </si>
  <si>
    <t>55.1122131</t>
  </si>
  <si>
    <t>Skruž TBS-Q.1 120/100</t>
  </si>
  <si>
    <t>-1099956879</t>
  </si>
  <si>
    <t>Poznámka k položce:
1200/1080/135</t>
  </si>
  <si>
    <t>82</t>
  </si>
  <si>
    <t>757382183</t>
  </si>
  <si>
    <t>2+1+3</t>
  </si>
  <si>
    <t>83</t>
  </si>
  <si>
    <t>-2103460679</t>
  </si>
  <si>
    <t>84</t>
  </si>
  <si>
    <t>55.1121651</t>
  </si>
  <si>
    <t>Deska přechodová TZK-Q.1 120-100/25 typ Q.1</t>
  </si>
  <si>
    <t>1618363494</t>
  </si>
  <si>
    <t>Poznámka k položce:
1470/1000/250</t>
  </si>
  <si>
    <t>85</t>
  </si>
  <si>
    <t>55.1121561</t>
  </si>
  <si>
    <t>Deska přechodováTZK-Q.1 150-100/25 typ Q.1</t>
  </si>
  <si>
    <t>767194353</t>
  </si>
  <si>
    <t>Poznámka k položce:
1800/1000/250</t>
  </si>
  <si>
    <t>86</t>
  </si>
  <si>
    <t>-1227525609</t>
  </si>
  <si>
    <t>87</t>
  </si>
  <si>
    <t>55.1133001</t>
  </si>
  <si>
    <t>Dno výšky 1200 mm přímé  TBZ-Q.1 120/120 V80</t>
  </si>
  <si>
    <t>-262278352</t>
  </si>
  <si>
    <t>Poznámka k položce:
1200x1200x800</t>
  </si>
  <si>
    <t>88</t>
  </si>
  <si>
    <t>55.1126005</t>
  </si>
  <si>
    <t>Dno výšky 1500 mm přímé  TBZ-Q.1 150/159 V100</t>
  </si>
  <si>
    <t>1308931822</t>
  </si>
  <si>
    <t>Poznámka k položce:
1800x1585x1000</t>
  </si>
  <si>
    <t>89</t>
  </si>
  <si>
    <t>974026331</t>
  </si>
  <si>
    <t>90</t>
  </si>
  <si>
    <t>59224341</t>
  </si>
  <si>
    <t>těsnění elastomerové pro spojení šachetních dílů DN 1200</t>
  </si>
  <si>
    <t>1840267869</t>
  </si>
  <si>
    <t>91</t>
  </si>
  <si>
    <t>59224342</t>
  </si>
  <si>
    <t>těsnění elastomerové pro spojení šachetních dílů DN 1500</t>
  </si>
  <si>
    <t>-1307310519</t>
  </si>
  <si>
    <t>92</t>
  </si>
  <si>
    <t>894414111-R</t>
  </si>
  <si>
    <t>Příplatek za obklad šachty čedicem</t>
  </si>
  <si>
    <t>-1018278110</t>
  </si>
  <si>
    <t>šachta š 5</t>
  </si>
  <si>
    <t>obklad kynety a nástupnice</t>
  </si>
  <si>
    <t>93</t>
  </si>
  <si>
    <t>899101211</t>
  </si>
  <si>
    <t>Demontáž poklopů litinových a ocelových včetně rámů, hmotnosti jednotlivě do 50 kg</t>
  </si>
  <si>
    <t>11317010</t>
  </si>
  <si>
    <t>94</t>
  </si>
  <si>
    <t>-348242985</t>
  </si>
  <si>
    <t>95</t>
  </si>
  <si>
    <t>-446042145</t>
  </si>
  <si>
    <t>96</t>
  </si>
  <si>
    <t>727539557</t>
  </si>
  <si>
    <t>97</t>
  </si>
  <si>
    <t>-2110715084</t>
  </si>
  <si>
    <t>98</t>
  </si>
  <si>
    <t>-106660884</t>
  </si>
  <si>
    <t>99</t>
  </si>
  <si>
    <t>1457647192</t>
  </si>
  <si>
    <t>100</t>
  </si>
  <si>
    <t>899910201</t>
  </si>
  <si>
    <t>Výplň potrubí trub betonových, litinových nebo kameninových cementopopílkovou suspenzí spádem, délky do 50 m</t>
  </si>
  <si>
    <t>1244045698</t>
  </si>
  <si>
    <t>40,0*0,6*1,0</t>
  </si>
  <si>
    <t>101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</si>
  <si>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</si>
  <si>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</si>
  <si>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975523737</t>
  </si>
  <si>
    <t>102</t>
  </si>
  <si>
    <t>59217016</t>
  </si>
  <si>
    <t>obrubník betonový chodníkový 1000x80x250mm</t>
  </si>
  <si>
    <t>-216515539</t>
  </si>
  <si>
    <t>16,1764705882353*1,02 'Přepočtené koeficientem množství</t>
  </si>
  <si>
    <t>103</t>
  </si>
  <si>
    <t>977151125</t>
  </si>
  <si>
    <t>Jádrové vrty diamantovými korunkami do stavebních materiálů (železobetonu, betonu, cihel, obkladů, dlažeb, kamene) průměru přes 180 do 200 mm</t>
  </si>
  <si>
    <t>-433756060</t>
  </si>
  <si>
    <t>3*0,07</t>
  </si>
  <si>
    <t>2*0,75</t>
  </si>
  <si>
    <t>104</t>
  </si>
  <si>
    <t>977151128</t>
  </si>
  <si>
    <t>Jádrové vrty diamantovými korunkami do stavebních materiálů (železobetonu, betonu, cihel, obkladů, dlažeb, kamene) průměru přes 250 do 300 mm</t>
  </si>
  <si>
    <t>1146883009</t>
  </si>
  <si>
    <t>105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</si>
  <si>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</si>
  <si>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</si>
  <si>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-824499928</t>
  </si>
  <si>
    <t>35,498*0,9</t>
  </si>
  <si>
    <t>15,8*0,9</t>
  </si>
  <si>
    <t>106</t>
  </si>
  <si>
    <t>497303786</t>
  </si>
  <si>
    <t>1453295402</t>
  </si>
  <si>
    <t>11,086+3,383+25,0+4,948</t>
  </si>
  <si>
    <t>-433088834</t>
  </si>
  <si>
    <t>2,376+2,788+8,718+8,003+3,133</t>
  </si>
  <si>
    <t>90282393</t>
  </si>
  <si>
    <t>4,122+44,414</t>
  </si>
  <si>
    <t>-1628244</t>
  </si>
  <si>
    <t>03 - Přípojky</t>
  </si>
  <si>
    <t xml:space="preserve">    6 - Úpravy povrchů, podlahy a osazování výplní</t>
  </si>
  <si>
    <t>PSV - Práce a dodávky PSV</t>
  </si>
  <si>
    <t xml:space="preserve">    721 - Zdravotechnika - vnitřní kanalizace</t>
  </si>
  <si>
    <t>OST - Ostatní</t>
  </si>
  <si>
    <t>113106111</t>
  </si>
  <si>
    <t>Rozebrání dlažeb komunikací pro pěší s přemístěním hmot na skládku na vzdálenost do 3 m nebo s naložením na dopravní prostředek s ložem z kameniva nebo živice a s jakoukoliv výplní spár ručně z mozaiky</t>
  </si>
  <si>
    <t>508128974</t>
  </si>
  <si>
    <t>6,0*1,1</t>
  </si>
  <si>
    <t>217688327</t>
  </si>
  <si>
    <t>18,21*1,1</t>
  </si>
  <si>
    <t>113106151</t>
  </si>
  <si>
    <t>Rozebrání dlažeb vozovek a ploch s přemístěním hmot na skládku na vzdálenost do 3 m nebo s naložením na dopravní prostředek, s jakoukoliv výplní spár ručně z velkých kostek s ložem z kameniva</t>
  </si>
  <si>
    <t>516133481</t>
  </si>
  <si>
    <t>30,73*1,1</t>
  </si>
  <si>
    <t>1418975923</t>
  </si>
  <si>
    <t>47,2*1,1 "místní asf</t>
  </si>
  <si>
    <t>-1124676281</t>
  </si>
  <si>
    <t>27,87*1,1 "kom. II tř</t>
  </si>
  <si>
    <t>(6,0+30,73+18,21)*1,1 "dlažba</t>
  </si>
  <si>
    <t>-732054469</t>
  </si>
  <si>
    <t>-1550918571</t>
  </si>
  <si>
    <t>47,2*(1,1+0,3+0,3) "místní asf</t>
  </si>
  <si>
    <t>669024517</t>
  </si>
  <si>
    <t>529456491</t>
  </si>
  <si>
    <t>1302478580</t>
  </si>
  <si>
    <t>113201112</t>
  </si>
  <si>
    <t>Vytrhání obrub s vybouráním lože, s přemístěním hmot na skládku na vzdálenost do 3 m nebo s naložením na dopravní prostředek silničních ležatých</t>
  </si>
  <si>
    <t>-909492238</t>
  </si>
  <si>
    <t>5*2,0</t>
  </si>
  <si>
    <t>1742378141</t>
  </si>
  <si>
    <t>9*3,0</t>
  </si>
  <si>
    <t>504632164</t>
  </si>
  <si>
    <t>6*1,1</t>
  </si>
  <si>
    <t>1603231738</t>
  </si>
  <si>
    <t>8*1,1</t>
  </si>
  <si>
    <t>121151103</t>
  </si>
  <si>
    <t>Sejmutí ornice strojně při souvislé ploše do 100 m2, tl. vrstvy do 200 mm</t>
  </si>
  <si>
    <t>1283230451</t>
  </si>
  <si>
    <t>18,25*1,1</t>
  </si>
  <si>
    <t>768559623</t>
  </si>
  <si>
    <t>(6+8)*2*0,5*1,1*2,2</t>
  </si>
  <si>
    <t>340695008</t>
  </si>
  <si>
    <t>284,11*0,5</t>
  </si>
  <si>
    <t>27,87*1,1*0,3*0,5</t>
  </si>
  <si>
    <t>712332611</t>
  </si>
  <si>
    <t>-1318308348</t>
  </si>
  <si>
    <t>652,34</t>
  </si>
  <si>
    <t>-667773906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</si>
  <si>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</si>
  <si>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</si>
  <si>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-769939498</t>
  </si>
  <si>
    <t>zemina na meziskládku a zpět</t>
  </si>
  <si>
    <t>28,71*2</t>
  </si>
  <si>
    <t>30,0*2</t>
  </si>
  <si>
    <t>1564052814</t>
  </si>
  <si>
    <t>146,654</t>
  </si>
  <si>
    <t>-(28,71+30,0)</t>
  </si>
  <si>
    <t>2040508442</t>
  </si>
  <si>
    <t>167151101</t>
  </si>
  <si>
    <t>Nakládání, skládání a překládání neulehlého výkopku nebo sypaniny strojně nakládání, množství do 100 m3, z horniny třídy těžitelnosti I, skupiny 1 až 3</t>
  </si>
  <si>
    <t>-1553224631</t>
  </si>
  <si>
    <t>zemina z meziskládky</t>
  </si>
  <si>
    <t>28,71</t>
  </si>
  <si>
    <t>-852861484</t>
  </si>
  <si>
    <t>1131396321</t>
  </si>
  <si>
    <t>162,44 "náhrada výkopku</t>
  </si>
  <si>
    <t>28,71 "zemina z výkopu</t>
  </si>
  <si>
    <t>27,87*1,1*0,85</t>
  </si>
  <si>
    <t>358333992</t>
  </si>
  <si>
    <t>162,44*1,85</t>
  </si>
  <si>
    <t>26,058*0,2*1,85 " započítání znehodnocení materiálu</t>
  </si>
  <si>
    <t>-293104712</t>
  </si>
  <si>
    <t>73,29</t>
  </si>
  <si>
    <t>382063348</t>
  </si>
  <si>
    <t>73,29*1,85 'Přepočtené koeficientem množství</t>
  </si>
  <si>
    <t>181111131</t>
  </si>
  <si>
    <t>Plošná úprava terénu v zemině skupiny 1 až 4 s urovnáním povrchu bez doplnění ornice souvislé plochy do 500 m2 při nerovnostech terénu přes 150 do 200 mm v rovině nebo na svahu do 1:5</t>
  </si>
  <si>
    <t>50395902</t>
  </si>
  <si>
    <t>18,25*2,0</t>
  </si>
  <si>
    <t>181351003</t>
  </si>
  <si>
    <t>Rozprostření a urovnání ornice v rovině nebo ve svahu sklonu do 1:5 strojně při souvislé ploše do 100 m2, tl. vrstvy do 200 mm</t>
  </si>
  <si>
    <t>451522660</t>
  </si>
  <si>
    <t>dle položky sejmutí ornice</t>
  </si>
  <si>
    <t>181411121</t>
  </si>
  <si>
    <t>Založení trávníku na půdě předem připravené plochy do 1000 m2 výsevem včetně utažení lučního v rovině nebo na svahu do 1:5</t>
  </si>
  <si>
    <t>552432107</t>
  </si>
  <si>
    <t>36,5+20,075</t>
  </si>
  <si>
    <t>00572472</t>
  </si>
  <si>
    <t>osivo směs travní krajinná-rovinná</t>
  </si>
  <si>
    <t>kg</t>
  </si>
  <si>
    <t>-1024519735</t>
  </si>
  <si>
    <t>56,575*0,02</t>
  </si>
  <si>
    <t>2101983122</t>
  </si>
  <si>
    <t>D.4.1.1.</t>
  </si>
  <si>
    <t>16,31</t>
  </si>
  <si>
    <t>-227215836</t>
  </si>
  <si>
    <t>875359221</t>
  </si>
  <si>
    <t>30,73*1,1 "kostky</t>
  </si>
  <si>
    <t>658357592</t>
  </si>
  <si>
    <t>237474304</t>
  </si>
  <si>
    <t>1392087259</t>
  </si>
  <si>
    <t>-1278452907</t>
  </si>
  <si>
    <t>591111111</t>
  </si>
  <si>
    <t>Kladení dlažby z kostek s provedením lože do tl. 50 mm, s vyplněním spár, s dvojím beraněním a se smetením přebytečného materiálu na krajnici velkých z kamene, do lože z kameniva těženého</t>
  </si>
  <si>
    <t>-1559824307</t>
  </si>
  <si>
    <t>z rozebraných kostek</t>
  </si>
  <si>
    <t>Úpravy povrchů, podlahy a osazování výplní</t>
  </si>
  <si>
    <t>631311126</t>
  </si>
  <si>
    <t>Mazanina z betonu prostého bez zvýšených nároků na prostředí tl. přes 80 do 120 mm tř. C 25/30</t>
  </si>
  <si>
    <t>227739940</t>
  </si>
  <si>
    <t>2,91*0,3*0,1</t>
  </si>
  <si>
    <t>831263195</t>
  </si>
  <si>
    <t>Montáž potrubí z trub kameninových hrdlových s integrovaným těsněním Příplatek k cenám za zřízení kanalizační přípojky DN od 100 do 300</t>
  </si>
  <si>
    <t>835360845</t>
  </si>
  <si>
    <t>831312121</t>
  </si>
  <si>
    <t>Montáž potrubí z trub kameninových hrdlových s integrovaným těsněním v otevřeném výkopu ve sklonu do 20 % DN 150</t>
  </si>
  <si>
    <t>-568362645</t>
  </si>
  <si>
    <t>59710675</t>
  </si>
  <si>
    <t>trouba kameninová glazovaná DN 150 dl 1,50m spojovací systém F</t>
  </si>
  <si>
    <t>-1955016562</t>
  </si>
  <si>
    <t>-784124311</t>
  </si>
  <si>
    <t>59711024</t>
  </si>
  <si>
    <t>koleno kameninové glazované DN 150 90° spojovací systém F</t>
  </si>
  <si>
    <t>383451289</t>
  </si>
  <si>
    <t>59710984</t>
  </si>
  <si>
    <t>koleno kameninové glazované DN 150 45° spojovací systém F</t>
  </si>
  <si>
    <t>-1754202973</t>
  </si>
  <si>
    <t>871315231</t>
  </si>
  <si>
    <t>Kanalizační potrubí z tvrdého PVC v otevřeném výkopu ve sklonu do 20 %, hladkého plnostěnného jednovrstvého, tuhost třídy SN 10 DN 160</t>
  </si>
  <si>
    <t>-1084138634</t>
  </si>
  <si>
    <t>877315211</t>
  </si>
  <si>
    <t>Montáž tvarovek na kanalizačním potrubí z trub z plastu z tvrdého PVC nebo z polypropylenu v otevřeném výkopu jednoosých DN 160</t>
  </si>
  <si>
    <t>-232527902</t>
  </si>
  <si>
    <t>28611528</t>
  </si>
  <si>
    <t>přechod kanalizační KG kamenina-plast DN 160</t>
  </si>
  <si>
    <t>564358145</t>
  </si>
  <si>
    <t>28611359</t>
  </si>
  <si>
    <t>koleno kanalizace PVC KG 160x15°</t>
  </si>
  <si>
    <t>1988139068</t>
  </si>
  <si>
    <t>28611361</t>
  </si>
  <si>
    <t>koleno kanalizační PVC KG 160x45°</t>
  </si>
  <si>
    <t>-761666873</t>
  </si>
  <si>
    <t>28611363</t>
  </si>
  <si>
    <t>koleno kanalizační PVC KG 160x87°</t>
  </si>
  <si>
    <t>1960497689</t>
  </si>
  <si>
    <t>877315221</t>
  </si>
  <si>
    <t>Montáž tvarovek na kanalizačním potrubí z trub z plastu z tvrdého PVC nebo z polypropylenu v otevřeném výkopu dvouosých DN 160</t>
  </si>
  <si>
    <t>1200701847</t>
  </si>
  <si>
    <t>28611392</t>
  </si>
  <si>
    <t>odbočka kanalizační PVC s hrdlem 160/160/45°</t>
  </si>
  <si>
    <t>1335301877</t>
  </si>
  <si>
    <t>890251851</t>
  </si>
  <si>
    <t>Bourání šachet a jímek strojně velikosti obestavěného prostoru přes 3 do 5 m3 z prostého betonu</t>
  </si>
  <si>
    <t>1399732068</t>
  </si>
  <si>
    <t>ubourání stávajících jímek</t>
  </si>
  <si>
    <t>10,0</t>
  </si>
  <si>
    <t>894811245</t>
  </si>
  <si>
    <t>Revizní šachta z tvrdého PVC v otevřeném výkopu typ pravý/přímý/levý (DN šachty/DN trubního vedení) DN 400/160, odolnost vnějšímu tlaku 40 t, hloubka od 1860 do 2230 mm</t>
  </si>
  <si>
    <t>-1866899659</t>
  </si>
  <si>
    <t>899633141</t>
  </si>
  <si>
    <t>Obetonování potrubí nebo zdiva stok betonem železovým v otevřeném výkopu bez zvláštních nároků na prostředí tř. C 16/20</t>
  </si>
  <si>
    <t>154876138</t>
  </si>
  <si>
    <t>2,91*0,3*0,2</t>
  </si>
  <si>
    <t>-2,91*PI*0,08*0,08</t>
  </si>
  <si>
    <t>Řezání dilatačních spár v živičném krytu vytvoření komůrky pro těsnící zálivku šířky 20 mm, hloubky 40 mm</t>
  </si>
  <si>
    <t>1911889373</t>
  </si>
  <si>
    <t>2*47,2+1,7</t>
  </si>
  <si>
    <t>Utěsnění dilatačních spár zálivkou za tepla v cementobetonovém nebo živičném krytu včetně adhezního nátěru s těsnicím profilem pod zálivkou, pro komůrky šířky 20 mm, hloubky 40 mm</t>
  </si>
  <si>
    <t>-539274056</t>
  </si>
  <si>
    <t>Zarovnání styčné plochy podkladu nebo krytu podél vybourané části komunikace nebo zpevněné plochy živičné tl. přes 50 do 100 mm</t>
  </si>
  <si>
    <t>-2115771865</t>
  </si>
  <si>
    <t>Řezání stávajícího živičného krytu nebo podkladu hloubky přes 50 do 100 mm</t>
  </si>
  <si>
    <t>-1901179866</t>
  </si>
  <si>
    <t>936311111</t>
  </si>
  <si>
    <t>Zabetonování potrubí uloženého ve vynechaných otvorech ve dně nebo ve stěnách nádrží, z betonu se zvýšenými nároky na prostředí o ploše otvoru do 0,25 m2</t>
  </si>
  <si>
    <t>-2046218135</t>
  </si>
  <si>
    <t>(PI*0,6*(0,15*0,15-0,08*0,08))</t>
  </si>
  <si>
    <t>965041421</t>
  </si>
  <si>
    <t>Bourání mazanin škvárobetonových tl. přes 100 mm, plochy do 1 m2</t>
  </si>
  <si>
    <t>247358383</t>
  </si>
  <si>
    <t>2,91*0,3*0,3</t>
  </si>
  <si>
    <t>971024461</t>
  </si>
  <si>
    <t>Vybourání otvorů ve zdivu základovém nebo nadzákladovém kamenném, smíšeném kamenném, na maltu vápennou nebo vápenocementovou, plochy do 0,25 m2, tl. do 600 mm</t>
  </si>
  <si>
    <t>-1489542412</t>
  </si>
  <si>
    <t>977311112</t>
  </si>
  <si>
    <t>Řezání stávajících betonových mazanin bez vyztužení hloubky přes 50 do 100 mm</t>
  </si>
  <si>
    <t>-1405796701</t>
  </si>
  <si>
    <t>2*2,91+0,3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</si>
  <si>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</si>
  <si>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</si>
  <si>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787139017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</si>
  <si>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</si>
  <si>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 původním vyplněním spár kamenivem těženým</t>
  </si>
  <si>
    <t>-1979226147</t>
  </si>
  <si>
    <t>979071131</t>
  </si>
  <si>
    <t>Očištění vybouraných dlažebních kostek od spojovacího materiálu, s uložením očištěných kostek na skládku, s odklizením odpadových hmot na hromady a s odklizením vybouraných kostek na vzdálenost do 3 m mozaikových, s původním vyplněním spár kamenivem těženým nebo cementovou maltou</t>
  </si>
  <si>
    <t>1337116562</t>
  </si>
  <si>
    <t>1060935113</t>
  </si>
  <si>
    <t>5,019+12,907+47,243+9,964+6,741+7,848+7,204+2,82</t>
  </si>
  <si>
    <t>1848446775</t>
  </si>
  <si>
    <t>5,019+9,964</t>
  </si>
  <si>
    <t>-283318154</t>
  </si>
  <si>
    <t>6,741+7,848+7,204+2,820</t>
  </si>
  <si>
    <t>545680712</t>
  </si>
  <si>
    <t>12,907+47,243</t>
  </si>
  <si>
    <t>353646309</t>
  </si>
  <si>
    <t>PSV</t>
  </si>
  <si>
    <t>Práce a dodávky PSV</t>
  </si>
  <si>
    <t>721</t>
  </si>
  <si>
    <t>Zdravotechnika - vnitřní kanalizace</t>
  </si>
  <si>
    <t>721173403</t>
  </si>
  <si>
    <t>Potrubí z trub PVC SN4 svodné (ležaté) DN 160</t>
  </si>
  <si>
    <t>-1256708777</t>
  </si>
  <si>
    <t>998721101</t>
  </si>
  <si>
    <t>Přesun hmot pro vnitřní kanalizace stanovený z hmotnosti přesunovaného materiálu vodorovná dopravní vzdálenost do 50 m v objektech výšky do 6 m</t>
  </si>
  <si>
    <t>-1960916878</t>
  </si>
  <si>
    <t>OST</t>
  </si>
  <si>
    <t>Ostatní</t>
  </si>
  <si>
    <t>R002</t>
  </si>
  <si>
    <t>Odčerpání a likvidace obsahu septiků</t>
  </si>
  <si>
    <t>-310817195</t>
  </si>
  <si>
    <t>očerpání a likvidace obsahu septiků v souladu s platnou legislativou</t>
  </si>
  <si>
    <t>včetně desinfekce jímky chlorovým vápnem</t>
  </si>
  <si>
    <t>odhad objemu cca 30 m3</t>
  </si>
  <si>
    <t>SO 02 - Obnova vodovodních řadů v ulici Na Mýtě a Ke Stadionu</t>
  </si>
  <si>
    <t>SO 02.1 - Vodovodní řad v ulici Na Mýtě</t>
  </si>
  <si>
    <t>876018226</t>
  </si>
  <si>
    <t>92,07*1,1</t>
  </si>
  <si>
    <t>1930262646</t>
  </si>
  <si>
    <t>1000742212</t>
  </si>
  <si>
    <t>734791914</t>
  </si>
  <si>
    <t>454643276</t>
  </si>
  <si>
    <t>649505589</t>
  </si>
  <si>
    <t>4*1,1</t>
  </si>
  <si>
    <t>1674529393</t>
  </si>
  <si>
    <t>10,43*1,1</t>
  </si>
  <si>
    <t>616422476</t>
  </si>
  <si>
    <t>(3)*2*0,5*0,9*(1,71+0,15)</t>
  </si>
  <si>
    <t>1405773460</t>
  </si>
  <si>
    <t>103,47*0,5</t>
  </si>
  <si>
    <t>104,79*1,1*0,3*0,5</t>
  </si>
  <si>
    <t>104,79*((0,2+0,1)/2*1,1)*0,5</t>
  </si>
  <si>
    <t>247079673</t>
  </si>
  <si>
    <t>2080646157</t>
  </si>
  <si>
    <t>358,12</t>
  </si>
  <si>
    <t>-1951569652</t>
  </si>
  <si>
    <t>140936487</t>
  </si>
  <si>
    <t>13,91*2</t>
  </si>
  <si>
    <t>-168207757</t>
  </si>
  <si>
    <t>77,67</t>
  </si>
  <si>
    <t>-13,91</t>
  </si>
  <si>
    <t>1562961646</t>
  </si>
  <si>
    <t>-1810599869</t>
  </si>
  <si>
    <t>27,82</t>
  </si>
  <si>
    <t>-1978978981</t>
  </si>
  <si>
    <t>1619930539</t>
  </si>
  <si>
    <t>30,78 "náhrada výkopku</t>
  </si>
  <si>
    <t>104,79*1,1*0,85</t>
  </si>
  <si>
    <t>-1225702151</t>
  </si>
  <si>
    <t>30,78*1,85</t>
  </si>
  <si>
    <t>97,979*0,2*1,85 " započítání znehodnocení materiálu</t>
  </si>
  <si>
    <t>-1144932086</t>
  </si>
  <si>
    <t>46,26</t>
  </si>
  <si>
    <t>114760375</t>
  </si>
  <si>
    <t>46,26*1,85 'Přepočtené koeficientem množství</t>
  </si>
  <si>
    <t>-1181737377</t>
  </si>
  <si>
    <t>10,43*2,0</t>
  </si>
  <si>
    <t>-1550164148</t>
  </si>
  <si>
    <t>2115230776</t>
  </si>
  <si>
    <t>20,86+11,473</t>
  </si>
  <si>
    <t>729655038</t>
  </si>
  <si>
    <t>829,808*0,02</t>
  </si>
  <si>
    <t>-297822225</t>
  </si>
  <si>
    <t>104,79*((0,2+0,1)/2*1,1)</t>
  </si>
  <si>
    <t>-677965353</t>
  </si>
  <si>
    <t>1602356</t>
  </si>
  <si>
    <t>11,53</t>
  </si>
  <si>
    <t>452313141</t>
  </si>
  <si>
    <t>Podkladní a zajišťovací konstrukce z betonu prostého v otevřeném výkopu bloky pro potrubí z betonu tř. C 16/20</t>
  </si>
  <si>
    <t>-1282193349</t>
  </si>
  <si>
    <t>1*0,3*0,3*0,25 "OB</t>
  </si>
  <si>
    <t>850245121</t>
  </si>
  <si>
    <t>Výřez nebo výsek na potrubí z trub litinových tlakových nebo plastických hmot DN 80</t>
  </si>
  <si>
    <t>25534528</t>
  </si>
  <si>
    <t>851241131</t>
  </si>
  <si>
    <t>Montáž potrubí z trub litinových tlakových hrdlových v otevřeném výkopu s integrovaným těsněním DN 80</t>
  </si>
  <si>
    <t>-467293526</t>
  </si>
  <si>
    <t>55253015</t>
  </si>
  <si>
    <t>trouba vodovodní litinová hrdlová dl 6m DN 80</t>
  </si>
  <si>
    <t>-75508128</t>
  </si>
  <si>
    <t>Poznámka k položce:
ztratné 1%</t>
  </si>
  <si>
    <t>104,79*1,01 'Přepočtené koeficientem množství</t>
  </si>
  <si>
    <t>857242122</t>
  </si>
  <si>
    <t>Montáž litinových tvarovek na potrubí litinovém tlakovém jednoosých na potrubí z trub přírubových v otevřeném výkopu, kanálu nebo v šachtě DN 80</t>
  </si>
  <si>
    <t>-575295119</t>
  </si>
  <si>
    <t>55.505008020016</t>
  </si>
  <si>
    <t>KOLENO PATNÍ PŘÍRUBOVÉ DLOUHÉ 80</t>
  </si>
  <si>
    <t>1380974123</t>
  </si>
  <si>
    <t>857251151</t>
  </si>
  <si>
    <t>Montáž litinových tvarovek na potrubí litinovém tlakovém jednoosých na potrubí z trub hrdlových v otevřeném výkopu, kanálu nebo v šachtě s přírubovým koncem vnějšího průměru DN/OD 90</t>
  </si>
  <si>
    <t>1392729056</t>
  </si>
  <si>
    <t>55251186</t>
  </si>
  <si>
    <t>tvarovka přírubová s hrdlem E, PN 10-16 DN 90/příruba DN 80</t>
  </si>
  <si>
    <t>968333759</t>
  </si>
  <si>
    <t>891171321</t>
  </si>
  <si>
    <t>Montáž vodovodních armatur na potrubí šoupátek pro domovní přípojky se závitovými konci PN16 G 5/4"</t>
  </si>
  <si>
    <t>-642094</t>
  </si>
  <si>
    <t>42221552</t>
  </si>
  <si>
    <t>šoupátko domovní přípojky litinové vnitřní/vnitřní závit PN16 5/4"x5/4"</t>
  </si>
  <si>
    <t>-1896849265</t>
  </si>
  <si>
    <t>55.960113018004</t>
  </si>
  <si>
    <t>SOUPRAVA ZEMNÍ TELESKOPICKÁ DOM. ŠOUPÁTKA-1,3-1,8 3/4"-2" (1,3-1,8m)</t>
  </si>
  <si>
    <t>-632659240</t>
  </si>
  <si>
    <t>891241112</t>
  </si>
  <si>
    <t>Montáž vodovodních armatur na potrubí šoupátek nebo klapek uzavíracích v otevřeném výkopu nebo v šachtách s osazením zemní soupravy (bez poklopů) DN 80</t>
  </si>
  <si>
    <t>60730038</t>
  </si>
  <si>
    <t>42221303</t>
  </si>
  <si>
    <t>šoupátko pitná voda litina GGG 50 krátká stavební dl PN10/16 DN 80x180mm</t>
  </si>
  <si>
    <t>-185238389</t>
  </si>
  <si>
    <t>55.950108000003</t>
  </si>
  <si>
    <t>SOUPRAVA ZEMNÍ TELESKOPICKÁ E1/A-1,3 -1,8 65-80 E1/80 A (1,3-1,8m)</t>
  </si>
  <si>
    <t>-523478948</t>
  </si>
  <si>
    <t>891247112</t>
  </si>
  <si>
    <t>Montáž vodovodních armatur na potrubí hydrantů podzemních (bez osazení poklopů) DN 80</t>
  </si>
  <si>
    <t>1968038917</t>
  </si>
  <si>
    <t>42273593</t>
  </si>
  <si>
    <t>hydrant podzemní DN 80 PN 16 dvojitý uzávěr s koulí krycí v 1250mm</t>
  </si>
  <si>
    <t>-408775198</t>
  </si>
  <si>
    <t>891249111</t>
  </si>
  <si>
    <t>Montáž vodovodních armatur na potrubí navrtávacích pasů s ventilem Jt 1 MPa, na potrubí z trub litinových, ocelových nebo plastických hmot DN 80</t>
  </si>
  <si>
    <t>135001009</t>
  </si>
  <si>
    <t>42273484</t>
  </si>
  <si>
    <t>pás navrtávací uzávěrový z tvárné litiny DN 80, pro litinové a ocelové potrubí, se závitovým výstupem 2"</t>
  </si>
  <si>
    <t>-814440560</t>
  </si>
  <si>
    <t>892241111</t>
  </si>
  <si>
    <t>Tlakové zkoušky vodou na potrubí DN do 80</t>
  </si>
  <si>
    <t>-1105743412</t>
  </si>
  <si>
    <t>892273122</t>
  </si>
  <si>
    <t>Proplach a dezinfekce vodovodního potrubí DN od 80 do 125</t>
  </si>
  <si>
    <t>-166146913</t>
  </si>
  <si>
    <t>892372111</t>
  </si>
  <si>
    <t>Tlakové zkoušky vodou zabezpečení konců potrubí při tlakových zkouškách DN do 300</t>
  </si>
  <si>
    <t>23491187</t>
  </si>
  <si>
    <t>899401111</t>
  </si>
  <si>
    <t>Osazení poklopů litinových ventilových</t>
  </si>
  <si>
    <t>-1182933168</t>
  </si>
  <si>
    <t>55.1650KASI0000</t>
  </si>
  <si>
    <t>POKLOP ULIČNÍ SAMONIVELAČNÍ PŘÍPOJKOVÝ S LOGEM VODA</t>
  </si>
  <si>
    <t>-274358312</t>
  </si>
  <si>
    <t>899401112</t>
  </si>
  <si>
    <t>Osazení poklopů litinových šoupátkových</t>
  </si>
  <si>
    <t>-1362688657</t>
  </si>
  <si>
    <t>55.1750KASI0000</t>
  </si>
  <si>
    <t>POKLOP ULIČNÍ SAMONIVELAČNÍ ŠOUPÁTKOVÝ S LOGEM  VODA</t>
  </si>
  <si>
    <t>-399752207</t>
  </si>
  <si>
    <t>42291352</t>
  </si>
  <si>
    <t>poklop litinový šoupátkový pro zemní soupravy osazení do terénu a do vozovky</t>
  </si>
  <si>
    <t>-578449781</t>
  </si>
  <si>
    <t>55.348100000000</t>
  </si>
  <si>
    <t>PODKLAD. DESKA  UNI UNI</t>
  </si>
  <si>
    <t>1688206074</t>
  </si>
  <si>
    <t>899401113</t>
  </si>
  <si>
    <t>Osazení poklopů litinových hydrantových</t>
  </si>
  <si>
    <t>444350561</t>
  </si>
  <si>
    <t>42291452r</t>
  </si>
  <si>
    <t>poklop litinový hydrantový</t>
  </si>
  <si>
    <t>-885726580</t>
  </si>
  <si>
    <t>348200000000</t>
  </si>
  <si>
    <t>PODKLADOVÁ DESKA POD HYDRANTOVÝ POKLOP</t>
  </si>
  <si>
    <t>-1913172028</t>
  </si>
  <si>
    <t>899721111</t>
  </si>
  <si>
    <t>Signalizační vodič na potrubí DN do 150 mm</t>
  </si>
  <si>
    <t>-1995672919</t>
  </si>
  <si>
    <t>899722113</t>
  </si>
  <si>
    <t>Krytí potrubí z plastů výstražnou fólií z PVC šířky 34 cm</t>
  </si>
  <si>
    <t>480857375</t>
  </si>
  <si>
    <t>-1254563317</t>
  </si>
  <si>
    <t>100,0*0,6*1,0</t>
  </si>
  <si>
    <t>848992694</t>
  </si>
  <si>
    <t>-1403585960</t>
  </si>
  <si>
    <t>465312294</t>
  </si>
  <si>
    <t>25,972+23,8+9,317</t>
  </si>
  <si>
    <t>-731233855</t>
  </si>
  <si>
    <t>998273102</t>
  </si>
  <si>
    <t>Přesun hmot pro trubní vedení hloubené z trub litinových pro vodovody nebo kanalizace v otevřeném výkopu dopravní vzdálenost do 15 m</t>
  </si>
  <si>
    <t>1718449383</t>
  </si>
  <si>
    <t>SO 02.2. - Vodovodní řad v ulici Ke Stadionu – etapa 1</t>
  </si>
  <si>
    <t>-1436753424</t>
  </si>
  <si>
    <t>37,86*(1,1+0,3+0,3)</t>
  </si>
  <si>
    <t>-1215914476</t>
  </si>
  <si>
    <t>11,28*1,1 "místní asf</t>
  </si>
  <si>
    <t>1634643556</t>
  </si>
  <si>
    <t>17,9*1,1 "kom. II tř</t>
  </si>
  <si>
    <t>37,86*1,1 "dlažba</t>
  </si>
  <si>
    <t>856752758</t>
  </si>
  <si>
    <t>1588534350</t>
  </si>
  <si>
    <t>-527195379</t>
  </si>
  <si>
    <t>11,28*(1,1+0,3) "místní asf</t>
  </si>
  <si>
    <t>1671260049</t>
  </si>
  <si>
    <t>299582157</t>
  </si>
  <si>
    <t>-1589529728</t>
  </si>
  <si>
    <t>-826246378</t>
  </si>
  <si>
    <t>1816787314</t>
  </si>
  <si>
    <t>-915844877</t>
  </si>
  <si>
    <t>11*1,1</t>
  </si>
  <si>
    <t>-1895669958</t>
  </si>
  <si>
    <t>8,39*1,1</t>
  </si>
  <si>
    <t>-556374733</t>
  </si>
  <si>
    <t>(1+11)*2*0,5*0,9*(1,91+0,15)</t>
  </si>
  <si>
    <t>292507068</t>
  </si>
  <si>
    <t>122,84*0,5</t>
  </si>
  <si>
    <t>77,32*1,1*0,3*0,5</t>
  </si>
  <si>
    <t>77,32*((0,2+0,1)/2*1,1)*0,5</t>
  </si>
  <si>
    <t>-1256192745</t>
  </si>
  <si>
    <t>-654046510</t>
  </si>
  <si>
    <t>296,57</t>
  </si>
  <si>
    <t>-1635717029</t>
  </si>
  <si>
    <t>-202757896</t>
  </si>
  <si>
    <t>13,86*2</t>
  </si>
  <si>
    <t>270755162</t>
  </si>
  <si>
    <t>80,557</t>
  </si>
  <si>
    <t>-13,86</t>
  </si>
  <si>
    <t>1666553220</t>
  </si>
  <si>
    <t>-1246432706</t>
  </si>
  <si>
    <t>1506757252</t>
  </si>
  <si>
    <t>66,17 "náhrada výkopku</t>
  </si>
  <si>
    <t>17,9*1,1*0,85</t>
  </si>
  <si>
    <t>-1995282954</t>
  </si>
  <si>
    <t>66,17*1,85</t>
  </si>
  <si>
    <t>16,737*0,2*1,85 " započítání znehodnocení materiálu</t>
  </si>
  <si>
    <t>993009981</t>
  </si>
  <si>
    <t>33,65</t>
  </si>
  <si>
    <t>-119717967</t>
  </si>
  <si>
    <t>33,65*1,85 'Přepočtené koeficientem množství</t>
  </si>
  <si>
    <t>2037860858</t>
  </si>
  <si>
    <t>8,39*2,0</t>
  </si>
  <si>
    <t>-93863562</t>
  </si>
  <si>
    <t>444450837</t>
  </si>
  <si>
    <t>16,78+9,229</t>
  </si>
  <si>
    <t>773557377</t>
  </si>
  <si>
    <t>26,009*0,02</t>
  </si>
  <si>
    <t>-659764972</t>
  </si>
  <si>
    <t>77,32*((0,2+0,1)/2*1,1)</t>
  </si>
  <si>
    <t>601887597</t>
  </si>
  <si>
    <t>597462707</t>
  </si>
  <si>
    <t>8,51</t>
  </si>
  <si>
    <t>-347257504</t>
  </si>
  <si>
    <t>12*0,8*0,2*0,25 "OB 1</t>
  </si>
  <si>
    <t>2*0,3*0,4*0,55 "OB2</t>
  </si>
  <si>
    <t>-1968141169</t>
  </si>
  <si>
    <t>-1662801177</t>
  </si>
  <si>
    <t>-750298553</t>
  </si>
  <si>
    <t>1103146012</t>
  </si>
  <si>
    <t>1420484817</t>
  </si>
  <si>
    <t>2020277870</t>
  </si>
  <si>
    <t>69680481</t>
  </si>
  <si>
    <t>596211111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</si>
  <si>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</si>
  <si>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1916062522</t>
  </si>
  <si>
    <t>1366333088</t>
  </si>
  <si>
    <t>64,362*0,1</t>
  </si>
  <si>
    <t>6,436*1,03 'Přepočtené koeficientem množství</t>
  </si>
  <si>
    <t>850265121</t>
  </si>
  <si>
    <t>Výřez nebo výsek na potrubí z trub litinových tlakových nebo plastických hmot DN 100</t>
  </si>
  <si>
    <t>-1290160604</t>
  </si>
  <si>
    <t>851261131</t>
  </si>
  <si>
    <t>Montáž potrubí z trub litinových tlakových hrdlových v otevřeném výkopu s integrovaným těsněním DN 100</t>
  </si>
  <si>
    <t>808893155</t>
  </si>
  <si>
    <t>55253016</t>
  </si>
  <si>
    <t>trouba vodovodní litinová hrdlová dl 6m DN 100</t>
  </si>
  <si>
    <t>-1552178627</t>
  </si>
  <si>
    <t>857261131</t>
  </si>
  <si>
    <t>Montáž litinových tvarovek na potrubí litinovém tlakovém jednoosých na potrubí z trub hrdlových v otevřeném výkopu, kanálu nebo v šachtě s integrovaným těsněním DN 100</t>
  </si>
  <si>
    <t>11345478</t>
  </si>
  <si>
    <t>55253941</t>
  </si>
  <si>
    <t>koleno hrdlové z tvárné litiny,práškový epoxid tl 250µm MMK-kus DN 100-45°</t>
  </si>
  <si>
    <t>600963606</t>
  </si>
  <si>
    <t>55253905</t>
  </si>
  <si>
    <t>koleno hrdlové z tvárné litiny,práškový epoxid tl 250µm MMK-kus DN 100-11,25°</t>
  </si>
  <si>
    <t>-1025950890</t>
  </si>
  <si>
    <t>55.50510045</t>
  </si>
  <si>
    <t>tvarovka litinová, MK, koleno hrdlové s hladkým koncem 45°, DN 100</t>
  </si>
  <si>
    <t>-284599802</t>
  </si>
  <si>
    <t>857261141</t>
  </si>
  <si>
    <t>Montáž litinových tvarovek na potrubí litinovém tlakovém jednoosých na potrubí z trub hrdlových v otevřeném výkopu, kanálu nebo v šachtě s těsnícím nebo zámkovým spojem vnějšího průměru DN/OD 110</t>
  </si>
  <si>
    <t>1703744165</t>
  </si>
  <si>
    <t>55.709305616</t>
  </si>
  <si>
    <t>WAGA  EPDM těs.- spojka   DN 100</t>
  </si>
  <si>
    <t>-1886696259</t>
  </si>
  <si>
    <t>Poznámka k položce:
Rozsah d 104 - 132 / DN 100; jištění v tahu do  PN 16</t>
  </si>
  <si>
    <t>857261151</t>
  </si>
  <si>
    <t>Montáž litinových tvarovek na potrubí litinovém tlakovém jednoosých na potrubí z trub hrdlových v otevřeném výkopu, kanálu nebo v šachtě s přírubovým koncem vnějšího průměru DN/OD 110</t>
  </si>
  <si>
    <t>-1532699059</t>
  </si>
  <si>
    <t>55251187</t>
  </si>
  <si>
    <t>tvarovka přírubová s hrdlem E, PN 10-16 DN 110/příruba DN 100</t>
  </si>
  <si>
    <t>-1671171873</t>
  </si>
  <si>
    <t>857263151</t>
  </si>
  <si>
    <t>Montáž litinových tvarovek na potrubí litinovém tlakovém odbočných na potrubí z trub hrdlových v otevřeném výkopu, kanálu nebo v šachtě s přírubovým koncem vnějšího průměru DN/OD 110</t>
  </si>
  <si>
    <t>1724673858</t>
  </si>
  <si>
    <t>55253745</t>
  </si>
  <si>
    <t>tvarovka hrdlová s přírubovou odbočkou z tvárné litiny,práškový epoxid tl 250µm MMA-kus DN 100/80</t>
  </si>
  <si>
    <t>-1818066785</t>
  </si>
  <si>
    <t>857264122</t>
  </si>
  <si>
    <t>Montáž litinových tvarovek na potrubí litinovém tlakovém odbočných na potrubí z trub přírubových v otevřeném výkopu, kanálu nebo v šachtě DN 100</t>
  </si>
  <si>
    <t>-1091044215</t>
  </si>
  <si>
    <t>55253515</t>
  </si>
  <si>
    <t>tvarovka přírubová litinová s přírubovou odbočkou,práškový epoxid tl 250µm T-kus DN 100/80</t>
  </si>
  <si>
    <t>-534279165</t>
  </si>
  <si>
    <t>1519771721</t>
  </si>
  <si>
    <t>-891272412</t>
  </si>
  <si>
    <t>-741006559</t>
  </si>
  <si>
    <t>891211321</t>
  </si>
  <si>
    <t>Montáž vodovodních armatur na potrubí šoupátek pro domovní přípojky se závitovými konci PN16 G 2"</t>
  </si>
  <si>
    <t>1386236362</t>
  </si>
  <si>
    <t>42223010</t>
  </si>
  <si>
    <t>šoupátko domovní přípojky litinové vnitřní/vnitřní závit PN16 2"x2"</t>
  </si>
  <si>
    <t>-1301080846</t>
  </si>
  <si>
    <t>715475035</t>
  </si>
  <si>
    <t>891243321</t>
  </si>
  <si>
    <t>Montáž vodovodních armatur na potrubí ventilů odvzdušňovacích nebo zavzdušňovacích mechanických a plovákových přírubových na venkovních řadech DN 80</t>
  </si>
  <si>
    <t>-1490818359</t>
  </si>
  <si>
    <t>55.982205007516</t>
  </si>
  <si>
    <t>HYDRANT ODVZDUŠŇOVACÍ PN 1-16 755/50</t>
  </si>
  <si>
    <t>575113757</t>
  </si>
  <si>
    <t>891261112</t>
  </si>
  <si>
    <t>Montáž vodovodních armatur na potrubí šoupátek nebo klapek uzavíracích v otevřeném výkopu nebo v šachtách s osazením zemní soupravy (bez poklopů) DN 100</t>
  </si>
  <si>
    <t>-225770326</t>
  </si>
  <si>
    <t>42221304</t>
  </si>
  <si>
    <t>šoupátko pitná voda litina GGG 50 krátká stavební dl PN10/16 DN 100x190mm</t>
  </si>
  <si>
    <t>866541095</t>
  </si>
  <si>
    <t>55.950110000003</t>
  </si>
  <si>
    <t>SOUPRAVA ZEMNÍ TELESKOPICKÁ E1/A-1,3 -1,8 100 (1,3-1,8m)</t>
  </si>
  <si>
    <t>649664037</t>
  </si>
  <si>
    <t>891269111</t>
  </si>
  <si>
    <t>Montáž vodovodních armatur na potrubí navrtávacích pasů s ventilem Jt 1 MPa, na potrubí z trub litinových, ocelových nebo plastických hmot DN 100</t>
  </si>
  <si>
    <t>1158162435</t>
  </si>
  <si>
    <t>42273486</t>
  </si>
  <si>
    <t>pás navrtávací uzávěrový z tvárné litiny DN 100, pro litinové a ocelové potrubí, se závitovým výstupem 5/4"</t>
  </si>
  <si>
    <t>-214055335</t>
  </si>
  <si>
    <t>42273488</t>
  </si>
  <si>
    <t>pás navrtávací uzávěrový z tvárné litiny DN 100, pro litinové a ocelové potrubí, se závitovým výstupem 2"</t>
  </si>
  <si>
    <t>-19837243</t>
  </si>
  <si>
    <t>892271111</t>
  </si>
  <si>
    <t>Tlakové zkoušky vodou na potrubí DN 100 nebo 125</t>
  </si>
  <si>
    <t>-1320941558</t>
  </si>
  <si>
    <t>1984752358</t>
  </si>
  <si>
    <t>1468553760</t>
  </si>
  <si>
    <t>1392683360</t>
  </si>
  <si>
    <t>166954105</t>
  </si>
  <si>
    <t>42291402</t>
  </si>
  <si>
    <t>poklop litinový ventilový</t>
  </si>
  <si>
    <t>-1114038523</t>
  </si>
  <si>
    <t>42210051</t>
  </si>
  <si>
    <t>deska podkladová uličního poklopu litinového ventilového</t>
  </si>
  <si>
    <t>-930170093</t>
  </si>
  <si>
    <t>1815025122</t>
  </si>
  <si>
    <t>2029124400</t>
  </si>
  <si>
    <t>-1657811430</t>
  </si>
  <si>
    <t>480546716</t>
  </si>
  <si>
    <t>-492834664</t>
  </si>
  <si>
    <t>325360628</t>
  </si>
  <si>
    <t>-1422474432</t>
  </si>
  <si>
    <t>1705248577</t>
  </si>
  <si>
    <t>1551485413</t>
  </si>
  <si>
    <t>2*1,02 'Přepočtené koeficientem množství</t>
  </si>
  <si>
    <t>466356571</t>
  </si>
  <si>
    <t>21,32*1,1</t>
  </si>
  <si>
    <t>-235036524</t>
  </si>
  <si>
    <t>-1564229882</t>
  </si>
  <si>
    <t>1647379964</t>
  </si>
  <si>
    <t>-877328196</t>
  </si>
  <si>
    <t>64,632*0,9</t>
  </si>
  <si>
    <t>-2074532447</t>
  </si>
  <si>
    <t>72,611</t>
  </si>
  <si>
    <t>-16,734*0,9</t>
  </si>
  <si>
    <t>1982096725</t>
  </si>
  <si>
    <t>6,399+0,41</t>
  </si>
  <si>
    <t>16,734*0,1</t>
  </si>
  <si>
    <t>-577753848</t>
  </si>
  <si>
    <t>1,216+1,816+5,041+4,627+1,811</t>
  </si>
  <si>
    <t>-1011870616</t>
  </si>
  <si>
    <t>2,109+32,447</t>
  </si>
  <si>
    <t>-496244988</t>
  </si>
  <si>
    <t xml:space="preserve">    722 - Zdravotechnika - vnitřní vodovod</t>
  </si>
  <si>
    <t>-204399483</t>
  </si>
  <si>
    <t>7,59*1,1</t>
  </si>
  <si>
    <t>1372595790</t>
  </si>
  <si>
    <t>20,92*1,1</t>
  </si>
  <si>
    <t>471781422</t>
  </si>
  <si>
    <t>22,85*1,1 "místní asf</t>
  </si>
  <si>
    <t>-2073156949</t>
  </si>
  <si>
    <t>41,53*1,1 "kom. II tř</t>
  </si>
  <si>
    <t>(20,92+7,59)*1,1 "dlažba</t>
  </si>
  <si>
    <t>-1127442026</t>
  </si>
  <si>
    <t>526290256</t>
  </si>
  <si>
    <t>22,85*(1,1+0,3+0,3) "místní asf</t>
  </si>
  <si>
    <t>1037331249</t>
  </si>
  <si>
    <t>591838197</t>
  </si>
  <si>
    <t>640081974</t>
  </si>
  <si>
    <t>-1393169054</t>
  </si>
  <si>
    <t>9*2,0</t>
  </si>
  <si>
    <t>-2008388669</t>
  </si>
  <si>
    <t>27,0</t>
  </si>
  <si>
    <t>-1766622766</t>
  </si>
  <si>
    <t>7*1,1</t>
  </si>
  <si>
    <t>2007875397</t>
  </si>
  <si>
    <t>5*1,1</t>
  </si>
  <si>
    <t>-537334116</t>
  </si>
  <si>
    <t>10*1,1</t>
  </si>
  <si>
    <t>487912368</t>
  </si>
  <si>
    <t>5,62*1,1</t>
  </si>
  <si>
    <t>1987790794</t>
  </si>
  <si>
    <t>(7+10+5)*2*0,5*1,1*1,7</t>
  </si>
  <si>
    <t>-1829656378</t>
  </si>
  <si>
    <t>119,09*0,5</t>
  </si>
  <si>
    <t>41,53*1,1*0,3*0,5</t>
  </si>
  <si>
    <t>-349306384</t>
  </si>
  <si>
    <t>1084405012</t>
  </si>
  <si>
    <t>334,93</t>
  </si>
  <si>
    <t>-1904103137</t>
  </si>
  <si>
    <t>-1442765894</t>
  </si>
  <si>
    <t>6,6*2</t>
  </si>
  <si>
    <t>-1929140501</t>
  </si>
  <si>
    <t>66,397</t>
  </si>
  <si>
    <t>-6,6</t>
  </si>
  <si>
    <t>-1958664708</t>
  </si>
  <si>
    <t>-1281206937</t>
  </si>
  <si>
    <t>6,6</t>
  </si>
  <si>
    <t>-317479160</t>
  </si>
  <si>
    <t>-612374435</t>
  </si>
  <si>
    <t>65,68 "náhrada výkopku</t>
  </si>
  <si>
    <t>6,6 "zemina z výkopu</t>
  </si>
  <si>
    <t>41,53*1,1*0,85</t>
  </si>
  <si>
    <t>-598203093</t>
  </si>
  <si>
    <t>65,68*1,85</t>
  </si>
  <si>
    <t>38,831*0,2*1,85 " započítání znehodnocení materiálu</t>
  </si>
  <si>
    <t>111840228</t>
  </si>
  <si>
    <t>35,9</t>
  </si>
  <si>
    <t>-2088423259</t>
  </si>
  <si>
    <t>35,9*1,85 'Přepočtené koeficientem množství</t>
  </si>
  <si>
    <t>-1864182718</t>
  </si>
  <si>
    <t>5,62*2,0</t>
  </si>
  <si>
    <t>849904493</t>
  </si>
  <si>
    <t>711499974</t>
  </si>
  <si>
    <t>11,24+6,182</t>
  </si>
  <si>
    <t>236010781</t>
  </si>
  <si>
    <t>17,422*0,02</t>
  </si>
  <si>
    <t>1282462770</t>
  </si>
  <si>
    <t>10,84</t>
  </si>
  <si>
    <t>452111111</t>
  </si>
  <si>
    <t>Osazení betonových dílců pražců pod potrubí v otevřeném výkopu, průřezové plochy do 25000 mm2</t>
  </si>
  <si>
    <t>CS ÚRS 2018 01</t>
  </si>
  <si>
    <t>-1022421680</t>
  </si>
  <si>
    <t>5922826620</t>
  </si>
  <si>
    <t>kostka betonová min. rozměr 200x200x50</t>
  </si>
  <si>
    <t>-282459487</t>
  </si>
  <si>
    <t>1497767345</t>
  </si>
  <si>
    <t>-1170826714</t>
  </si>
  <si>
    <t>-420014204</t>
  </si>
  <si>
    <t>1094667041</t>
  </si>
  <si>
    <t>1823151677</t>
  </si>
  <si>
    <t>-152000890</t>
  </si>
  <si>
    <t>871161211</t>
  </si>
  <si>
    <t>Montáž vodovodního potrubí z plastů v otevřeném výkopu z polyetylenu PE 100 svařovaných elektrotvarovkou SDR 11/PN16 D 32 x 3,0 mm</t>
  </si>
  <si>
    <t>1428762092</t>
  </si>
  <si>
    <t>98,51+9*2,0</t>
  </si>
  <si>
    <t>28613170</t>
  </si>
  <si>
    <t>trubka vodovodní PE100 SDR11 se signalizační vrstvou 32x3,0mm</t>
  </si>
  <si>
    <t>-1630880196</t>
  </si>
  <si>
    <t>116,51*1,015 'Přepočtené koeficientem množství</t>
  </si>
  <si>
    <t>871241221</t>
  </si>
  <si>
    <t>Montáž vodovodního potrubí z plastů v otevřeném výkopu z polyetylenu PE 100 svařovaných elektrotvarovkou SDR 17/PN10 D 90 x 5,4 mm</t>
  </si>
  <si>
    <t>1100795866</t>
  </si>
  <si>
    <t>D.4.2</t>
  </si>
  <si>
    <t>9*0,5</t>
  </si>
  <si>
    <t>28613129</t>
  </si>
  <si>
    <t>potrubí vodovodní PE100 PN 10 SDR17 6m 12m,100m 90x5,4mm</t>
  </si>
  <si>
    <t>1102632827</t>
  </si>
  <si>
    <t>877161101</t>
  </si>
  <si>
    <t>Montáž tvarovek na vodovodním plastovém potrubí z polyetylenu PE 100 elektrotvarovek SDR 11/PN16 spojek, oblouků nebo redukcí d 32</t>
  </si>
  <si>
    <t>1942414653</t>
  </si>
  <si>
    <t>55.775641510</t>
  </si>
  <si>
    <t>varná přechodka se závitem d 32-1"</t>
  </si>
  <si>
    <t>1907689447</t>
  </si>
  <si>
    <t>877161112</t>
  </si>
  <si>
    <t>Montáž tvarovek na vodovodním plastovém potrubí z polyetylenu PE 100 elektrotvarovek SDR 11/PN16 kolen 90° d 32</t>
  </si>
  <si>
    <t>364561529</t>
  </si>
  <si>
    <t>28653052</t>
  </si>
  <si>
    <t>elektrokoleno 90° PE 100 D 32mm</t>
  </si>
  <si>
    <t>2126888518</t>
  </si>
  <si>
    <t>891173111-R</t>
  </si>
  <si>
    <t>Montáž vodovodních armatur na potrubí propojení potrubí přípojky DN 32</t>
  </si>
  <si>
    <t>1944283741</t>
  </si>
  <si>
    <t>2.1.100.322</t>
  </si>
  <si>
    <t>Isiflo spojka přímá, rozměr 32x32</t>
  </si>
  <si>
    <t>ks</t>
  </si>
  <si>
    <t>-2127377422</t>
  </si>
  <si>
    <t>936311111-R</t>
  </si>
  <si>
    <t>Zatěsnění potrubí ve vynechaných otvorech sanační maltou pl otvoru 0,25 m2</t>
  </si>
  <si>
    <t>-784607213</t>
  </si>
  <si>
    <t>479179554</t>
  </si>
  <si>
    <t>284561204</t>
  </si>
  <si>
    <t>537435341</t>
  </si>
  <si>
    <t>5,983+4,273+44,959+14,847+3,807+11,695+10,736+4,203</t>
  </si>
  <si>
    <t>-1042668985</t>
  </si>
  <si>
    <t>5,983+14,847</t>
  </si>
  <si>
    <t>-610131489</t>
  </si>
  <si>
    <t>3,807+11,695+10,736+4,203</t>
  </si>
  <si>
    <t>-567691550</t>
  </si>
  <si>
    <t>4,273+44,959</t>
  </si>
  <si>
    <t>998276101</t>
  </si>
  <si>
    <t>Přesun hmot pro trubní vedení hloubené z trub z plastických hmot nebo sklolaminátových pro vodovody nebo kanalizace v otevřeném výkopu dopravní vzdálenost do 15 m</t>
  </si>
  <si>
    <t>250169918</t>
  </si>
  <si>
    <t>722</t>
  </si>
  <si>
    <t>Zdravotechnika - vnitřní vodovod</t>
  </si>
  <si>
    <t>722230103</t>
  </si>
  <si>
    <t>Armatury se dvěma závity ventily přímé G 1"</t>
  </si>
  <si>
    <t>-315299629</t>
  </si>
  <si>
    <t>722230113</t>
  </si>
  <si>
    <t>Armatury se dvěma závity ventily přímé s odvodňovacím ventilem G 1"</t>
  </si>
  <si>
    <t>180954400</t>
  </si>
  <si>
    <t>722231074</t>
  </si>
  <si>
    <t>Armatury se dvěma závity ventily zpětné mosazné PN 10 do 110°C G 1"</t>
  </si>
  <si>
    <t>2120286844</t>
  </si>
  <si>
    <t>722262211-R</t>
  </si>
  <si>
    <t>Vodoměry pro vodu do 40°C závitové horizontální jednovtokové suchoběžné G 1/2" x 80 mm Qn 1,5</t>
  </si>
  <si>
    <t>-882261411</t>
  </si>
  <si>
    <t>vodoměry dododá provozovatel</t>
  </si>
  <si>
    <t>998722101</t>
  </si>
  <si>
    <t>Přesun hmot pro vnitřní vodovod stanovený z hmotnosti přesunovaného materiálu vodorovná dopravní vzdálenost do 50 m v objektech výšky do 6 m</t>
  </si>
  <si>
    <t>145342308</t>
  </si>
  <si>
    <t>SO 04 - Shybky vodovodu v Tyršově ulici</t>
  </si>
  <si>
    <t>SO 04.1., SO 04.2. - Shybky TP Příkrý, TP Jílovce</t>
  </si>
  <si>
    <t xml:space="preserve">    767 - Konstrukce zámečnické</t>
  </si>
  <si>
    <t xml:space="preserve">    789 - Povrchové úpravy ocelových konstrukcí a technologických zařízení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</si>
  <si>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</si>
  <si>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</si>
  <si>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-1797734737</t>
  </si>
  <si>
    <t>asf. chodník</t>
  </si>
  <si>
    <t>10,3</t>
  </si>
  <si>
    <t>883240814</t>
  </si>
  <si>
    <t>-2008073293</t>
  </si>
  <si>
    <t>2,1+1,5</t>
  </si>
  <si>
    <t>114203101</t>
  </si>
  <si>
    <t>Rozebrání dlažeb nebo záhozů s naložením na dopravní prostředek dlažeb z lomového kamene nebo betonových tvárnic na sucho nebo se spárami vyplněnými pískem nebo drnem</t>
  </si>
  <si>
    <t>1078934872</t>
  </si>
  <si>
    <t>stávající břehové opevnění</t>
  </si>
  <si>
    <t>21,8*4,0*0,4</t>
  </si>
  <si>
    <t>2*4,0*1,0*1,0</t>
  </si>
  <si>
    <t>114203201</t>
  </si>
  <si>
    <t>Očištění lomového kamene nebo betonových tvárnic získaných při rozebrání dlažeb, záhozů, rovnanin a soustřeďovacích staveb od hlíny nebo písku</t>
  </si>
  <si>
    <t>85648187</t>
  </si>
  <si>
    <t>114203301</t>
  </si>
  <si>
    <t>Třídění lomového kamene nebo betonových tvárnic získaných při rozebrání dlažeb, záhozů, rovnanin a soustřeďovacích staveb podle druhu, velikosti nebo tvaru</t>
  </si>
  <si>
    <t>776341620</t>
  </si>
  <si>
    <t>115101203</t>
  </si>
  <si>
    <t>Čerpání vody na dopravní výšku do 10 m s uvažovaným průměrným přítokem přes 1 000 do 2 000 l/min</t>
  </si>
  <si>
    <t>62626293</t>
  </si>
  <si>
    <t>21*24</t>
  </si>
  <si>
    <t>115101303</t>
  </si>
  <si>
    <t>Pohotovost záložní čerpací soupravy pro dopravní výšku do 10 m s uvažovaným průměrným přítokem přes 1 000 do 2 000 l/min</t>
  </si>
  <si>
    <t>616816266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</si>
  <si>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</si>
  <si>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-21783152</t>
  </si>
  <si>
    <t>1*1,9</t>
  </si>
  <si>
    <t>-1768186425</t>
  </si>
  <si>
    <t>2145895550</t>
  </si>
  <si>
    <t>11,49*2,1</t>
  </si>
  <si>
    <t>20,0*4,0</t>
  </si>
  <si>
    <t>122251105</t>
  </si>
  <si>
    <t>Odkopávky a prokopávky nezapažené strojně v hornině třídy těžitelnosti I skupiny 3 přes 500 do 1 000 m3</t>
  </si>
  <si>
    <t>2144221803</t>
  </si>
  <si>
    <t>odstranění zajímkování</t>
  </si>
  <si>
    <t>442,5</t>
  </si>
  <si>
    <t>-1701395221</t>
  </si>
  <si>
    <t>131251105</t>
  </si>
  <si>
    <t>Hloubení nezapažených jam a zářezů strojně s urovnáním dna do předepsaného profilu a spádu v hornině třídy těžitelnosti I skupiny 3 přes 500 do 1 000 m3</t>
  </si>
  <si>
    <t>1605796385</t>
  </si>
  <si>
    <t>136,96*0,5</t>
  </si>
  <si>
    <t>954871698</t>
  </si>
  <si>
    <t>195,94*0,5</t>
  </si>
  <si>
    <t>29,8*(0,2*2,1)*0,5</t>
  </si>
  <si>
    <t>131351105</t>
  </si>
  <si>
    <t>Hloubení nezapažených jam a zářezů strojně s urovnáním dna do předepsaného profilu a spádu v hornině třídy těžitelnosti II skupiny 4 přes 500 do 1 000 m3</t>
  </si>
  <si>
    <t>-1370731367</t>
  </si>
  <si>
    <t>-256216824</t>
  </si>
  <si>
    <t>-777274837</t>
  </si>
  <si>
    <t>149,43</t>
  </si>
  <si>
    <t>1485867191</t>
  </si>
  <si>
    <t>-1027564780</t>
  </si>
  <si>
    <t>81,06*2</t>
  </si>
  <si>
    <t>-1328980434</t>
  </si>
  <si>
    <t>68,48+104,228</t>
  </si>
  <si>
    <t>-81,06</t>
  </si>
  <si>
    <t>1300535039</t>
  </si>
  <si>
    <t>171153101-R</t>
  </si>
  <si>
    <t>Zemní hrázky přívodních a odpadních melioračních kanálů zhutňované po vrstvách tloušťky 200 mm s přemístěním sypaniny do 20 m nebo s jejím přehozením do 3 m z hornin třídy těžitelnosti I a II, skupiny 1 až 4</t>
  </si>
  <si>
    <t>2070427741</t>
  </si>
  <si>
    <t>D.4.14</t>
  </si>
  <si>
    <t>zajímkování stavby</t>
  </si>
  <si>
    <t>předpokládá se použití dovezeného materiálu</t>
  </si>
  <si>
    <t>dodavatel si do ceny zahrne naložení na meziskládce a vodorovný přesun</t>
  </si>
  <si>
    <t>2*59,0*3,75</t>
  </si>
  <si>
    <t>862226252</t>
  </si>
  <si>
    <t>-1962658027</t>
  </si>
  <si>
    <t>81,06 "zemina z výkopu</t>
  </si>
  <si>
    <t>1271128235</t>
  </si>
  <si>
    <t>31,09</t>
  </si>
  <si>
    <t>-1093156546</t>
  </si>
  <si>
    <t>31,09*1,85 'Přepočtené koeficientem množství</t>
  </si>
  <si>
    <t>-1767784299</t>
  </si>
  <si>
    <t>11,49*2,0</t>
  </si>
  <si>
    <t>-576554670</t>
  </si>
  <si>
    <t>-677561306</t>
  </si>
  <si>
    <t>22,98+104,129</t>
  </si>
  <si>
    <t>-573892820</t>
  </si>
  <si>
    <t>127,109*0,02</t>
  </si>
  <si>
    <t>398778174</t>
  </si>
  <si>
    <t>29,8*(0,2*2,1)</t>
  </si>
  <si>
    <t>(61,46-29,29)*((1,3+1,4)/2*0,2)</t>
  </si>
  <si>
    <t>-1280669628</t>
  </si>
  <si>
    <t>61,46-29,29</t>
  </si>
  <si>
    <t>-1228034931</t>
  </si>
  <si>
    <t>22,49</t>
  </si>
  <si>
    <t>452311141</t>
  </si>
  <si>
    <t>Podkladní a zajišťovací konstrukce z betonu prostého v otevřeném výkopu desky pod potrubí, stoky a drobné objekty z betonu tř. C 16/20</t>
  </si>
  <si>
    <t>1184900254</t>
  </si>
  <si>
    <t>D.4.1.2.</t>
  </si>
  <si>
    <t>(61,46-29,29)*((1,9+2,35)/2*0,15)</t>
  </si>
  <si>
    <t>461211711-R</t>
  </si>
  <si>
    <t>Patka z lomového kamene lomařsky upraveného pro dlažbu zděná na sucho bez výplně spár</t>
  </si>
  <si>
    <t>1705644</t>
  </si>
  <si>
    <t>obnova opevnění</t>
  </si>
  <si>
    <t>z rozebraného kamene</t>
  </si>
  <si>
    <t>z ceníkové ceny odečtena cena kamene</t>
  </si>
  <si>
    <t>462511270</t>
  </si>
  <si>
    <t>Zához z lomového kamene neupraveného záhozového bez proštěrkování z terénu, hmotnosti jednotlivých kamenů do 200 kg</t>
  </si>
  <si>
    <t>1502980587</t>
  </si>
  <si>
    <t>(61,46-29,29)*((6,87+3,75)/2*1,04)</t>
  </si>
  <si>
    <t>462519002</t>
  </si>
  <si>
    <t>Zához z lomového kamene neupraveného záhozového Příplatek k cenám za urovnání viditelných ploch záhozu z kamene, hmotnosti jednotlivých kamenů do 200 kg</t>
  </si>
  <si>
    <t>-2016686360</t>
  </si>
  <si>
    <t>(61,46-29,29)*6,87</t>
  </si>
  <si>
    <t>463212121-R</t>
  </si>
  <si>
    <t>Rovnanina z lomového kamene upraveného, tříděného jakékoliv tloušťky rovnaniny s vyplněním spár a dutin těženým kamenivem</t>
  </si>
  <si>
    <t>-871792376</t>
  </si>
  <si>
    <t>463212191</t>
  </si>
  <si>
    <t>Rovnanina z lomového kamene upraveného, tříděného Příplatek k cenám za vypracování líce</t>
  </si>
  <si>
    <t>1677879729</t>
  </si>
  <si>
    <t>21,8*4,0</t>
  </si>
  <si>
    <t>464511122-R</t>
  </si>
  <si>
    <t>Pohoz dna nebo svahů jakékoliv tloušťky z kamene záhozového z terénu, hmotnosti jednotlivých kamenů do 200 kg</t>
  </si>
  <si>
    <t>1594438572</t>
  </si>
  <si>
    <t>ochrana zemní jímky proti rozplavení</t>
  </si>
  <si>
    <t>bude použit kámen pro zához dna</t>
  </si>
  <si>
    <t>2*59,0*2,1*0,4</t>
  </si>
  <si>
    <t>-1451694008</t>
  </si>
  <si>
    <t>55251400</t>
  </si>
  <si>
    <t>trouba vodovodní litinová hrdlová povrchová ochrana Zn+PE DN 100</t>
  </si>
  <si>
    <t>-2078839517</t>
  </si>
  <si>
    <t>6,93069306930693*1,01 'Přepočtené koeficientem množství</t>
  </si>
  <si>
    <t>851311131</t>
  </si>
  <si>
    <t>Montáž potrubí z trub litinových tlakových hrdlových v otevřeném výkopu s integrovaným těsněním DN 150</t>
  </si>
  <si>
    <t>615052744</t>
  </si>
  <si>
    <t>55253003</t>
  </si>
  <si>
    <t>trouba vodovodní litinová hrdlová Pz dl 6m DN 150</t>
  </si>
  <si>
    <t>105471496</t>
  </si>
  <si>
    <t>8,84*1,01 'Přepočtené koeficientem množství</t>
  </si>
  <si>
    <t>851351131-R</t>
  </si>
  <si>
    <t>Montáž potrubí z trub litinových tlakových hrdlových v otevřeném výkopu s těsnícím nebo zámkovým spojem DN 200</t>
  </si>
  <si>
    <t>1524270393</t>
  </si>
  <si>
    <t>2*58,0</t>
  </si>
  <si>
    <t>55251402</t>
  </si>
  <si>
    <t>trouba vodovodní litinová hrdlová povrchová ochrana Zn+PE DN 200</t>
  </si>
  <si>
    <t>-1594319761</t>
  </si>
  <si>
    <t>116*1,01 'Přepočtené koeficientem množství</t>
  </si>
  <si>
    <t>55251463</t>
  </si>
  <si>
    <t>kroužek zámkový kovový pro extrémní tlaky a speciální konstrukce DN 200</t>
  </si>
  <si>
    <t>-1563279519</t>
  </si>
  <si>
    <t>172407116</t>
  </si>
  <si>
    <t>475277412</t>
  </si>
  <si>
    <t>55253917</t>
  </si>
  <si>
    <t>koleno hrdlové z tvárné litiny,práškový epoxid tl 250µm MMK-kus DN 100-22,5°</t>
  </si>
  <si>
    <t>-1586877942</t>
  </si>
  <si>
    <t>55253929</t>
  </si>
  <si>
    <t>koleno hrdlové z tvárné litiny,práškový epoxid tl 250µm MMK-kus DN 100-30°</t>
  </si>
  <si>
    <t>-842938167</t>
  </si>
  <si>
    <t>55253953</t>
  </si>
  <si>
    <t>koleno hrdlové z tvárné litiny,práškový epoxid tl 250µm MMQ-kus DN 100-90°</t>
  </si>
  <si>
    <t>497438582</t>
  </si>
  <si>
    <t>1719606054</t>
  </si>
  <si>
    <t>-1081377228</t>
  </si>
  <si>
    <t>-1005859005</t>
  </si>
  <si>
    <t>WAGA - spojka   DN 100</t>
  </si>
  <si>
    <t>180607101</t>
  </si>
  <si>
    <t>857311131</t>
  </si>
  <si>
    <t>Montáž litinových tvarovek na potrubí litinovém tlakovém jednoosých na potrubí z trub hrdlových v otevřeném výkopu, kanálu nebo v šachtě s integrovaným těsněním DN 150</t>
  </si>
  <si>
    <t>-416186321</t>
  </si>
  <si>
    <t>55253919</t>
  </si>
  <si>
    <t>koleno hrdlové z tvárné litiny,práškový epoxid tl 250µm MMK-kus DN 150-22,5°</t>
  </si>
  <si>
    <t>1897737649</t>
  </si>
  <si>
    <t>55253931</t>
  </si>
  <si>
    <t>koleno hrdlové z tvárné litiny,práškový epoxid tl 250µm MMK-kus DN 150-30°</t>
  </si>
  <si>
    <t>872668229</t>
  </si>
  <si>
    <t>55253943</t>
  </si>
  <si>
    <t>koleno hrdlové z tvárné litiny,práškový epoxid tl 250µm MMK-kus DN 150-45°</t>
  </si>
  <si>
    <t>239343029</t>
  </si>
  <si>
    <t>857311141</t>
  </si>
  <si>
    <t>Montáž litinových tvarovek na potrubí litinovém tlakovém jednoosých na potrubí z trub hrdlových v otevřeném výkopu, kanálu nebo v šachtě s těsnícím nebo zámkovým spojem vnějšího průměru DN/OD 160</t>
  </si>
  <si>
    <t>-1310868870</t>
  </si>
  <si>
    <t>55.709305620</t>
  </si>
  <si>
    <t>WAGA .- spojka   DN 150</t>
  </si>
  <si>
    <t>1711857618</t>
  </si>
  <si>
    <t>Poznámka k položce:
Rozsah d 154 - 192 / DN 150; jištění v tahu do  PN 16</t>
  </si>
  <si>
    <t>857311141-R</t>
  </si>
  <si>
    <t>Montáž litinových tvarovek na potrubí litinovém tlakovém jednoosých na potrubí z trub hrdlových v otevřeném výkopu, kanálu nebo v šachtě s těsnícím nebo zámkovým spojem vnějšího průměru DN 200</t>
  </si>
  <si>
    <t>-531579655</t>
  </si>
  <si>
    <t>55.709305624</t>
  </si>
  <si>
    <t>WAGA - spojka   DN 200</t>
  </si>
  <si>
    <t>197244731</t>
  </si>
  <si>
    <t>Poznámka k položce:
Rozsah d 192 - 232 / DN 200; jištění v tahu do  PN 16</t>
  </si>
  <si>
    <t>857311151-R</t>
  </si>
  <si>
    <t>Montáž litinových tvarovek na potrubí litinovém tlakovém jednoosých na potrubí z trub hrdlových v otevřeném výkopu, kanálu nebo v šachtě s přírubovým koncem vnějšího průměru DN/OD 160</t>
  </si>
  <si>
    <t>1753024262</t>
  </si>
  <si>
    <t>55253896</t>
  </si>
  <si>
    <t>tvarovka přírubová s hrdlem z tvárné litiny,práškový epoxid tl 250µm EU-kus dl 140mm DN 200</t>
  </si>
  <si>
    <t>-1401955548</t>
  </si>
  <si>
    <t>857312122</t>
  </si>
  <si>
    <t>Montáž litinových tvarovek na potrubí litinovém tlakovém jednoosých na potrubí z trub přírubových v otevřeném výkopu, kanálu nebo v šachtě DN 150</t>
  </si>
  <si>
    <t>556202803</t>
  </si>
  <si>
    <t>55251265</t>
  </si>
  <si>
    <t>tvarovka přírubová s hladkým koncem F, PN 10-16 DN 160/příruba DN 150</t>
  </si>
  <si>
    <t>-4442750</t>
  </si>
  <si>
    <t>857351131</t>
  </si>
  <si>
    <t>Montáž litinových tvarovek na potrubí litinovém tlakovém jednoosých na potrubí z trub hrdlových v otevřeném výkopu, kanálu nebo v šachtě s integrovaným těsněním DN 200</t>
  </si>
  <si>
    <t>-2129435117</t>
  </si>
  <si>
    <t>55253908</t>
  </si>
  <si>
    <t>koleno hrdlové z tvárné litiny,práškový epoxid tl 250µm MMK-kus DN 200-11,25°</t>
  </si>
  <si>
    <t>2085032697</t>
  </si>
  <si>
    <t>55253920</t>
  </si>
  <si>
    <t>koleno hrdlové z tvárné litiny,práškový epoxid tl 250µm MMK-kus DN 200-22,5°</t>
  </si>
  <si>
    <t>-1425555512</t>
  </si>
  <si>
    <t>55253932</t>
  </si>
  <si>
    <t>koleno hrdlové z tvárné litiny,práškový epoxid tl 250µm MMK-kus DN 200-30°</t>
  </si>
  <si>
    <t>1030128804</t>
  </si>
  <si>
    <t>55253944</t>
  </si>
  <si>
    <t>koleno hrdlové z tvárné litiny,práškový epoxid tl 250µm MMK-kus DN 200-45°</t>
  </si>
  <si>
    <t>-402914114</t>
  </si>
  <si>
    <t>857352122</t>
  </si>
  <si>
    <t>Montáž litinových tvarovek na potrubí litinovém tlakovém jednoosých na potrubí z trub přírubových v otevřeném výkopu, kanálu nebo v šachtě DN 200</t>
  </si>
  <si>
    <t>-805562016</t>
  </si>
  <si>
    <t>55259826</t>
  </si>
  <si>
    <t>přechod přírubový tvárná litina dl 200mm DN 200/150</t>
  </si>
  <si>
    <t>790293578</t>
  </si>
  <si>
    <t>892351111</t>
  </si>
  <si>
    <t>Tlakové zkoušky vodou na potrubí DN 150 nebo 200</t>
  </si>
  <si>
    <t>-106698327</t>
  </si>
  <si>
    <t>463199396</t>
  </si>
  <si>
    <t>899623161</t>
  </si>
  <si>
    <t>Obetonování potrubí nebo zdiva stok betonem prostým v otevřeném výkopu, betonem tř. C 20/25</t>
  </si>
  <si>
    <t>-462653827</t>
  </si>
  <si>
    <t>D.1.1.2</t>
  </si>
  <si>
    <t>(61,46-29,29)*((1,9+3,75)/2*0,47)</t>
  </si>
  <si>
    <t>-2*(61,46-29,29)*PI*0,16*0,16</t>
  </si>
  <si>
    <t>899713111</t>
  </si>
  <si>
    <t>Orientační tabulky na vodovodních a kanalizačních řadech na sloupku ocelovém nebo betonovém</t>
  </si>
  <si>
    <t>1741926443</t>
  </si>
  <si>
    <t>14011024</t>
  </si>
  <si>
    <t>trubka ocelová bezešvá hladká jakost 11 353 48,3x2,6mm</t>
  </si>
  <si>
    <t>-303026756</t>
  </si>
  <si>
    <t>2,0*4</t>
  </si>
  <si>
    <t>59232535</t>
  </si>
  <si>
    <t>patka plotová průběžná 250x250x800mm</t>
  </si>
  <si>
    <t>1490055304</t>
  </si>
  <si>
    <t>899721112</t>
  </si>
  <si>
    <t>Signalizační vodič na potrubí DN nad 150 mm</t>
  </si>
  <si>
    <t>1703641903</t>
  </si>
  <si>
    <t>1912179357</t>
  </si>
  <si>
    <t>899911134</t>
  </si>
  <si>
    <t>Kluzné objímky (pojízdná sedla) pro zasunutí potrubí do chráničky výšky 60 mm vnějšího průměru potrubí do 256 mm</t>
  </si>
  <si>
    <t>1362659154</t>
  </si>
  <si>
    <t>899913161</t>
  </si>
  <si>
    <t>Koncové uzavírací manžety chrániček DN potrubí x DN chráničky DN 200 x 300</t>
  </si>
  <si>
    <t>-1169558936</t>
  </si>
  <si>
    <t>899914114-R</t>
  </si>
  <si>
    <t>Montáž ocelové chráničky v otevřeném výkopu vnějšího průměru D 324 x 8 mm</t>
  </si>
  <si>
    <t>1738703415</t>
  </si>
  <si>
    <t>D.2.6., D.2.7.</t>
  </si>
  <si>
    <t>včetně spojovacího materiálu a těsnění</t>
  </si>
  <si>
    <t>29,73+29,78</t>
  </si>
  <si>
    <t>919735111</t>
  </si>
  <si>
    <t>Řezání stávajícího živičného krytu nebo podkladu hloubky do 50 mm</t>
  </si>
  <si>
    <t>1533738604</t>
  </si>
  <si>
    <t>5,7</t>
  </si>
  <si>
    <t>-466281068</t>
  </si>
  <si>
    <t>2,987+1,009+0,738</t>
  </si>
  <si>
    <t>1802585138</t>
  </si>
  <si>
    <t>-1048169506</t>
  </si>
  <si>
    <t>1,009</t>
  </si>
  <si>
    <t>315285168</t>
  </si>
  <si>
    <t>1114426651</t>
  </si>
  <si>
    <t>767</t>
  </si>
  <si>
    <t>Konstrukce zámečnické</t>
  </si>
  <si>
    <t>767995117</t>
  </si>
  <si>
    <t>Montáž ostatních atypických zámečnických konstrukcí hmotnosti přes 250 do 500 kg</t>
  </si>
  <si>
    <t>814545420</t>
  </si>
  <si>
    <t>výroba půlené ocelové chráničky</t>
  </si>
  <si>
    <t>3,713+0,578+0,15</t>
  </si>
  <si>
    <t>14011112</t>
  </si>
  <si>
    <t>trubka ocelová bezešvá hladká jakost 11 353 324x8,0mm</t>
  </si>
  <si>
    <t>-976731465</t>
  </si>
  <si>
    <t>13010186</t>
  </si>
  <si>
    <t>tyč ocelová plochá jakost S235JR (11 375) 30x10mm</t>
  </si>
  <si>
    <t>1913924217</t>
  </si>
  <si>
    <t>Poznámka k položce:
Hmotnost: 2,43 kg/m</t>
  </si>
  <si>
    <t>59,51*4*0,00243</t>
  </si>
  <si>
    <t>55251616r</t>
  </si>
  <si>
    <t>příruba ocelová varna pro potrubí 324</t>
  </si>
  <si>
    <t>1500753704</t>
  </si>
  <si>
    <t>998767101</t>
  </si>
  <si>
    <t>Přesun hmot pro zámečnické konstrukce stanovený z hmotnosti přesunovaného materiálu vodorovná dopravní vzdálenost do 50 m v objektech výšky do 6 m</t>
  </si>
  <si>
    <t>2095158330</t>
  </si>
  <si>
    <t>789</t>
  </si>
  <si>
    <t>Povrchové úpravy ocelových konstrukcí a technologických zařízení</t>
  </si>
  <si>
    <t>789321211</t>
  </si>
  <si>
    <t>Zhotovení nátěru ocelových konstrukcí třídy I dvousložkového základního, tloušťky do 80 μm</t>
  </si>
  <si>
    <t>-6370944</t>
  </si>
  <si>
    <t>orientační tyč</t>
  </si>
  <si>
    <t>8,0*0,1517</t>
  </si>
  <si>
    <t>24623055</t>
  </si>
  <si>
    <t>hmota nátěrová epoxidová vrchní (email) odstín bílý</t>
  </si>
  <si>
    <t>289128745</t>
  </si>
  <si>
    <t>Poznámka k položce:
Spotřeba: 0,11 kg/m2</t>
  </si>
  <si>
    <t>0,11*2*1,214</t>
  </si>
  <si>
    <t>R001</t>
  </si>
  <si>
    <t>Provizorní zásobování</t>
  </si>
  <si>
    <t>-1482532818</t>
  </si>
  <si>
    <t>montáž a demontáž potrubí, tvarovek, armatur</t>
  </si>
  <si>
    <t>včetně materiálu (potrubí, tvarovky, armatury, materiál pro uchycení na provizorní lávku)</t>
  </si>
  <si>
    <t>včetně případných zemních prací</t>
  </si>
  <si>
    <t>včetně napojení na domovní přípojky</t>
  </si>
  <si>
    <t>včetně tlakové zkoušky, desinfekce a rozboru vody</t>
  </si>
  <si>
    <t>předpoklad potrubí</t>
  </si>
  <si>
    <t>HDPE 100 RC SDR 11 De 110 - 75,0 m</t>
  </si>
  <si>
    <t>HDPE 100 RC SDR 11 De 160 - 130,0 m</t>
  </si>
  <si>
    <t>SO 04.3. - Armaturní šachta na levém břehu</t>
  </si>
  <si>
    <t xml:space="preserve">    711 - Izolace proti vodě, vlhkosti a plynům</t>
  </si>
  <si>
    <t xml:space="preserve">    713 - Izolace tepelné</t>
  </si>
  <si>
    <t>1380505930</t>
  </si>
  <si>
    <t>D.4.12</t>
  </si>
  <si>
    <t>5,2*5,6</t>
  </si>
  <si>
    <t>-532487676</t>
  </si>
  <si>
    <t>5,2*5,6*2,8*0,5</t>
  </si>
  <si>
    <t>722607945</t>
  </si>
  <si>
    <t>151101201</t>
  </si>
  <si>
    <t>Zřízení pažení stěn výkopu bez rozepření nebo vzepření příložné, hloubky do 4 m</t>
  </si>
  <si>
    <t>1672758486</t>
  </si>
  <si>
    <t>2*(5,2+5,6)*3,0</t>
  </si>
  <si>
    <t>151101211</t>
  </si>
  <si>
    <t>Odstranění pažení stěn výkopu bez rozepření nebo vzepření s uložením pažin na vzdálenost do 3 m od okraje výkopu příložné, hloubky do 4 m</t>
  </si>
  <si>
    <t>523810454</t>
  </si>
  <si>
    <t>151101301</t>
  </si>
  <si>
    <t>Zřízení rozepření zapažených stěn výkopů s potřebným přepažováním při pažení příložném, hloubky do 4 m</t>
  </si>
  <si>
    <t>-1422727753</t>
  </si>
  <si>
    <t>5,2*5,6*3,0</t>
  </si>
  <si>
    <t>151101311</t>
  </si>
  <si>
    <t>Odstranění rozepření stěn výkopů s uložením materiálu na vzdálenost do 3 m od okraje výkopu pažení příložného, hloubky do 4 m</t>
  </si>
  <si>
    <t>-485513126</t>
  </si>
  <si>
    <t>-1924259571</t>
  </si>
  <si>
    <t>40,768*2</t>
  </si>
  <si>
    <t>162451126</t>
  </si>
  <si>
    <t>Vodorovné přemístění výkopku nebo sypaniny po suchu na obvyklém dopravním prostředku, bez naložení výkopku, avšak se složením bez rozhrnutí z horniny třídy těžitelnosti II skupiny 4 a 5 na vzdálenost přes 1 500 do 2 000 m</t>
  </si>
  <si>
    <t>885688916</t>
  </si>
  <si>
    <t>48,114*2</t>
  </si>
  <si>
    <t>-81,563</t>
  </si>
  <si>
    <t>-939359108</t>
  </si>
  <si>
    <t>40,768</t>
  </si>
  <si>
    <t>-14,665/2</t>
  </si>
  <si>
    <t>85442877</t>
  </si>
  <si>
    <t>167151102</t>
  </si>
  <si>
    <t>Nakládání, skládání a překládání neulehlého výkopku nebo sypaniny strojně nakládání, množství do 100 m3, z horniny třídy těžitelnosti II, skupiny 4 a 5</t>
  </si>
  <si>
    <t>1490522158</t>
  </si>
  <si>
    <t>14,665/2</t>
  </si>
  <si>
    <t>-107450957</t>
  </si>
  <si>
    <t>2342957</t>
  </si>
  <si>
    <t>D.4.1.12</t>
  </si>
  <si>
    <t>vytěženou zeminou</t>
  </si>
  <si>
    <t>40,768+40,768</t>
  </si>
  <si>
    <t>-2,912 "štěrkové lože</t>
  </si>
  <si>
    <t>-1,44 "podkladní beton</t>
  </si>
  <si>
    <t>-3,8*3,4*2,25 "šachta</t>
  </si>
  <si>
    <t>96297453</t>
  </si>
  <si>
    <t>9,3*0,6*0,45</t>
  </si>
  <si>
    <t>1085409804</t>
  </si>
  <si>
    <t>2,511*1,85 'Přepočtené koeficientem množství</t>
  </si>
  <si>
    <t>-17245145</t>
  </si>
  <si>
    <t>10,0*10,0</t>
  </si>
  <si>
    <t>-653281096</t>
  </si>
  <si>
    <t>-433284115</t>
  </si>
  <si>
    <t>1915277011</t>
  </si>
  <si>
    <t>100,0*0,02</t>
  </si>
  <si>
    <t>382122122</t>
  </si>
  <si>
    <t>Montáž dílců prefabrikovaných pravoúhlých nádrží ze železobetonu šířky do 3 m dna včetně těsnění výšky přes 1 do 3 m hmotnosti do 22 t, délky přes 3 do 5 m</t>
  </si>
  <si>
    <t>-1608546153</t>
  </si>
  <si>
    <t>592r26269</t>
  </si>
  <si>
    <t>dno pravoúhlé nádrže 3000x3400x1800 stěna tl min. 150mm</t>
  </si>
  <si>
    <t>-2077121753</t>
  </si>
  <si>
    <t>382122312</t>
  </si>
  <si>
    <t>Montáž dílců prefabrikovaných pravoúhlých nádrží ze železobetonu šířky do 3 m zákrytové desky, délky přes 3 do 5 m</t>
  </si>
  <si>
    <t>-2089731133</t>
  </si>
  <si>
    <t>592r26105</t>
  </si>
  <si>
    <t>deska zákrytová pravoúhlé nádrže nízké 3000x3400x250</t>
  </si>
  <si>
    <t>75181789</t>
  </si>
  <si>
    <t>1x otvor 700x700</t>
  </si>
  <si>
    <t>1x otvor 800x800</t>
  </si>
  <si>
    <t>včetně vstupních komínků</t>
  </si>
  <si>
    <t>451541111</t>
  </si>
  <si>
    <t>Lože pod potrubí, stoky a drobné objekty v otevřeném výkopu ze štěrkodrtě 0-63 mm</t>
  </si>
  <si>
    <t>1885786238</t>
  </si>
  <si>
    <t>5,2*5,6*0,1</t>
  </si>
  <si>
    <t>-1929842704</t>
  </si>
  <si>
    <t>9,3*0,6*0,1</t>
  </si>
  <si>
    <t>2125036605</t>
  </si>
  <si>
    <t>4,0*3,6*0,1</t>
  </si>
  <si>
    <t>452313151</t>
  </si>
  <si>
    <t>Podkladní a zajišťovací konstrukce z betonu prostého v otevřeném výkopu bloky pro potrubí z betonu tř. C 20/25</t>
  </si>
  <si>
    <t>603306784</t>
  </si>
  <si>
    <t>2*0,25*0,25*0,6</t>
  </si>
  <si>
    <t>452351101</t>
  </si>
  <si>
    <t>Bednění podkladních a zajišťovacích konstrukcí v otevřeném výkopu desek nebo sedlových loží pod potrubí, stoky a drobné objekty</t>
  </si>
  <si>
    <t>1439538563</t>
  </si>
  <si>
    <t>2*(4,0+3,6)*0,1</t>
  </si>
  <si>
    <t>452353101</t>
  </si>
  <si>
    <t>Bednění podkladních a zajišťovacích konstrukcí v otevřeném výkopu bloků pro potrubí</t>
  </si>
  <si>
    <t>-2136217671</t>
  </si>
  <si>
    <t>2*4*0,25*0,6</t>
  </si>
  <si>
    <t>631311214</t>
  </si>
  <si>
    <t>Mazanina z betonu prostého se zvýšenými nároky na prostředí tl. přes 50 do 80 mm tř. C 25/30</t>
  </si>
  <si>
    <t>536758384</t>
  </si>
  <si>
    <t>3,4*3,8*0,1</t>
  </si>
  <si>
    <t>-2021183639</t>
  </si>
  <si>
    <t>-920707744</t>
  </si>
  <si>
    <t>857262122</t>
  </si>
  <si>
    <t>Montáž litinových tvarovek na potrubí litinovém tlakovém jednoosých na potrubí z trub přírubových v otevřeném výkopu, kanálu nebo v šachtě DN 100</t>
  </si>
  <si>
    <t>-825631508</t>
  </si>
  <si>
    <t>55253263</t>
  </si>
  <si>
    <t>trouba přírubová litinová vodovodní PN10/16 DN 100 dl 1000mm</t>
  </si>
  <si>
    <t>-462810319</t>
  </si>
  <si>
    <t>55253261</t>
  </si>
  <si>
    <t>trouba přírubová litinová vodovodní PN10/16 DN 100 dl 800mm</t>
  </si>
  <si>
    <t>1539825251</t>
  </si>
  <si>
    <t>55253490</t>
  </si>
  <si>
    <t>tvarovka přírubová litinová s hladkým koncem,práškový epoxid tl 250µm F-kus DN 100</t>
  </si>
  <si>
    <t>-1430451451</t>
  </si>
  <si>
    <t>1406155261</t>
  </si>
  <si>
    <t>55253516</t>
  </si>
  <si>
    <t>tvarovka přírubová litinová vodovodní s přírubovou odbočkou PN10/16 T-kus DN 100/100</t>
  </si>
  <si>
    <t>-142182011</t>
  </si>
  <si>
    <t>1180198886</t>
  </si>
  <si>
    <t>55253956</t>
  </si>
  <si>
    <t>koleno hrdlové z tvárné litiny,práškový epoxid tl 250µm MMQ-kus DN 200-90</t>
  </si>
  <si>
    <t>-1820645339</t>
  </si>
  <si>
    <t>-1262176441</t>
  </si>
  <si>
    <t>55253664</t>
  </si>
  <si>
    <t>příruba zaslepovací litinová vodovodní PN10/16 X-kus DN 200</t>
  </si>
  <si>
    <t>1915849507</t>
  </si>
  <si>
    <t>600097533</t>
  </si>
  <si>
    <t>42273001</t>
  </si>
  <si>
    <t>montážní vložka přírubová litinová DN 200 PN 10</t>
  </si>
  <si>
    <t>2027851446</t>
  </si>
  <si>
    <t>55253620</t>
  </si>
  <si>
    <t>přechod přírubový,práškový epoxid tl 250µm FFR-kus litinový DN 200/100</t>
  </si>
  <si>
    <t>1630431338</t>
  </si>
  <si>
    <t>55253297</t>
  </si>
  <si>
    <t>trouba přírubová litinová vodovodní PN10 DN 200 dl 200mm</t>
  </si>
  <si>
    <t>-520485587</t>
  </si>
  <si>
    <t>55253304</t>
  </si>
  <si>
    <t>trouba přírubová litinová vodovodní PN10 DN 200 dl 600mm</t>
  </si>
  <si>
    <t>-1745946237</t>
  </si>
  <si>
    <t>55253308</t>
  </si>
  <si>
    <t>trouba přírubová litinová vodovodní PN10 DN 200 dl 1000mm</t>
  </si>
  <si>
    <t>-21771163</t>
  </si>
  <si>
    <t>55253493</t>
  </si>
  <si>
    <t>tvarovka přírubová litinová s hladkým koncem,práškový epoxid tl 250µm F-kus DN 200</t>
  </si>
  <si>
    <t>19135705</t>
  </si>
  <si>
    <t>857354122</t>
  </si>
  <si>
    <t>Montáž litinových tvarovek na potrubí litinovém tlakovém odbočných na potrubí z trub přírubových v otevřeném výkopu, kanálu nebo v šachtě DN 200</t>
  </si>
  <si>
    <t>-1373515266</t>
  </si>
  <si>
    <t>55253598</t>
  </si>
  <si>
    <t>kříž přírubový litinový PN10 TT-kus DN 200/200</t>
  </si>
  <si>
    <t>1159550345</t>
  </si>
  <si>
    <t>55253536</t>
  </si>
  <si>
    <t>tvarovka přírubová litinová vodovodní s přírubovou odbočkou PN10 T-kus DN 200/200</t>
  </si>
  <si>
    <t>-2060498616</t>
  </si>
  <si>
    <t>55253533</t>
  </si>
  <si>
    <t>tvarovka přírubová litinová s přírubovou odbočkou,práškový epoxid tl 250µm T-kus DN 200/100</t>
  </si>
  <si>
    <t>1557070544</t>
  </si>
  <si>
    <t>1057123162</t>
  </si>
  <si>
    <t>9,3 "odpadní potrubí</t>
  </si>
  <si>
    <t>890351851-R</t>
  </si>
  <si>
    <t>Bourání šachet a jímek strojně velikosti obestavěného prostoru přes 5 m3 ze železobetonu</t>
  </si>
  <si>
    <t>-526466957</t>
  </si>
  <si>
    <t>stávající armaturní šachta</t>
  </si>
  <si>
    <t>3,95*2,5*1,5</t>
  </si>
  <si>
    <t>891261222</t>
  </si>
  <si>
    <t>Montáž vodovodních armatur na potrubí šoupátek nebo klapek uzavíracích v šachtách s ručním kolečkem DN 100</t>
  </si>
  <si>
    <t>611383289</t>
  </si>
  <si>
    <t>643201469</t>
  </si>
  <si>
    <t>55.780010000000</t>
  </si>
  <si>
    <t>KOLO RUČNÍ  100</t>
  </si>
  <si>
    <t>-989218782</t>
  </si>
  <si>
    <t>891315321</t>
  </si>
  <si>
    <t>Montáž vodovodních armatur na potrubí zpětných klapek DN 150</t>
  </si>
  <si>
    <t>1781858161</t>
  </si>
  <si>
    <t>422r83515</t>
  </si>
  <si>
    <t>klapka zpětná určená pro osazení do potrubí DN 150</t>
  </si>
  <si>
    <t>1627049497</t>
  </si>
  <si>
    <t>891351222</t>
  </si>
  <si>
    <t>Montáž vodovodních armatur na potrubí šoupátek nebo klapek uzavíracích v šachtách s ručním kolečkem DN 200</t>
  </si>
  <si>
    <t>1367116710</t>
  </si>
  <si>
    <t>42221307</t>
  </si>
  <si>
    <t>šoupátko pitná voda litina GGG 50 krátká stavební dl PN10/16 DN 200x230mm</t>
  </si>
  <si>
    <t>461017856</t>
  </si>
  <si>
    <t>55.415020010010</t>
  </si>
  <si>
    <t>ŠOUPĚ E2/E3 PŘÍRUBOVÉ REDUKOVANÉ 200/100</t>
  </si>
  <si>
    <t>-1142022343</t>
  </si>
  <si>
    <t>55.780020000000</t>
  </si>
  <si>
    <t>KOLO RUČNÍ HAWLE 200</t>
  </si>
  <si>
    <t>-1521443881</t>
  </si>
  <si>
    <t>891351821</t>
  </si>
  <si>
    <t>Demontáž vodovodních armatur na potrubí šoupátek nebo klapek uzavíracích v šachtách s ručním kolečkem DN 200</t>
  </si>
  <si>
    <t>1086420079</t>
  </si>
  <si>
    <t>894201120</t>
  </si>
  <si>
    <t>Ostatní konstrukce na trubním vedení z prostého betonu dno šachet tloušťky přes 200 mm z betonu bez zvýšených nároků na prostředí tř. C 20/25</t>
  </si>
  <si>
    <t>-1136302230</t>
  </si>
  <si>
    <t>3,0*3,4*0,08 "vyspádování dna šachty</t>
  </si>
  <si>
    <t>894201193</t>
  </si>
  <si>
    <t>Ostatní konstrukce na trubním vedení z prostého betonu dno šachet tloušťky přes 200 mm Příplatek k ceně za tloušťku dna do 200 mm</t>
  </si>
  <si>
    <t>610137431</t>
  </si>
  <si>
    <t>-1744917843</t>
  </si>
  <si>
    <t>-1596935117</t>
  </si>
  <si>
    <t>552r41020</t>
  </si>
  <si>
    <t>poklop šachtový litinový, rám litinový třída D400, čtvercový 700x700</t>
  </si>
  <si>
    <t>-1771759023</t>
  </si>
  <si>
    <t>552r41021</t>
  </si>
  <si>
    <t>poklop šachtový litinový, rám litinový třída D400, čtvercový 800x800</t>
  </si>
  <si>
    <t>846453156</t>
  </si>
  <si>
    <t>977151124</t>
  </si>
  <si>
    <t>Jádrové vrty diamantovými korunkami do stavebních materiálů (železobetonu, betonu, cihel, obkladů, dlažeb, kamene) průměru přes 150 do 180 mm</t>
  </si>
  <si>
    <t>1931328068</t>
  </si>
  <si>
    <t>1*0,2</t>
  </si>
  <si>
    <t>977151126</t>
  </si>
  <si>
    <t>Jádrové vrty diamantovými korunkami do stavebních materiálů (železobetonu, betonu, cihel, obkladů, dlažeb, kamene) průměru přes 200 do 225 mm</t>
  </si>
  <si>
    <t>-380489128</t>
  </si>
  <si>
    <t>2*0,2</t>
  </si>
  <si>
    <t>977151129</t>
  </si>
  <si>
    <t>Jádrové vrty diamantovými korunkami do stavebních materiálů (železobetonu, betonu, cihel, obkladů, dlažeb, kamene) průměru přes 300 do 350 mm</t>
  </si>
  <si>
    <t>1609796139</t>
  </si>
  <si>
    <t>4*0,2</t>
  </si>
  <si>
    <t>1526158749</t>
  </si>
  <si>
    <t>1889640252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</si>
  <si>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</si>
  <si>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</si>
  <si>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-554359021</t>
  </si>
  <si>
    <t>711</t>
  </si>
  <si>
    <t>Izolace proti vodě, vlhkosti a plynům</t>
  </si>
  <si>
    <t>711141559</t>
  </si>
  <si>
    <t>Provedení izolace proti zemní vlhkosti pásy přitavením  NAIP na ploše vodorovné V</t>
  </si>
  <si>
    <t>-2092349896</t>
  </si>
  <si>
    <t>3,8*3,4</t>
  </si>
  <si>
    <t>62852015</t>
  </si>
  <si>
    <t>pásy s modifikovaným asfaltem vložka skelná tkanina</t>
  </si>
  <si>
    <t>487180159</t>
  </si>
  <si>
    <t>12,92*1,015 'Přepočtené koeficientem množství</t>
  </si>
  <si>
    <t>711142559</t>
  </si>
  <si>
    <t>Provedení izolace proti zemní vlhkosti pásy přitavením  NAIP na ploše svislé S</t>
  </si>
  <si>
    <t>-1900166811</t>
  </si>
  <si>
    <t>2*(3,8+3,4)*0,6</t>
  </si>
  <si>
    <t>-1239943010</t>
  </si>
  <si>
    <t>8,64*1,015 'Přepočtené koeficientem množství</t>
  </si>
  <si>
    <t>711161115</t>
  </si>
  <si>
    <t>Izolace proti zemní vlhkosti a beztlakové vodě nopovými fóliemi na ploše vodorovné V vrstva ochranná, odvětrávací a drenážní výška nopku 20,0 mm, tl. fólie do 1,0 mm</t>
  </si>
  <si>
    <t>-678574452</t>
  </si>
  <si>
    <t>711786166-R</t>
  </si>
  <si>
    <t>Izolace proti vodě těsnění trubních prostupů do 500 mm prostupovým těsněním</t>
  </si>
  <si>
    <t>-1487215775</t>
  </si>
  <si>
    <t>27322510035r</t>
  </si>
  <si>
    <t>Prostupové těsnění do otvorů DN 220</t>
  </si>
  <si>
    <t>2144256584</t>
  </si>
  <si>
    <t>2732251805</t>
  </si>
  <si>
    <t>Prostupové těsnění do otvorů DN 340</t>
  </si>
  <si>
    <t>-153847374</t>
  </si>
  <si>
    <t>998711101</t>
  </si>
  <si>
    <t>Přesun hmot pro izolace proti vodě, vlhkosti a plynům  stanovený z hmotnosti přesunovaného materiálu vodorovná dopravní vzdálenost do 50 m v objektech výšky do 6 m</t>
  </si>
  <si>
    <t>1738932605</t>
  </si>
  <si>
    <t>713</t>
  </si>
  <si>
    <t>Izolace tepelné</t>
  </si>
  <si>
    <t>713131141</t>
  </si>
  <si>
    <t>Montáž tepelné izolace stěn rohožemi, pásy, deskami, dílci, bloky (izolační materiál ve specifikaci) lepením celoplošně</t>
  </si>
  <si>
    <t>775258366</t>
  </si>
  <si>
    <t>28376352</t>
  </si>
  <si>
    <t>deska fasádní polystyrénová pro tepelné izolace spodní stavby tl 50mm</t>
  </si>
  <si>
    <t>-745220137</t>
  </si>
  <si>
    <t>998713101</t>
  </si>
  <si>
    <t>Přesun hmot pro izolace tepelné stanovený z hmotnosti přesunovaného materiálu vodorovná dopravní vzdálenost do 50 m v objektech výšky do 6 m</t>
  </si>
  <si>
    <t>442979960</t>
  </si>
  <si>
    <t>767861011</t>
  </si>
  <si>
    <t>Montáž vnitřních kovových žebříků přímých délky přes 2 do 5 m, ukotvených do betonu</t>
  </si>
  <si>
    <t>-1880196976</t>
  </si>
  <si>
    <t>44983027r</t>
  </si>
  <si>
    <t>žebřík výstupový jednoduchý přímý z nerezové oceli dl 2,4m</t>
  </si>
  <si>
    <t>8275144</t>
  </si>
  <si>
    <t>žebřík včetně teleskopického madla</t>
  </si>
  <si>
    <t>-1248007848</t>
  </si>
  <si>
    <t>SO 04.4. - Armaturní šachta na pravém břehu</t>
  </si>
  <si>
    <t>-339788590</t>
  </si>
  <si>
    <t>14,4</t>
  </si>
  <si>
    <t>1841805590</t>
  </si>
  <si>
    <t>-1039221071</t>
  </si>
  <si>
    <t>659931529</t>
  </si>
  <si>
    <t>D.4.13</t>
  </si>
  <si>
    <t>11,5</t>
  </si>
  <si>
    <t>-1702755277</t>
  </si>
  <si>
    <t>4,2*4,4*2,8*0,5</t>
  </si>
  <si>
    <t>1173976528</t>
  </si>
  <si>
    <t>1615568328</t>
  </si>
  <si>
    <t>2*(4,2+4,4)*3,0</t>
  </si>
  <si>
    <t>1699019966</t>
  </si>
  <si>
    <t>1375913900</t>
  </si>
  <si>
    <t>4,2*4,4*3,0</t>
  </si>
  <si>
    <t>588475925</t>
  </si>
  <si>
    <t>-1258248958</t>
  </si>
  <si>
    <t>25,288*2</t>
  </si>
  <si>
    <t>563298305</t>
  </si>
  <si>
    <t>25,872</t>
  </si>
  <si>
    <t>-25,288</t>
  </si>
  <si>
    <t>301496745</t>
  </si>
  <si>
    <t>-374538363</t>
  </si>
  <si>
    <t>-1488385405</t>
  </si>
  <si>
    <t>-1257777333</t>
  </si>
  <si>
    <t>25,872+25,872</t>
  </si>
  <si>
    <t>-1,848 "štěrkové lože</t>
  </si>
  <si>
    <t>-1,088 "podkladní beton</t>
  </si>
  <si>
    <t>-3,2*3,0*2,45 "šachta</t>
  </si>
  <si>
    <t>-1117100078</t>
  </si>
  <si>
    <t>-500338208</t>
  </si>
  <si>
    <t>559037597</t>
  </si>
  <si>
    <t>318844760</t>
  </si>
  <si>
    <t>-1601543629</t>
  </si>
  <si>
    <t>592r26262</t>
  </si>
  <si>
    <t>dno pravoúhlé nádrže 2600x2800x1800 stěna tl min. 150mm</t>
  </si>
  <si>
    <t>53483923</t>
  </si>
  <si>
    <t>-1513202813</t>
  </si>
  <si>
    <t>592r261035</t>
  </si>
  <si>
    <t>deska zákrytová pravoúhlé nádrže nízké 2600x2800x250</t>
  </si>
  <si>
    <t>1407166680</t>
  </si>
  <si>
    <t>včetně vstupního komínku</t>
  </si>
  <si>
    <t>2130365482</t>
  </si>
  <si>
    <t>4,2*4,4*0,1</t>
  </si>
  <si>
    <t>2066196609</t>
  </si>
  <si>
    <t>3,2*3,4*0,1</t>
  </si>
  <si>
    <t>2078206364</t>
  </si>
  <si>
    <t>1*0,25*0,25*0,6</t>
  </si>
  <si>
    <t>-115126972</t>
  </si>
  <si>
    <t>2*(3,2+3,4)*0,1</t>
  </si>
  <si>
    <t>2011877166</t>
  </si>
  <si>
    <t>1*4*0,25*0,6</t>
  </si>
  <si>
    <t>564861011</t>
  </si>
  <si>
    <t>Podklad ze štěrkodrti ŠD s rozprostřením a zhutněním plochy jednotlivě do 100 m2, po zhutnění tl. 200 mm</t>
  </si>
  <si>
    <t>1610962578</t>
  </si>
  <si>
    <t>567122111</t>
  </si>
  <si>
    <t>Podklad ze směsi stmelené cementem SC bez dilatačních spár, s rozprostřením a zhutněním SC C 8/10 (KSC I), po zhutnění tl. 120 mm</t>
  </si>
  <si>
    <t>870319627</t>
  </si>
  <si>
    <t>577133111</t>
  </si>
  <si>
    <t>Asfaltový beton vrstva obrusná ACO 8 (ABJ) s rozprostřením a se zhutněním z nemodifikovaného asfaltu v pruhu šířky do 3 m, po zhutnění tl. 40 mm</t>
  </si>
  <si>
    <t>226075228</t>
  </si>
  <si>
    <t>-1707788732</t>
  </si>
  <si>
    <t>3,2*3,0*0,1</t>
  </si>
  <si>
    <t>850355121</t>
  </si>
  <si>
    <t>Výřez nebo výsek na potrubí z trub litinových tlakových nebo plastických hmot DN 200</t>
  </si>
  <si>
    <t>1117829792</t>
  </si>
  <si>
    <t>851351131</t>
  </si>
  <si>
    <t>Montáž potrubí z trub litinových tlakových hrdlových v otevřeném výkopu s integrovaným těsněním DN 200</t>
  </si>
  <si>
    <t>-1608544509</t>
  </si>
  <si>
    <t>55253004</t>
  </si>
  <si>
    <t>trouba vodovodní litinová hrdlová Pz dl 6m DN 200</t>
  </si>
  <si>
    <t>-165921549</t>
  </si>
  <si>
    <t>132821635</t>
  </si>
  <si>
    <t>42273006</t>
  </si>
  <si>
    <t>montážní vložka přírubová litinová DN 80 PN 16</t>
  </si>
  <si>
    <t>-1673446251</t>
  </si>
  <si>
    <t>55253247</t>
  </si>
  <si>
    <t>trouba přírubová litinová vodovodní PN10/16 DN 80 dl 1000mm</t>
  </si>
  <si>
    <t>-1522873339</t>
  </si>
  <si>
    <t>1971229165</t>
  </si>
  <si>
    <t>1909568320</t>
  </si>
  <si>
    <t>55259815</t>
  </si>
  <si>
    <t>přechod přírubový tvárná litina dl 200mm DN 100/80</t>
  </si>
  <si>
    <t>1848679666</t>
  </si>
  <si>
    <t>1508113189</t>
  </si>
  <si>
    <t>-411399084</t>
  </si>
  <si>
    <t>1493164008</t>
  </si>
  <si>
    <t>1149793926</t>
  </si>
  <si>
    <t>-1863842089</t>
  </si>
  <si>
    <t>55.560020020010</t>
  </si>
  <si>
    <t>PŘÍRUBA DVOUKOMOROVÁ 200/200</t>
  </si>
  <si>
    <t>-2122355762</t>
  </si>
  <si>
    <t>-1743406142</t>
  </si>
  <si>
    <t>787179590</t>
  </si>
  <si>
    <t>1159469544</t>
  </si>
  <si>
    <t>-162145592</t>
  </si>
  <si>
    <t>890351851</t>
  </si>
  <si>
    <t>Bourání šachet a jímek strojně velikosti obestavěného prostoru přes 3 do 5 m3 ze železobetonu</t>
  </si>
  <si>
    <t>-1967603565</t>
  </si>
  <si>
    <t>1,25*1,55*1,7</t>
  </si>
  <si>
    <t>-1305135902</t>
  </si>
  <si>
    <t>-1935364081</t>
  </si>
  <si>
    <t>-1303523770</t>
  </si>
  <si>
    <t>-1458707191</t>
  </si>
  <si>
    <t>530255375</t>
  </si>
  <si>
    <t>1231137445</t>
  </si>
  <si>
    <t>1168310875</t>
  </si>
  <si>
    <t>808364392</t>
  </si>
  <si>
    <t>1342033255</t>
  </si>
  <si>
    <t>3,0*3,2*0,08 "vyspádování dna šachty</t>
  </si>
  <si>
    <t>895014955</t>
  </si>
  <si>
    <t>-375590459</t>
  </si>
  <si>
    <t>754132692</t>
  </si>
  <si>
    <t>-2026392237</t>
  </si>
  <si>
    <t>-1411367059</t>
  </si>
  <si>
    <t>2,3</t>
  </si>
  <si>
    <t>-672498696</t>
  </si>
  <si>
    <t>-254452869</t>
  </si>
  <si>
    <t>377642100</t>
  </si>
  <si>
    <t>2118584962</t>
  </si>
  <si>
    <t>5,523+1,186+0,163</t>
  </si>
  <si>
    <t>-1772763789</t>
  </si>
  <si>
    <t>1,186+0,163+1,333</t>
  </si>
  <si>
    <t>2036322528</t>
  </si>
  <si>
    <t>2145342328</t>
  </si>
  <si>
    <t>1026790562</t>
  </si>
  <si>
    <t>1556067288</t>
  </si>
  <si>
    <t>3,0*3,2</t>
  </si>
  <si>
    <t>742689490</t>
  </si>
  <si>
    <t>9,6*1,015 'Přepočtené koeficientem množství</t>
  </si>
  <si>
    <t>-1828300976</t>
  </si>
  <si>
    <t>2*(3,2+3,0)*0,6</t>
  </si>
  <si>
    <t>1546828047</t>
  </si>
  <si>
    <t>7,44*1,015 'Přepočtené koeficientem množství</t>
  </si>
  <si>
    <t>101553187</t>
  </si>
  <si>
    <t>2*(3,0+3,2)*0,6</t>
  </si>
  <si>
    <t>6496363</t>
  </si>
  <si>
    <t>1588414095</t>
  </si>
  <si>
    <t>2732251r23</t>
  </si>
  <si>
    <t>Prostupové těsnění do otvorů DN 200</t>
  </si>
  <si>
    <t>467366072</t>
  </si>
  <si>
    <t>-1583255556</t>
  </si>
  <si>
    <t>-1401045392</t>
  </si>
  <si>
    <t>-685233530</t>
  </si>
  <si>
    <t>-1490840393</t>
  </si>
  <si>
    <t>-11046837</t>
  </si>
  <si>
    <t>-1180061013</t>
  </si>
  <si>
    <t>1516834723</t>
  </si>
  <si>
    <t>-562243905</t>
  </si>
  <si>
    <t>SO 09 - Dešťová kanalizace v ulicích Na Mýtě a Ke Stadionu</t>
  </si>
  <si>
    <t>SO 09.1. - Dešťová kanalizace v ulici Na Mýtě</t>
  </si>
  <si>
    <t>64480706</t>
  </si>
  <si>
    <t>71,37*0,96</t>
  </si>
  <si>
    <t>-62600504</t>
  </si>
  <si>
    <t>1714449848</t>
  </si>
  <si>
    <t>-1602669243</t>
  </si>
  <si>
    <t>1960857605</t>
  </si>
  <si>
    <t>1326721147</t>
  </si>
  <si>
    <t>3*0,96</t>
  </si>
  <si>
    <t>-880459378</t>
  </si>
  <si>
    <t>4*0,96</t>
  </si>
  <si>
    <t>-958350256</t>
  </si>
  <si>
    <t>(4+3)*2*0,5*0,96*2,17</t>
  </si>
  <si>
    <t>926778425</t>
  </si>
  <si>
    <t>97,06*0,5</t>
  </si>
  <si>
    <t>71,37*0,96*0,3*0,5</t>
  </si>
  <si>
    <t>-359078430</t>
  </si>
  <si>
    <t>58619249</t>
  </si>
  <si>
    <t>310,22/2</t>
  </si>
  <si>
    <t>-1896384269</t>
  </si>
  <si>
    <t>1368972622</t>
  </si>
  <si>
    <t>58,807</t>
  </si>
  <si>
    <t>1679093323</t>
  </si>
  <si>
    <t>-2041080894</t>
  </si>
  <si>
    <t>-343419176</t>
  </si>
  <si>
    <t>37,89 "náhrada výkopku</t>
  </si>
  <si>
    <t>71,37*0,96*0,85</t>
  </si>
  <si>
    <t>1559802296</t>
  </si>
  <si>
    <t>37,89*1,85</t>
  </si>
  <si>
    <t>58,238*0,2*1,85 " započítání znehodnocení materiálu</t>
  </si>
  <si>
    <t>341442231</t>
  </si>
  <si>
    <t>38,46</t>
  </si>
  <si>
    <t>-202142967</t>
  </si>
  <si>
    <t>34,771*1,85 'Přepočtené koeficientem množství</t>
  </si>
  <si>
    <t>736798632</t>
  </si>
  <si>
    <t>176553634</t>
  </si>
  <si>
    <t>1909470874</t>
  </si>
  <si>
    <t>6*0,6*0,96*0,1</t>
  </si>
  <si>
    <t>-1044403290</t>
  </si>
  <si>
    <t>1+2+2</t>
  </si>
  <si>
    <t>577270958</t>
  </si>
  <si>
    <t>416133050</t>
  </si>
  <si>
    <t>281671989</t>
  </si>
  <si>
    <t>160255558</t>
  </si>
  <si>
    <t>-1276087911</t>
  </si>
  <si>
    <t>-913378403</t>
  </si>
  <si>
    <t>6,61-0,346 "pod potrubí</t>
  </si>
  <si>
    <t>423284768</t>
  </si>
  <si>
    <t>(71,37-4*1,0-6*0,6)*(0,35+0,25)*0,13</t>
  </si>
  <si>
    <t>831392121</t>
  </si>
  <si>
    <t>Montáž potrubí z trub kameninových hrdlových s integrovaným těsněním v otevřeném výkopu ve sklonu do 20 % DN 400</t>
  </si>
  <si>
    <t>2115400039</t>
  </si>
  <si>
    <t>71,13</t>
  </si>
  <si>
    <t>-6*0,6 "odečet GA, GZ kusů</t>
  </si>
  <si>
    <t>59710706</t>
  </si>
  <si>
    <t>trouba kameninová glazovaná DN 400 dl 2,50m spojovací systém C Třída 200</t>
  </si>
  <si>
    <t>886132224</t>
  </si>
  <si>
    <t>63,53*1,015 'Přepočtené koeficientem množství</t>
  </si>
  <si>
    <t>-1184235716</t>
  </si>
  <si>
    <t>-1651043501</t>
  </si>
  <si>
    <t>6,89655172413793*1,015 'Přepočtené koeficientem množství</t>
  </si>
  <si>
    <t>837352221</t>
  </si>
  <si>
    <t>Montáž kameninových tvarovek na potrubí z trub kameninových v otevřeném výkopu s integrovaným těsněním jednoosých DN 200</t>
  </si>
  <si>
    <t>-1632296539</t>
  </si>
  <si>
    <t>59711854</t>
  </si>
  <si>
    <t>ucpávka kameninová glazovaná DN 200 spojovací systém C, tř.160</t>
  </si>
  <si>
    <t>-788037861</t>
  </si>
  <si>
    <t>837391221</t>
  </si>
  <si>
    <t>Montáž kameninových tvarovek na potrubí z trub kameninových v otevřeném výkopu s integrovaným těsněním odbočných DN 400</t>
  </si>
  <si>
    <t>1605892037</t>
  </si>
  <si>
    <t>59711790</t>
  </si>
  <si>
    <t>odbočka kameninová glazovaná jednoduchá kolmá DN 400/150 dl 1000mm spojovací systém C/F tř.160/-</t>
  </si>
  <si>
    <t>1169323140</t>
  </si>
  <si>
    <t>597511790r2</t>
  </si>
  <si>
    <t>odbočka kameninová glazovaná jednoduchá kolmá DN 400/200</t>
  </si>
  <si>
    <t>1772553030</t>
  </si>
  <si>
    <t>837392221</t>
  </si>
  <si>
    <t>Montáž kameninových tvarovek na potrubí z trub kameninových v otevřeném výkopu s integrovaným těsněním jednoosých DN 400</t>
  </si>
  <si>
    <t>1982348470</t>
  </si>
  <si>
    <t>2*3</t>
  </si>
  <si>
    <t>59710854</t>
  </si>
  <si>
    <t>trouba kameninová glazovaná zkrácená DN 400 dl 60(75)cm třída 160 spojovací systém C</t>
  </si>
  <si>
    <t>-600803330</t>
  </si>
  <si>
    <t>59710884</t>
  </si>
  <si>
    <t>trouba kameninová glazovaná zkrácená bez hrdla DN 400 dl 60(75)cm třída 160 spojovací systém C</t>
  </si>
  <si>
    <t>-211643035</t>
  </si>
  <si>
    <t>892392121</t>
  </si>
  <si>
    <t>Tlakové zkoušky vzduchem těsnícími vaky ucpávkovými DN 400</t>
  </si>
  <si>
    <t>1788942278</t>
  </si>
  <si>
    <t>934257932</t>
  </si>
  <si>
    <t>2+2</t>
  </si>
  <si>
    <t>821191462</t>
  </si>
  <si>
    <t>-257071179</t>
  </si>
  <si>
    <t>-1681959116</t>
  </si>
  <si>
    <t>-1833764257</t>
  </si>
  <si>
    <t>1643775799</t>
  </si>
  <si>
    <t>-790429620</t>
  </si>
  <si>
    <t>-458450329</t>
  </si>
  <si>
    <t>1134423255</t>
  </si>
  <si>
    <t>-1299072891</t>
  </si>
  <si>
    <t>1877761258</t>
  </si>
  <si>
    <t>-1152563054</t>
  </si>
  <si>
    <t>1491929822</t>
  </si>
  <si>
    <t>410290105</t>
  </si>
  <si>
    <t>1066740124</t>
  </si>
  <si>
    <t>1869147732</t>
  </si>
  <si>
    <t>17,54+16,101+6,303</t>
  </si>
  <si>
    <t>162102488</t>
  </si>
  <si>
    <t>153907617</t>
  </si>
  <si>
    <t>SO 09.2. - Dešťová kanalizace v ulici Ke Stadionu – etapa 1</t>
  </si>
  <si>
    <t>-919587189</t>
  </si>
  <si>
    <t>2,76*1,18 "místní asf</t>
  </si>
  <si>
    <t>1994159948</t>
  </si>
  <si>
    <t>20,39*1,18 "kom. II tř</t>
  </si>
  <si>
    <t>1322182029</t>
  </si>
  <si>
    <t>-684661803</t>
  </si>
  <si>
    <t>762425530</t>
  </si>
  <si>
    <t>2,76*(1,18+0,3) "místní asf</t>
  </si>
  <si>
    <t>1223810209</t>
  </si>
  <si>
    <t>-542135434</t>
  </si>
  <si>
    <t>1836436578</t>
  </si>
  <si>
    <t>54682970</t>
  </si>
  <si>
    <t>1*1,18</t>
  </si>
  <si>
    <t>297816366</t>
  </si>
  <si>
    <t>1462981264</t>
  </si>
  <si>
    <t>(1+1)*2*0,5*1,18*(2,36+0,15)</t>
  </si>
  <si>
    <t>-1233895417</t>
  </si>
  <si>
    <t>61,07*0,5</t>
  </si>
  <si>
    <t>23,15*1,18*0,3*0,5</t>
  </si>
  <si>
    <t>-603144299</t>
  </si>
  <si>
    <t>-1751267531</t>
  </si>
  <si>
    <t>109,44/2</t>
  </si>
  <si>
    <t>816568429</t>
  </si>
  <si>
    <t>-957464285</t>
  </si>
  <si>
    <t>34,633</t>
  </si>
  <si>
    <t>621737961</t>
  </si>
  <si>
    <t>1845457584</t>
  </si>
  <si>
    <t>34856064</t>
  </si>
  <si>
    <t>32,72 "náhrada výkopku</t>
  </si>
  <si>
    <t>20,39*1,18*0,85</t>
  </si>
  <si>
    <t>-1358595177</t>
  </si>
  <si>
    <t>32,72*1,85</t>
  </si>
  <si>
    <t>20,451*0,2*1,85 " započítání znehodnocení materiálu</t>
  </si>
  <si>
    <t>-474821071</t>
  </si>
  <si>
    <t>14,46</t>
  </si>
  <si>
    <t>-7,713 "sedlové lože</t>
  </si>
  <si>
    <t>-468563766</t>
  </si>
  <si>
    <t>6,747*1,85 'Přepočtené koeficientem množství</t>
  </si>
  <si>
    <t>920638747</t>
  </si>
  <si>
    <t>1699709202</t>
  </si>
  <si>
    <t>1090648972</t>
  </si>
  <si>
    <t>3*0,6*0,96*0,1</t>
  </si>
  <si>
    <t>-538675174</t>
  </si>
  <si>
    <t>-404979301</t>
  </si>
  <si>
    <t>484449323</t>
  </si>
  <si>
    <t>2,37-0,173 "pod potrubí</t>
  </si>
  <si>
    <t>-252034712</t>
  </si>
  <si>
    <t>(23,15-1*1,0-3*0,6)*(0,35+0,25)*0,13</t>
  </si>
  <si>
    <t>42727587</t>
  </si>
  <si>
    <t>1547899898</t>
  </si>
  <si>
    <t>-469147124</t>
  </si>
  <si>
    <t>-1303337331</t>
  </si>
  <si>
    <t>-1663024482</t>
  </si>
  <si>
    <t>-202614251</t>
  </si>
  <si>
    <t>1340287968</t>
  </si>
  <si>
    <t>23,18</t>
  </si>
  <si>
    <t>-3*0,6 "odečet GA, GZ kusů</t>
  </si>
  <si>
    <t>-1422431592</t>
  </si>
  <si>
    <t>20,38*1,015 'Přepočtené koeficientem množství</t>
  </si>
  <si>
    <t>-97133254</t>
  </si>
  <si>
    <t>1771914732</t>
  </si>
  <si>
    <t>0,985221674876847*1,015 'Přepočtené koeficientem množství</t>
  </si>
  <si>
    <t>820859926</t>
  </si>
  <si>
    <t>-916986260</t>
  </si>
  <si>
    <t>-1034266267</t>
  </si>
  <si>
    <t>1953485425</t>
  </si>
  <si>
    <t>1883193247</t>
  </si>
  <si>
    <t>871395231</t>
  </si>
  <si>
    <t>Kanalizační potrubí z tvrdého PVC v otevřeném výkopu ve sklonu do 20 %, hladkého plnostěnného jednovrstvého, tuhost třídy SN 10 DN 400</t>
  </si>
  <si>
    <t>-329580963</t>
  </si>
  <si>
    <t>877395211</t>
  </si>
  <si>
    <t>Montáž tvarovek na kanalizačním potrubí z trub z plastu z tvrdého PVC nebo z polypropylenu v otevřeném výkopu jednoosých DN 400</t>
  </si>
  <si>
    <t>-991994685</t>
  </si>
  <si>
    <t>28611380</t>
  </si>
  <si>
    <t>koleno kanalizace PVC KG 400x87°</t>
  </si>
  <si>
    <t>1518258574</t>
  </si>
  <si>
    <t>28611379</t>
  </si>
  <si>
    <t>koleno kanalizace PVC KG 400x45°</t>
  </si>
  <si>
    <t>-655375798</t>
  </si>
  <si>
    <t>-621334884</t>
  </si>
  <si>
    <t>1382421903</t>
  </si>
  <si>
    <t>-2045906534</t>
  </si>
  <si>
    <t>1048001025</t>
  </si>
  <si>
    <t>20718735</t>
  </si>
  <si>
    <t>1166055092</t>
  </si>
  <si>
    <t>-1712964358</t>
  </si>
  <si>
    <t>-538859699</t>
  </si>
  <si>
    <t>506820196</t>
  </si>
  <si>
    <t>1143071238</t>
  </si>
  <si>
    <t>19040236</t>
  </si>
  <si>
    <t>1303599025</t>
  </si>
  <si>
    <t>836974104</t>
  </si>
  <si>
    <t>2,76+1,1</t>
  </si>
  <si>
    <t>-1961048388</t>
  </si>
  <si>
    <t>-1963625395</t>
  </si>
  <si>
    <t>-959979412</t>
  </si>
  <si>
    <t>1232891477</t>
  </si>
  <si>
    <t>dotěsnění provizorního napojení do šachty š5</t>
  </si>
  <si>
    <t>(PI*0,15*(0,275*0,275-0,22*0,22))</t>
  </si>
  <si>
    <t>977151134</t>
  </si>
  <si>
    <t>Jádrové vrty diamantovými korunkami do stavebních materiálů (železobetonu, betonu, cihel, obkladů, dlažeb, kamene) průměru přes 500 do 550 mm</t>
  </si>
  <si>
    <t>1786771390</t>
  </si>
  <si>
    <t>-600987219</t>
  </si>
  <si>
    <t>1100790157</t>
  </si>
  <si>
    <t>2110224216</t>
  </si>
  <si>
    <t>0,319+0,47+6,159+5,654+2,214</t>
  </si>
  <si>
    <t>1697597094</t>
  </si>
  <si>
    <t>0,554+12,019</t>
  </si>
  <si>
    <t>-1549132787</t>
  </si>
  <si>
    <t>13,29*1,1</t>
  </si>
  <si>
    <t>38,38*1,1</t>
  </si>
  <si>
    <t>37,4*1,1 "místní asf</t>
  </si>
  <si>
    <t>54,14*1,1 "kom. II tř</t>
  </si>
  <si>
    <t>(13,29+38,38)*1,1 "dlažba</t>
  </si>
  <si>
    <t>37,4*(1,1+0,3+0,3) "místní asf</t>
  </si>
  <si>
    <t>7*2,0</t>
  </si>
  <si>
    <t>13*1,1</t>
  </si>
  <si>
    <t>701069987</t>
  </si>
  <si>
    <t>3,2*1,1</t>
  </si>
  <si>
    <t>(13)*2*0,5*1,1*2,0</t>
  </si>
  <si>
    <t>233,24*0,5</t>
  </si>
  <si>
    <t>54,14*1,1*0,3*0,5</t>
  </si>
  <si>
    <t>585,64</t>
  </si>
  <si>
    <t>125,553</t>
  </si>
  <si>
    <t>-4,33</t>
  </si>
  <si>
    <t>137,11 "náhrada výkopku</t>
  </si>
  <si>
    <t>4,33 "zemina z výkopu</t>
  </si>
  <si>
    <t>54,14*1,1*0,85</t>
  </si>
  <si>
    <t>137,11*1,85</t>
  </si>
  <si>
    <t>50,621*0,2*1,85 " započítání znehodnocení materiálu</t>
  </si>
  <si>
    <t>72,37</t>
  </si>
  <si>
    <t>72,37*1,85 'Přepočtené koeficientem množství</t>
  </si>
  <si>
    <t>1292534170</t>
  </si>
  <si>
    <t>3,2*2,0</t>
  </si>
  <si>
    <t>-633699969</t>
  </si>
  <si>
    <t>619824409</t>
  </si>
  <si>
    <t>6,4+3,52</t>
  </si>
  <si>
    <t>-1702490142</t>
  </si>
  <si>
    <t>9,92*0,02</t>
  </si>
  <si>
    <t>16,11</t>
  </si>
  <si>
    <t>1092840433</t>
  </si>
  <si>
    <t>38,38*1,1 "kostky</t>
  </si>
  <si>
    <t>837311221</t>
  </si>
  <si>
    <t>Montáž kameninových tvarovek na potrubí z trub kameninových v otevřeném výkopu s integrovaným těsněním odbočných DN 150</t>
  </si>
  <si>
    <t>-622524636</t>
  </si>
  <si>
    <t>59711740</t>
  </si>
  <si>
    <t>odbočka kameninová glazovaná jednoduchá kolmá DN 150/150 dl 400mm spojovací systém F/F</t>
  </si>
  <si>
    <t>-87804963</t>
  </si>
  <si>
    <t>-1962068494</t>
  </si>
  <si>
    <t>1272114920</t>
  </si>
  <si>
    <t>-1676464654</t>
  </si>
  <si>
    <t>1729465054</t>
  </si>
  <si>
    <t>877315261</t>
  </si>
  <si>
    <t>Montáž tvarovek na kanalizačním potrubí z trub z plastu z tvrdého PVC nebo z polypropylenu v otevřeném výkopu dvorních vpustí DN 160</t>
  </si>
  <si>
    <t>-2048288075</t>
  </si>
  <si>
    <t>55.10500</t>
  </si>
  <si>
    <t xml:space="preserve"> dvorní vpust 30x30cm, litinový rošt, B125</t>
  </si>
  <si>
    <t>1197589481</t>
  </si>
  <si>
    <t>Poznámka k položce:
12</t>
  </si>
  <si>
    <t>6,994+69,314+19,355+6,231+15,246+13,995+5,479</t>
  </si>
  <si>
    <t>19,355</t>
  </si>
  <si>
    <t>6,231+15,246+13,995+5,479</t>
  </si>
  <si>
    <t>6,994+69,314</t>
  </si>
  <si>
    <t>SO 10 - Rekonstrukce komunikace v ulici Na Mýtě</t>
  </si>
  <si>
    <t>806194983</t>
  </si>
  <si>
    <t>(97,5+14,8)*1,0</t>
  </si>
  <si>
    <t>-29,57 "odečet přípojek</t>
  </si>
  <si>
    <t>-280804503</t>
  </si>
  <si>
    <t>3,1*2,0</t>
  </si>
  <si>
    <t>48,1*1,5</t>
  </si>
  <si>
    <t>14,8*3,5</t>
  </si>
  <si>
    <t>-43,04 "odečet přípojek</t>
  </si>
  <si>
    <t>113106184</t>
  </si>
  <si>
    <t>Rozebrání dlažeb vozovek a ploch s přemístěním hmot na skládku na vzdálenost do 3 m nebo s naložením na dopravní prostředek, s jakoukoliv výplní spár strojně plochy jednotlivě do 50 m2 z velkých kostek s ložem ze živice</t>
  </si>
  <si>
    <t>1245893267</t>
  </si>
  <si>
    <t>přídlažba</t>
  </si>
  <si>
    <t>(97,5+14,8)*0,3</t>
  </si>
  <si>
    <t>-2071512118</t>
  </si>
  <si>
    <t>82,73+87,11</t>
  </si>
  <si>
    <t>848092209</t>
  </si>
  <si>
    <t>1139,0 "celková plocha</t>
  </si>
  <si>
    <t>-345,44 "odečet kanalizace a vodovodu</t>
  </si>
  <si>
    <t>886263162</t>
  </si>
  <si>
    <t>-(345,44+135,89) "odečet kanalizace a vodovodu</t>
  </si>
  <si>
    <t>113154332</t>
  </si>
  <si>
    <t>Frézování živičného podkladu nebo krytu s naložením na dopravní prostředek plochy přes 1 000 do 10 000 m2 bez překážek v trase pruhu šířky přes 1 m do 2 m, tloušťky vrstvy 40 mm</t>
  </si>
  <si>
    <t>-1299543288</t>
  </si>
  <si>
    <t>113154333-R</t>
  </si>
  <si>
    <t>Frézování živičného podkladu nebo krytu s naložením na dopravní prostředek plochy přes 1 000 do 10 000 m2 bez překážek v trase pruhu šířky přes 1 m do 2 m, tloušťky vrstvy 60 mm</t>
  </si>
  <si>
    <t>-1281222437</t>
  </si>
  <si>
    <t>113154334-R</t>
  </si>
  <si>
    <t>Frézování živičného podkladu nebo krytu s naložením na dopravní prostředek plochy přes 1 000 do 10 000 m2 bez překážek v trase pruhu šířky přes 1 m do 2 m, tloušťky vrstvy 70 mm</t>
  </si>
  <si>
    <t>-1359202597</t>
  </si>
  <si>
    <t>339049017</t>
  </si>
  <si>
    <t>97,5+14,8</t>
  </si>
  <si>
    <t>-639719491</t>
  </si>
  <si>
    <t>3,1+83,5+14,8</t>
  </si>
  <si>
    <t>122252204</t>
  </si>
  <si>
    <t>Odkopávky a prokopávky nezapažené pro silnice a dálnice strojně v hornině třídy těžitelnosti I přes 100 do 500 m3</t>
  </si>
  <si>
    <t>799965130</t>
  </si>
  <si>
    <t>1139,0*0,3 "celková plocha</t>
  </si>
  <si>
    <t>92,4 "znehodnocený provizorní povrch</t>
  </si>
  <si>
    <t>-(345,44+135,89)*0,3 "odečet kanalizace a vodovodu</t>
  </si>
  <si>
    <t>132251102</t>
  </si>
  <si>
    <t>Hloubení nezapažených rýh šířky do 800 mm strojně s urovnáním dna do předepsaného profilu a spádu v hornině třídy těžitelnosti I skupiny 3 přes 20 do 50 m3</t>
  </si>
  <si>
    <t>1079772017</t>
  </si>
  <si>
    <t>282,9*((0,6+0,3)/2*0,5) "odvodnění pláně</t>
  </si>
  <si>
    <t>2017684527</t>
  </si>
  <si>
    <t>289,701+63,653</t>
  </si>
  <si>
    <t>188130324</t>
  </si>
  <si>
    <t>181152302</t>
  </si>
  <si>
    <t>Úprava pláně na stavbách silnic a dálnic strojně v zářezech mimo skalních se zhutněním</t>
  </si>
  <si>
    <t>1412583654</t>
  </si>
  <si>
    <t>-1028081838</t>
  </si>
  <si>
    <t>282,9*((0,6+0,4)/2*0,4)</t>
  </si>
  <si>
    <t>211571111</t>
  </si>
  <si>
    <t>Výplň kamenivem do rýh odvodňovacích žeber nebo trativodů bez zhutnění, s úpravou povrchu výplně štěrkopískem tříděným</t>
  </si>
  <si>
    <t>-2119521042</t>
  </si>
  <si>
    <t>282,9*((0,4+0,3)/2*0,1)</t>
  </si>
  <si>
    <t>-1324847245</t>
  </si>
  <si>
    <t>282,9</t>
  </si>
  <si>
    <t>451317777</t>
  </si>
  <si>
    <t>Podklad nebo lože pod dlažbu (přídlažbu) v ploše vodorovné nebo ve sklonu do 1:5, tloušťky od 50 do 100 mm z betonu prostého</t>
  </si>
  <si>
    <t>-965045727</t>
  </si>
  <si>
    <t>112,3+130,15</t>
  </si>
  <si>
    <t>199677632</t>
  </si>
  <si>
    <t>dle ČSN EN 13 285:2019, ČSN 72 6126</t>
  </si>
  <si>
    <t>1139,0</t>
  </si>
  <si>
    <t>564851011</t>
  </si>
  <si>
    <t>Podklad ze štěrkodrti ŠD s rozprostřením a zhutněním plochy jednotlivě do 100 m2, po zhutnění tl. 150 mm</t>
  </si>
  <si>
    <t>1248409790</t>
  </si>
  <si>
    <t>130,15+112,3 "chodník</t>
  </si>
  <si>
    <t>338434637</t>
  </si>
  <si>
    <t>1178</t>
  </si>
  <si>
    <t>451016854</t>
  </si>
  <si>
    <t>1204,0</t>
  </si>
  <si>
    <t>565145111</t>
  </si>
  <si>
    <t>Asfaltový beton vrstva podkladní ACP 16 (obalované kamenivo střednězrnné - OKS) s rozprostřením a zhutněním v pruhu šířky přes 1,5 do 3 m, po zhutnění tl. 60 mm</t>
  </si>
  <si>
    <t>-844337647</t>
  </si>
  <si>
    <t>dle ČSN EN 13 108-1 ED.2, ČSN 73 6140</t>
  </si>
  <si>
    <t>567132112</t>
  </si>
  <si>
    <t>Podklad ze směsi stmelené cementem SC bez dilatačních spár, s rozprostřením a zhutněním SC C 8/10 (KSC I), po zhutnění tl. 170 mm</t>
  </si>
  <si>
    <t>8051942</t>
  </si>
  <si>
    <t>dle ČSN EN 14 227-1, ČSN 73 6156</t>
  </si>
  <si>
    <t>573191111</t>
  </si>
  <si>
    <t>Postřik infiltrační kationaktivní emulzí v množství 1,00 kg/m2</t>
  </si>
  <si>
    <t>412166699</t>
  </si>
  <si>
    <t>573231107</t>
  </si>
  <si>
    <t>Postřik spojovací PS bez posypu kamenivem ze silniční emulze, v množství 0,40 kg/m2</t>
  </si>
  <si>
    <t>-684713780</t>
  </si>
  <si>
    <t>2*1139,0</t>
  </si>
  <si>
    <t>576133211</t>
  </si>
  <si>
    <t>Asfaltový koberec mastixový SMA 11 (AKMS) s rozprostřením a se zhutněním v pruhu šířky do 3 m, po zhutnění tl. 40 mm</t>
  </si>
  <si>
    <t>-1010874597</t>
  </si>
  <si>
    <t>577165111</t>
  </si>
  <si>
    <t>Asfaltový beton vrstva obrusná ACO 16 (ABH) s rozprostřením a zhutněním z nemodifikovaného asfaltu v pruhu šířky do 3 m, po zhutnění tl. 70 mm</t>
  </si>
  <si>
    <t>385158378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</si>
  <si>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</si>
  <si>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</si>
  <si>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969167848</t>
  </si>
  <si>
    <t>barva bude odsouhlasena předem dle vzorku</t>
  </si>
  <si>
    <t>112,3 "z rozebrané dlažby - náhrada 10%</t>
  </si>
  <si>
    <t>130,15</t>
  </si>
  <si>
    <t>58381005</t>
  </si>
  <si>
    <t>kostka štípaná dlažební mozaika žula 4/6 šedá</t>
  </si>
  <si>
    <t>-230966917</t>
  </si>
  <si>
    <t>112,3/2*0,1</t>
  </si>
  <si>
    <t>130,15/2</t>
  </si>
  <si>
    <t>70,69*1,02 'Přepočtené koeficientem množství</t>
  </si>
  <si>
    <t>58381004r</t>
  </si>
  <si>
    <t>kostka štípaná dlažební mozaika žula 4/6 tř modrá</t>
  </si>
  <si>
    <t>-943148935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</si>
  <si>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</si>
  <si>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</si>
  <si>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-1802411987</t>
  </si>
  <si>
    <t>45,0+58,0</t>
  </si>
  <si>
    <t>59245041r</t>
  </si>
  <si>
    <t>Profilované dlaždice s hmatovou úpravou, polymerbetonová dlažba pro nevidomé</t>
  </si>
  <si>
    <t>1219551274</t>
  </si>
  <si>
    <t>59245212r</t>
  </si>
  <si>
    <t>dlažba zámková tvaru I 196x161x60mm přírodní</t>
  </si>
  <si>
    <t>1683786166</t>
  </si>
  <si>
    <t>Poznámka k položce:
Spotřeba: 36 kus/m2</t>
  </si>
  <si>
    <t>890411851</t>
  </si>
  <si>
    <t>Bourání šachet a jímek strojně velikosti obestavěného prostoru do 1,5 m3 z prefabrikovaných skruží</t>
  </si>
  <si>
    <t>-152206511</t>
  </si>
  <si>
    <t>4*PI*0,25*0,25*1,2</t>
  </si>
  <si>
    <t>895941301</t>
  </si>
  <si>
    <t>Osazení vpusti uliční z betonových dílců DN 450 dno s výtokem</t>
  </si>
  <si>
    <t>-366963913</t>
  </si>
  <si>
    <t>59223850</t>
  </si>
  <si>
    <t>dno pro uliční vpusť s výtokovým otvorem betonové 450x330x50mm</t>
  </si>
  <si>
    <t>-1677974859</t>
  </si>
  <si>
    <t>895941314</t>
  </si>
  <si>
    <t>Osazení vpusti uliční z betonových dílců DN 450 skruž horní 570 mm</t>
  </si>
  <si>
    <t>-1297788722</t>
  </si>
  <si>
    <t>59224486</t>
  </si>
  <si>
    <t>vpusť uliční DN 450 skruž horní betonová 450/570x50mm</t>
  </si>
  <si>
    <t>1580054211</t>
  </si>
  <si>
    <t>895941322</t>
  </si>
  <si>
    <t>Osazení vpusti uliční z betonových dílců DN 450 skruž středová 295 mm</t>
  </si>
  <si>
    <t>534384127</t>
  </si>
  <si>
    <t>59224487</t>
  </si>
  <si>
    <t>vpusť uliční DN 450 skruž střední betonová 450/295x50mm</t>
  </si>
  <si>
    <t>736004873</t>
  </si>
  <si>
    <t>899201211</t>
  </si>
  <si>
    <t>Demontáž mříží litinových včetně rámů, hmotnosti jednotlivě do 50 kg</t>
  </si>
  <si>
    <t>-556059606</t>
  </si>
  <si>
    <t>899204112</t>
  </si>
  <si>
    <t>Osazení mříží litinových včetně rámů a košů na bahno pro třídu zatížení D400, E600</t>
  </si>
  <si>
    <t>6166924</t>
  </si>
  <si>
    <t>55.KM0560</t>
  </si>
  <si>
    <t xml:space="preserve">Vtoková mříž samonivelační, 600x600, rám litinový v.200mm, D 400 rovná </t>
  </si>
  <si>
    <t>937983760</t>
  </si>
  <si>
    <t>912211111</t>
  </si>
  <si>
    <t>Montáž směrového sloupku plastového s odrazkou prostým uložením bez betonového základu silničního</t>
  </si>
  <si>
    <t>-2100379690</t>
  </si>
  <si>
    <t>2 " z rozebraných sloupků</t>
  </si>
  <si>
    <t>914431112</t>
  </si>
  <si>
    <t>Montáž dopravního zrcadla na sloupky nebo konzoly velikosti do 1 m2</t>
  </si>
  <si>
    <t>204425656</t>
  </si>
  <si>
    <t>1 "z rozebraného zrcadla</t>
  </si>
  <si>
    <t>915211112</t>
  </si>
  <si>
    <t>Vodorovné dopravní značení stříkaným plastem dělící čára šířky 125 mm souvislá bílá retroreflexní</t>
  </si>
  <si>
    <t>-777871119</t>
  </si>
  <si>
    <t>915221112</t>
  </si>
  <si>
    <t>Vodorovné dopravní značení stříkaným plastem vodící čára bílá šířky 250 mm souvislá retroreflexní</t>
  </si>
  <si>
    <t>1910226318</t>
  </si>
  <si>
    <t>915231112</t>
  </si>
  <si>
    <t>Vodorovné dopravní značení stříkaným plastem přechody pro chodce, šipky, symboly nápisy bílé retroreflexní</t>
  </si>
  <si>
    <t>837200105</t>
  </si>
  <si>
    <t>69,0+11,1</t>
  </si>
  <si>
    <t>916241113</t>
  </si>
  <si>
    <t>Osazení obrubníku kamenného se zřízením lože, s vyplněním a zatřením spár cementovou maltou ležatého s boční opěrou z betonu prostého, do lože z betonu prostého</t>
  </si>
  <si>
    <t>1452386540</t>
  </si>
  <si>
    <t>112,3 "z vybouraných obrubníků - náhrada 20% z městských zásob</t>
  </si>
  <si>
    <t>- dodavatel si do ceny zahrne naložení, vodorovný přesun do 2 km a složení</t>
  </si>
  <si>
    <t>101,4 "nové obrubníky - barva bude odsouhlasena předem dle vzorku</t>
  </si>
  <si>
    <t>58380005r</t>
  </si>
  <si>
    <t>obrubník kamenný žulový přímý šedý 1000x200x250mm</t>
  </si>
  <si>
    <t>-1114634152</t>
  </si>
  <si>
    <t>Poznámka k položce:
Hmotnost: 120 kg/bm</t>
  </si>
  <si>
    <t>101,4*1,02 'Přepočtené koeficientem množství</t>
  </si>
  <si>
    <t>-775658059</t>
  </si>
  <si>
    <t>7,0+15,7+14,5</t>
  </si>
  <si>
    <t>110,8</t>
  </si>
  <si>
    <t>1364497706</t>
  </si>
  <si>
    <t>919726224-R</t>
  </si>
  <si>
    <t>Geotextilie tkaná pro vyztužení, separaci nebo filtraci z polyesteru, podélná/příčná pevnost v tahu 80 kN/m</t>
  </si>
  <si>
    <t>-858710105</t>
  </si>
  <si>
    <t>dle ČSN EN 13 249, TP 170</t>
  </si>
  <si>
    <t>včetně materiálu, včetně přesahů</t>
  </si>
  <si>
    <t>282,9*0,6</t>
  </si>
  <si>
    <t>726585373</t>
  </si>
  <si>
    <t>849479271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</si>
  <si>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</si>
  <si>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</si>
  <si>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-93268666</t>
  </si>
  <si>
    <t>966006231</t>
  </si>
  <si>
    <t>Odstranění dopravního zrcadla a demontáž zrcadlové části s odklizením materiálu na vzdálenost do 20 m nebo s naložením na dopravní prostředek včetně sloupku nebo konzole</t>
  </si>
  <si>
    <t>-1963006827</t>
  </si>
  <si>
    <t>1129460336</t>
  </si>
  <si>
    <t>-1735672630</t>
  </si>
  <si>
    <t>-1412002895</t>
  </si>
  <si>
    <t>-2136960089</t>
  </si>
  <si>
    <t>22,649+213,743+20,787+1,809</t>
  </si>
  <si>
    <t>268676443</t>
  </si>
  <si>
    <t>60,506+75,632+151,264</t>
  </si>
  <si>
    <t>535831567</t>
  </si>
  <si>
    <t>49,254+349,166+17,013</t>
  </si>
  <si>
    <t>998225111</t>
  </si>
  <si>
    <t>Přesun hmot pro komunikace s krytem z kameniva, monolitickým betonovým nebo živičným dopravní vzdálenost do 200 m jakékoliv délky objektu</t>
  </si>
  <si>
    <t>723846324</t>
  </si>
  <si>
    <t>11 - Vodovodní přípojky na pravém břehu</t>
  </si>
  <si>
    <t>547807423</t>
  </si>
  <si>
    <t>9,33*(1,1+0,2+0,2)</t>
  </si>
  <si>
    <t>-1071842519</t>
  </si>
  <si>
    <t>4,95*(1,1+0,2+0,2)</t>
  </si>
  <si>
    <t>1149177476</t>
  </si>
  <si>
    <t>(4,95+9,33)*1,1 "dlažba</t>
  </si>
  <si>
    <t>1571746163</t>
  </si>
  <si>
    <t>24,02*1,1 "kom. II tř</t>
  </si>
  <si>
    <t>393758681</t>
  </si>
  <si>
    <t>24,02*(1,1+0,2+0,2) "kom. II tř</t>
  </si>
  <si>
    <t>-689385321</t>
  </si>
  <si>
    <t>24,02*(1,1+0,6+0,6) "kom. II tř</t>
  </si>
  <si>
    <t>-1129721519</t>
  </si>
  <si>
    <t>24,02*(1,1+0,4+0,4) "kom. II tř</t>
  </si>
  <si>
    <t>543750031</t>
  </si>
  <si>
    <t>24,02*(1,1+0,8+0,8) "kom. II tř</t>
  </si>
  <si>
    <t>796927512</t>
  </si>
  <si>
    <t>-1027767094</t>
  </si>
  <si>
    <t>-519919754</t>
  </si>
  <si>
    <t>-1106345917</t>
  </si>
  <si>
    <t>-763066339</t>
  </si>
  <si>
    <t>-41173882</t>
  </si>
  <si>
    <t>29,19*1,1</t>
  </si>
  <si>
    <t>-1609492243</t>
  </si>
  <si>
    <t>(2+3+1)*2*0,5*1,1*1,7</t>
  </si>
  <si>
    <t>-722931084</t>
  </si>
  <si>
    <t>95,14*0,5</t>
  </si>
  <si>
    <t>-312785513</t>
  </si>
  <si>
    <t>65974722</t>
  </si>
  <si>
    <t>229,47</t>
  </si>
  <si>
    <t>747182636</t>
  </si>
  <si>
    <t>1480267931</t>
  </si>
  <si>
    <t>37,72*2</t>
  </si>
  <si>
    <t>-307278172</t>
  </si>
  <si>
    <t>47,57</t>
  </si>
  <si>
    <t>-37,72</t>
  </si>
  <si>
    <t>535144014</t>
  </si>
  <si>
    <t>4433848</t>
  </si>
  <si>
    <t>37,72</t>
  </si>
  <si>
    <t>-226652295</t>
  </si>
  <si>
    <t>-1942714503</t>
  </si>
  <si>
    <t>24,01 "náhrada výkopku</t>
  </si>
  <si>
    <t>37,72 "zemina z výkopu</t>
  </si>
  <si>
    <t>2137865382</t>
  </si>
  <si>
    <t>24,01*1,85</t>
  </si>
  <si>
    <t>-899096496</t>
  </si>
  <si>
    <t>24,23</t>
  </si>
  <si>
    <t>-385044608</t>
  </si>
  <si>
    <t>24,23*1,85 'Přepočtené koeficientem množství</t>
  </si>
  <si>
    <t>1753755550</t>
  </si>
  <si>
    <t>29,19*2,0</t>
  </si>
  <si>
    <t>862475636</t>
  </si>
  <si>
    <t>354265904</t>
  </si>
  <si>
    <t>58,38+32,109</t>
  </si>
  <si>
    <t>-488496012</t>
  </si>
  <si>
    <t>90,489*0,02</t>
  </si>
  <si>
    <t>-806288553</t>
  </si>
  <si>
    <t>7,31</t>
  </si>
  <si>
    <t>-1559370635</t>
  </si>
  <si>
    <t>-1514682187</t>
  </si>
  <si>
    <t>-1110469436</t>
  </si>
  <si>
    <t>1639409139</t>
  </si>
  <si>
    <t>565145101</t>
  </si>
  <si>
    <t>Asfaltový beton vrstva podkladní ACP 16 (obalované kamenivo střednězrnné - OKS) s rozprostřením a zhutněním v pruhu šířky do 1,5 m, po zhutnění tl. 60 mm</t>
  </si>
  <si>
    <t>-2028667911</t>
  </si>
  <si>
    <t>2040431146</t>
  </si>
  <si>
    <t>291356043</t>
  </si>
  <si>
    <t>-1203683220</t>
  </si>
  <si>
    <t>577134111</t>
  </si>
  <si>
    <t>Asfaltový beton vrstva obrusná ACO 11 (ABS) s rozprostřením a se zhutněním z nemodifikovaného asfaltu v pruhu šířky do 3 m tř. I, po zhutnění tl. 40 mm</t>
  </si>
  <si>
    <t>-1716916992</t>
  </si>
  <si>
    <t>-771785843</t>
  </si>
  <si>
    <t>-1189192970</t>
  </si>
  <si>
    <t>9,33*(1,1+0,2+0,2)"z rozebrané dlažby - náhrada 10%</t>
  </si>
  <si>
    <t>-336830813</t>
  </si>
  <si>
    <t>13,995/2*0,1</t>
  </si>
  <si>
    <t>0,7*1,02 'Přepočtené koeficientem množství</t>
  </si>
  <si>
    <t>-2968584</t>
  </si>
  <si>
    <t>231743009</t>
  </si>
  <si>
    <t>z rozebrané dlažby,  náhrada 10%</t>
  </si>
  <si>
    <t>-1076095075</t>
  </si>
  <si>
    <t>7,425*0,1</t>
  </si>
  <si>
    <t>0,743*1,03 'Přepočtené koeficientem množství</t>
  </si>
  <si>
    <t>1535865066</t>
  </si>
  <si>
    <t>67,49</t>
  </si>
  <si>
    <t>-1132449407</t>
  </si>
  <si>
    <t>67,49*1,015 'Přepočtené koeficientem množství</t>
  </si>
  <si>
    <t>-985623541</t>
  </si>
  <si>
    <t>4*0,5</t>
  </si>
  <si>
    <t>14068520</t>
  </si>
  <si>
    <t>-1852625772</t>
  </si>
  <si>
    <t>-273680139</t>
  </si>
  <si>
    <t>1695935344</t>
  </si>
  <si>
    <t>-184409426</t>
  </si>
  <si>
    <t>2066210356</t>
  </si>
  <si>
    <t>520949797</t>
  </si>
  <si>
    <t>893811262</t>
  </si>
  <si>
    <t>Osazení vodoměrné šachty z polypropylenu PP obetonované pro statické zatížení kruhové, průměru D do 1,2 m, světlé hloubky přes 1,2 m do 1,4 m</t>
  </si>
  <si>
    <t>1683749406</t>
  </si>
  <si>
    <t>56230564</t>
  </si>
  <si>
    <t>šachta plastová vodoměrná kruhová k obetonování včetně výztuhy 1,2/1,5m</t>
  </si>
  <si>
    <t>1625116291</t>
  </si>
  <si>
    <t>1725447433</t>
  </si>
  <si>
    <t>10,0 "z vybouraných obrubníků - náhrada 20% z městských zásob</t>
  </si>
  <si>
    <t>794271404</t>
  </si>
  <si>
    <t>977151112</t>
  </si>
  <si>
    <t>Jádrové vrty diamantovými korunkami do stavebních materiálů (železobetonu, betonu, cihel, obkladů, dlažeb, kamene) průměru přes 35 do 40 mm</t>
  </si>
  <si>
    <t>1398706780</t>
  </si>
  <si>
    <t>4*0,8</t>
  </si>
  <si>
    <t>882483101</t>
  </si>
  <si>
    <t>2033409121</t>
  </si>
  <si>
    <t>1514102258</t>
  </si>
  <si>
    <t>662529968</t>
  </si>
  <si>
    <t>4,555+11,626+11,71+14,143+10,725+5,967</t>
  </si>
  <si>
    <t>-967426454</t>
  </si>
  <si>
    <t>11,71</t>
  </si>
  <si>
    <t>-1117330610</t>
  </si>
  <si>
    <t>14,143+10,725+5,967</t>
  </si>
  <si>
    <t>-120717307</t>
  </si>
  <si>
    <t>4,555+11,626</t>
  </si>
  <si>
    <t>-1118533346</t>
  </si>
  <si>
    <t>722174004</t>
  </si>
  <si>
    <t>Potrubí z plastových trubek z polypropylenu PPR svařovaných polyfúzně PN 16 (SDR 7,4) D 32 x 4,4</t>
  </si>
  <si>
    <t>1663819533</t>
  </si>
  <si>
    <t>3*2,0+16,0</t>
  </si>
  <si>
    <t>-1147258790</t>
  </si>
  <si>
    <t>187844450</t>
  </si>
  <si>
    <t>1207290871</t>
  </si>
  <si>
    <t>-1040988348</t>
  </si>
  <si>
    <t>-328318802</t>
  </si>
  <si>
    <t>12 - Vedlejší a ostatní náklady</t>
  </si>
  <si>
    <t>D1 - Ostatní náklady stavby</t>
  </si>
  <si>
    <t>D1</t>
  </si>
  <si>
    <t>Ostatní náklady stavby</t>
  </si>
  <si>
    <t>Pol1</t>
  </si>
  <si>
    <t>Zajištění prostoru a vybudování zařízení staveniště včetně potřebných staveništních komunikací</t>
  </si>
  <si>
    <t>soubor</t>
  </si>
  <si>
    <t>Pol2</t>
  </si>
  <si>
    <t>Zajištění bezpečnosti při provádění stavby ve smyslu bezpečnosti práce i ochrany životního prostředí a zeleně</t>
  </si>
  <si>
    <t>Pol3</t>
  </si>
  <si>
    <t>Vytýčení stavby a hranic pozemků při provádění stavby</t>
  </si>
  <si>
    <t>Pol4</t>
  </si>
  <si>
    <t>Zajištění včasného oznámení o zahájení prací majitelům pozemků a správců sítí dotčených stavbou</t>
  </si>
  <si>
    <t>Pol5</t>
  </si>
  <si>
    <t>Spolupráce s vlastníky pozemků při případném uvolnění pozemků pro stavbu (např. skládky osobního materiálu vlastníků)</t>
  </si>
  <si>
    <t>Pol6</t>
  </si>
  <si>
    <t>Zajištění vytýčení podzemních zařízení, a v případě jejich křížení či souběhu v otevřeném výkopu, jejich písemné předání zpět jejich správcům před zásypem</t>
  </si>
  <si>
    <t>Pol7</t>
  </si>
  <si>
    <t>Vypracování a projednání návrhu dočasných dopravních opatření (případně i po etapách dle zvoleného postupu prací zhotovitelem)</t>
  </si>
  <si>
    <t>Pol8</t>
  </si>
  <si>
    <t>Zajištění povolení zvláštního užívání komunikací v souladu s postupem výstavby,včetně správních poplatků a povolení k užívání dalších, stavbou dotčených pozemků   (skládky materiálu, mezideponie atd.)</t>
  </si>
  <si>
    <t>Pol9</t>
  </si>
  <si>
    <t>Zřízení, údržba a likvidace dopravního opatření po dobu realizace stavby (případně i po etapách dle zvoleného postupu prací zhotovitelem)</t>
  </si>
  <si>
    <t>Pol10</t>
  </si>
  <si>
    <t>Zajištění činnosti odpovědného geodeta zhotovitele</t>
  </si>
  <si>
    <t>Pol11</t>
  </si>
  <si>
    <t>Zajištění činnosti odpovědného geologa zhotovitele</t>
  </si>
  <si>
    <t>Pol12</t>
  </si>
  <si>
    <t>Zajištění čistoty na staveništi a v jeho okolí, zajištění každodenního čištění komunikací dotčených provozem zhotovitele</t>
  </si>
  <si>
    <t>Pol13</t>
  </si>
  <si>
    <t>Fotodokumentace průběhu díla; zhotovitel zajistí a předá objednateli průběžnou fotodokumentaci realizace díla. Fotodokumentace bude dokladovat průběh díla a bude zejména dokumentovat části stavby a konstrukce před jejich zakrytím</t>
  </si>
  <si>
    <t>Pol14</t>
  </si>
  <si>
    <t>Péče o nepředané objekty nebo jejich části a konstrukce stavby, jejich ošetřování a nutný rozsah pojištění</t>
  </si>
  <si>
    <t>Pol15</t>
  </si>
  <si>
    <t>Zkoušky hutnění komunikací a rýh dle ČSN a EN</t>
  </si>
  <si>
    <t>Pol16</t>
  </si>
  <si>
    <t>Inženýrská a kompletační činnost zhotovitele včetně koordinace prací na VH sítí a komunikace s realizací mostu -  investiční akce KSÚS.</t>
  </si>
  <si>
    <t>Pol17</t>
  </si>
  <si>
    <t>Zhotovení dokumentace skutečného provedení díla</t>
  </si>
  <si>
    <t>Pol18</t>
  </si>
  <si>
    <t>Geodetické zaměření stavby</t>
  </si>
  <si>
    <t>Pol19</t>
  </si>
  <si>
    <t>Pasportizace objektů a komunikací před zahájením stavby včetně předání fotokokumentace investorovi stavby v digitální a tištěné podobě.</t>
  </si>
  <si>
    <t>Pol20</t>
  </si>
  <si>
    <t>Monitoring objektů během realizace stavby.</t>
  </si>
  <si>
    <t>Pol21</t>
  </si>
  <si>
    <t>Provizorní zásobování vodou (cisterna) během realizace stavby nezávisle na provizorním vodovodu stavby.</t>
  </si>
  <si>
    <t>Pol22</t>
  </si>
  <si>
    <t>Ostatní činnosti nutné ke zdárnému provedení díla, které jsou vymezeny zejména v technické specifikaci stavby</t>
  </si>
  <si>
    <t>PR</t>
  </si>
  <si>
    <t>Povinná rezerva</t>
  </si>
  <si>
    <t>162751117.R1</t>
  </si>
  <si>
    <t>Vodorovné přemístění výkopku nebo sypaniny po suchu na obvyklém dopravním prostředku, bez naložení výkopku, avšak se složením bez rozhrnutí z horniny třídy těžitelnosti I skupiny 1 až 3 na skádku zhotovitele</t>
  </si>
  <si>
    <t>162751137.R2</t>
  </si>
  <si>
    <t>Vodorovné přemístění výkopku nebo sypaniny po suchu na obvyklém dopravním prostředku, bez naložení výkopku, avšak se složením bez rozhrnutí z horniny třídy těžitelnosti II skupiny 4 a 5 na skádku zhotovitele</t>
  </si>
  <si>
    <t>SKL01</t>
  </si>
  <si>
    <t>Poplatek za skládku horniny 1- 7 č. dle katal. odpadů 17 05 04</t>
  </si>
  <si>
    <t>997221551.R3</t>
  </si>
  <si>
    <t>Vodorovná doprava suti bez naložení, ale se složením a s hrubým urovnáním ze sypkých materiálů, na skládku zhotovitele</t>
  </si>
  <si>
    <t>SKL02</t>
  </si>
  <si>
    <t>Poplatek skládkovné nebo recyklaci, beton lehce vyztužený, kusovost do 1600 cm2 skup.170101</t>
  </si>
  <si>
    <t>SKL03</t>
  </si>
  <si>
    <t>Poplatek za reciklaci asfaltu, kusovost do 1600cm2 skupina 17 03 02. Položka je určena pro suť o velikosti kusu do 30x30 cm  nebo frézovaný asfalt (technologický materiál určený k recyklaci).</t>
  </si>
  <si>
    <t>SKL04</t>
  </si>
  <si>
    <t>Poplatek za skládku stavební suti štěrky z komunikací, skupina odpadu 01 04 08</t>
  </si>
  <si>
    <t>Vodorovné přemístění výkopku nebo sypaniny po suchu na obvyklém dopravním prostředku, bez naložení výkopku, avšak se složením bez rozhrnutí z horniny třídy těžitelnosti I skupiny 1 až 3 na skládku zhotovitele</t>
  </si>
  <si>
    <t>Vodorovné přemístění výkopku nebo sypaniny po suchu na obvyklém dopravním prostředku, bez naložení výkopku, avšak se složením bez rozhrnutí z horniny třídy těžitelnosti II skupiny 4 a 5 na skládku zhotovitele</t>
  </si>
  <si>
    <t>Vodorovné přemístění výkopku nebo sypaniny po suchu na obvyklém dopravním prostředku, bez naložení výkopku, avšak se složením bez rozhrnutí z horniny třídy těžitelnosti II skupiny 4 a 5 na  skládku zhotovitele</t>
  </si>
  <si>
    <t>997221561.R3</t>
  </si>
  <si>
    <t>Vodorovná doprava suti bez naložení, ale se složením a s hrubým urovnáním z kusových materiálů, na skládku zhotovitele</t>
  </si>
  <si>
    <t>SKL05</t>
  </si>
  <si>
    <t>Poplatek skládkovné nebo recyklaci, beton silně vyztužený, kusovost do 1600 cm2 skup.170101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</si>
</sst>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M118"/>
  <sheetViews>
    <sheetView showGridLines="0" tabSelected="1" topLeftCell="A79" zoomScale="120" zoomScaleNormal="120" zoomScalePageLayoutView="120" workbookViewId="0">
      <selection activeCell="BE13" sqref="BE13"/>
    </sheetView>
  </sheetViews>
  <sheetFormatPr baseColWidth="10" defaultRowHeight="11" x14ac:dyDescent="0.15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 x14ac:dyDescent="0.1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 x14ac:dyDescent="0.15">
      <c r="AR2" s="211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8" t="s">
        <v>6</v>
      </c>
      <c r="BT2" s="18" t="s">
        <v>7</v>
      </c>
    </row>
    <row r="3" spans="1:74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5" customHeight="1" x14ac:dyDescent="0.15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 x14ac:dyDescent="0.15">
      <c r="B5" s="21"/>
      <c r="D5" s="24" t="s">
        <v>12</v>
      </c>
      <c r="K5" s="235" t="s">
        <v>13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R5" s="21"/>
      <c r="BS5" s="18" t="s">
        <v>6</v>
      </c>
    </row>
    <row r="6" spans="1:74" s="1" customFormat="1" ht="37" customHeight="1" x14ac:dyDescent="0.15">
      <c r="B6" s="21"/>
      <c r="D6" s="26" t="s">
        <v>14</v>
      </c>
      <c r="K6" s="236" t="s">
        <v>15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R6" s="21"/>
      <c r="BS6" s="18" t="s">
        <v>6</v>
      </c>
    </row>
    <row r="7" spans="1:74" s="1" customFormat="1" ht="12" customHeight="1" x14ac:dyDescent="0.15">
      <c r="B7" s="21"/>
      <c r="D7" s="27" t="s">
        <v>16</v>
      </c>
      <c r="K7" s="25" t="s">
        <v>1</v>
      </c>
      <c r="AK7" s="27" t="s">
        <v>17</v>
      </c>
      <c r="AN7" s="25" t="s">
        <v>1</v>
      </c>
      <c r="AR7" s="21"/>
      <c r="BS7" s="18" t="s">
        <v>6</v>
      </c>
    </row>
    <row r="8" spans="1:74" s="1" customFormat="1" ht="12" customHeight="1" x14ac:dyDescent="0.15">
      <c r="B8" s="21"/>
      <c r="D8" s="27" t="s">
        <v>18</v>
      </c>
      <c r="K8" s="25" t="s">
        <v>19</v>
      </c>
      <c r="AK8" s="27" t="s">
        <v>20</v>
      </c>
      <c r="AN8" s="25" t="s">
        <v>21</v>
      </c>
      <c r="AR8" s="21"/>
      <c r="BS8" s="18" t="s">
        <v>6</v>
      </c>
    </row>
    <row r="9" spans="1:74" s="1" customFormat="1" ht="14.5" customHeight="1" x14ac:dyDescent="0.15">
      <c r="B9" s="21"/>
      <c r="AR9" s="21"/>
      <c r="BS9" s="18" t="s">
        <v>6</v>
      </c>
    </row>
    <row r="10" spans="1:74" s="1" customFormat="1" ht="12" customHeight="1" x14ac:dyDescent="0.15">
      <c r="B10" s="21"/>
      <c r="D10" s="27" t="s">
        <v>22</v>
      </c>
      <c r="AK10" s="27" t="s">
        <v>23</v>
      </c>
      <c r="AN10" s="25" t="s">
        <v>1</v>
      </c>
      <c r="AR10" s="21"/>
      <c r="BS10" s="18" t="s">
        <v>6</v>
      </c>
    </row>
    <row r="11" spans="1:74" s="1" customFormat="1" ht="18.5" customHeight="1" x14ac:dyDescent="0.15">
      <c r="B11" s="21"/>
      <c r="E11" s="25" t="s">
        <v>24</v>
      </c>
      <c r="AK11" s="27" t="s">
        <v>25</v>
      </c>
      <c r="AN11" s="25" t="s">
        <v>1</v>
      </c>
      <c r="AR11" s="21"/>
      <c r="BS11" s="18" t="s">
        <v>6</v>
      </c>
    </row>
    <row r="12" spans="1:74" s="1" customFormat="1" ht="7" customHeight="1" x14ac:dyDescent="0.15">
      <c r="B12" s="21"/>
      <c r="AR12" s="21"/>
      <c r="BS12" s="18" t="s">
        <v>6</v>
      </c>
    </row>
    <row r="13" spans="1:74" s="1" customFormat="1" ht="12" customHeight="1" x14ac:dyDescent="0.15">
      <c r="B13" s="21"/>
      <c r="D13" s="27" t="s">
        <v>26</v>
      </c>
      <c r="AK13" s="27" t="s">
        <v>23</v>
      </c>
      <c r="AN13" s="25" t="s">
        <v>1</v>
      </c>
      <c r="AR13" s="21"/>
      <c r="BS13" s="18" t="s">
        <v>6</v>
      </c>
    </row>
    <row r="14" spans="1:74" ht="13" x14ac:dyDescent="0.15">
      <c r="B14" s="21"/>
      <c r="E14" s="25" t="s">
        <v>27</v>
      </c>
      <c r="AK14" s="27" t="s">
        <v>25</v>
      </c>
      <c r="AN14" s="25" t="s">
        <v>1</v>
      </c>
      <c r="AR14" s="21"/>
      <c r="BS14" s="18" t="s">
        <v>6</v>
      </c>
    </row>
    <row r="15" spans="1:74" s="1" customFormat="1" ht="7" customHeight="1" x14ac:dyDescent="0.15">
      <c r="B15" s="21"/>
      <c r="AR15" s="21"/>
      <c r="BS15" s="18" t="s">
        <v>3</v>
      </c>
    </row>
    <row r="16" spans="1:74" s="1" customFormat="1" ht="12" customHeight="1" x14ac:dyDescent="0.15">
      <c r="B16" s="21"/>
      <c r="D16" s="27" t="s">
        <v>28</v>
      </c>
      <c r="AK16" s="27" t="s">
        <v>23</v>
      </c>
      <c r="AN16" s="25" t="s">
        <v>29</v>
      </c>
      <c r="AR16" s="21"/>
      <c r="BS16" s="18" t="s">
        <v>3</v>
      </c>
    </row>
    <row r="17" spans="1:71" s="1" customFormat="1" ht="18.5" customHeight="1" x14ac:dyDescent="0.15">
      <c r="B17" s="21"/>
      <c r="E17" s="25" t="s">
        <v>30</v>
      </c>
      <c r="AK17" s="27" t="s">
        <v>25</v>
      </c>
      <c r="AN17" s="25" t="s">
        <v>31</v>
      </c>
      <c r="AR17" s="21"/>
      <c r="BS17" s="18" t="s">
        <v>32</v>
      </c>
    </row>
    <row r="18" spans="1:71" s="1" customFormat="1" ht="7" customHeight="1" x14ac:dyDescent="0.15">
      <c r="B18" s="21"/>
      <c r="AR18" s="21"/>
      <c r="BS18" s="18" t="s">
        <v>6</v>
      </c>
    </row>
    <row r="19" spans="1:71" s="1" customFormat="1" ht="12" customHeight="1" x14ac:dyDescent="0.15">
      <c r="B19" s="21"/>
      <c r="D19" s="27" t="s">
        <v>33</v>
      </c>
      <c r="AK19" s="27" t="s">
        <v>23</v>
      </c>
      <c r="AN19" s="25" t="s">
        <v>1</v>
      </c>
      <c r="AR19" s="21"/>
      <c r="BS19" s="18" t="s">
        <v>6</v>
      </c>
    </row>
    <row r="20" spans="1:71" s="1" customFormat="1" ht="18.5" customHeight="1" x14ac:dyDescent="0.15">
      <c r="B20" s="21"/>
      <c r="E20" s="25" t="s">
        <v>34</v>
      </c>
      <c r="AK20" s="27" t="s">
        <v>25</v>
      </c>
      <c r="AN20" s="25" t="s">
        <v>1</v>
      </c>
      <c r="AR20" s="21"/>
      <c r="BS20" s="18" t="s">
        <v>3</v>
      </c>
    </row>
    <row r="21" spans="1:71" s="1" customFormat="1" ht="7" customHeight="1" x14ac:dyDescent="0.15">
      <c r="B21" s="21"/>
      <c r="AR21" s="21"/>
    </row>
    <row r="22" spans="1:71" s="1" customFormat="1" ht="12" customHeight="1" x14ac:dyDescent="0.15">
      <c r="B22" s="21"/>
      <c r="D22" s="27" t="s">
        <v>35</v>
      </c>
      <c r="AR22" s="21"/>
    </row>
    <row r="23" spans="1:71" s="1" customFormat="1" ht="47.25" customHeight="1" x14ac:dyDescent="0.15">
      <c r="B23" s="21"/>
      <c r="E23" s="237" t="s">
        <v>36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R23" s="21"/>
    </row>
    <row r="24" spans="1:71" s="1" customFormat="1" ht="7" customHeight="1" x14ac:dyDescent="0.15">
      <c r="B24" s="21"/>
      <c r="AR24" s="21"/>
    </row>
    <row r="25" spans="1:71" s="1" customFormat="1" ht="7" customHeight="1" x14ac:dyDescent="0.15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6" customHeight="1" x14ac:dyDescent="0.15">
      <c r="A26" s="30"/>
      <c r="B26" s="31"/>
      <c r="C26" s="30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8">
        <f>ROUND(AG94,2)</f>
        <v>500000</v>
      </c>
      <c r="AL26" s="239"/>
      <c r="AM26" s="239"/>
      <c r="AN26" s="239"/>
      <c r="AO26" s="239"/>
      <c r="AP26" s="30"/>
      <c r="AQ26" s="30"/>
      <c r="AR26" s="31"/>
      <c r="BE26" s="30"/>
    </row>
    <row r="27" spans="1:71" s="2" customFormat="1" ht="7" customHeight="1" x14ac:dyDescent="0.15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3" x14ac:dyDescent="0.1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40" t="s">
        <v>38</v>
      </c>
      <c r="M28" s="240"/>
      <c r="N28" s="240"/>
      <c r="O28" s="240"/>
      <c r="P28" s="240"/>
      <c r="Q28" s="30"/>
      <c r="R28" s="30"/>
      <c r="S28" s="30"/>
      <c r="T28" s="30"/>
      <c r="U28" s="30"/>
      <c r="V28" s="30"/>
      <c r="W28" s="240" t="s">
        <v>39</v>
      </c>
      <c r="X28" s="240"/>
      <c r="Y28" s="240"/>
      <c r="Z28" s="240"/>
      <c r="AA28" s="240"/>
      <c r="AB28" s="240"/>
      <c r="AC28" s="240"/>
      <c r="AD28" s="240"/>
      <c r="AE28" s="240"/>
      <c r="AF28" s="30"/>
      <c r="AG28" s="30"/>
      <c r="AH28" s="30"/>
      <c r="AI28" s="30"/>
      <c r="AJ28" s="30"/>
      <c r="AK28" s="240" t="s">
        <v>40</v>
      </c>
      <c r="AL28" s="240"/>
      <c r="AM28" s="240"/>
      <c r="AN28" s="240"/>
      <c r="AO28" s="240"/>
      <c r="AP28" s="30"/>
      <c r="AQ28" s="30"/>
      <c r="AR28" s="31"/>
      <c r="BE28" s="30"/>
    </row>
    <row r="29" spans="1:71" s="3" customFormat="1" ht="14.5" customHeight="1" x14ac:dyDescent="0.15">
      <c r="B29" s="35"/>
      <c r="D29" s="27" t="s">
        <v>41</v>
      </c>
      <c r="F29" s="27" t="s">
        <v>42</v>
      </c>
      <c r="L29" s="229">
        <v>0.21</v>
      </c>
      <c r="M29" s="228"/>
      <c r="N29" s="228"/>
      <c r="O29" s="228"/>
      <c r="P29" s="228"/>
      <c r="W29" s="227">
        <f>SUM(AK26)</f>
        <v>500000</v>
      </c>
      <c r="X29" s="228"/>
      <c r="Y29" s="228"/>
      <c r="Z29" s="228"/>
      <c r="AA29" s="228"/>
      <c r="AB29" s="228"/>
      <c r="AC29" s="228"/>
      <c r="AD29" s="228"/>
      <c r="AE29" s="228"/>
      <c r="AK29" s="227">
        <f>SUM(W29*0.21)</f>
        <v>105000</v>
      </c>
      <c r="AL29" s="228"/>
      <c r="AM29" s="228"/>
      <c r="AN29" s="228"/>
      <c r="AO29" s="228"/>
      <c r="AR29" s="35"/>
    </row>
    <row r="30" spans="1:71" s="3" customFormat="1" ht="14.5" customHeight="1" x14ac:dyDescent="0.15">
      <c r="B30" s="35"/>
      <c r="F30" s="27" t="s">
        <v>43</v>
      </c>
      <c r="L30" s="229">
        <v>0.15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5"/>
    </row>
    <row r="31" spans="1:71" s="3" customFormat="1" ht="14.5" hidden="1" customHeight="1" x14ac:dyDescent="0.15">
      <c r="B31" s="35"/>
      <c r="F31" s="27" t="s">
        <v>44</v>
      </c>
      <c r="L31" s="229">
        <v>0.21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5"/>
    </row>
    <row r="32" spans="1:71" s="3" customFormat="1" ht="14.5" hidden="1" customHeight="1" x14ac:dyDescent="0.15">
      <c r="B32" s="35"/>
      <c r="F32" s="27" t="s">
        <v>45</v>
      </c>
      <c r="L32" s="229">
        <v>0.15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5"/>
    </row>
    <row r="33" spans="1:57" s="3" customFormat="1" ht="14.5" hidden="1" customHeight="1" x14ac:dyDescent="0.15">
      <c r="B33" s="35"/>
      <c r="F33" s="27" t="s">
        <v>46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5"/>
    </row>
    <row r="34" spans="1:57" s="2" customFormat="1" ht="7" customHeight="1" x14ac:dyDescent="0.15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6" customHeight="1" x14ac:dyDescent="0.15">
      <c r="A35" s="30"/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33" t="s">
        <v>49</v>
      </c>
      <c r="Y35" s="231"/>
      <c r="Z35" s="231"/>
      <c r="AA35" s="231"/>
      <c r="AB35" s="231"/>
      <c r="AC35" s="38"/>
      <c r="AD35" s="38"/>
      <c r="AE35" s="38"/>
      <c r="AF35" s="38"/>
      <c r="AG35" s="38"/>
      <c r="AH35" s="38"/>
      <c r="AI35" s="38"/>
      <c r="AJ35" s="38"/>
      <c r="AK35" s="230">
        <f>SUM(AK26:AK33)</f>
        <v>605000</v>
      </c>
      <c r="AL35" s="231"/>
      <c r="AM35" s="231"/>
      <c r="AN35" s="231"/>
      <c r="AO35" s="232"/>
      <c r="AP35" s="36"/>
      <c r="AQ35" s="36"/>
      <c r="AR35" s="31"/>
      <c r="BE35" s="30"/>
    </row>
    <row r="36" spans="1:57" s="2" customFormat="1" ht="7" customHeight="1" x14ac:dyDescent="0.15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5" customHeight="1" x14ac:dyDescent="0.1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5" customHeight="1" x14ac:dyDescent="0.15">
      <c r="B38" s="21"/>
      <c r="AR38" s="21"/>
    </row>
    <row r="39" spans="1:57" s="1" customFormat="1" ht="14.5" customHeight="1" x14ac:dyDescent="0.15">
      <c r="B39" s="21"/>
      <c r="AR39" s="21"/>
    </row>
    <row r="40" spans="1:57" s="1" customFormat="1" ht="14.5" customHeight="1" x14ac:dyDescent="0.15">
      <c r="B40" s="21"/>
      <c r="AR40" s="21"/>
    </row>
    <row r="41" spans="1:57" s="1" customFormat="1" ht="14.5" customHeight="1" x14ac:dyDescent="0.15">
      <c r="B41" s="21"/>
      <c r="AR41" s="21"/>
    </row>
    <row r="42" spans="1:57" s="1" customFormat="1" ht="14.5" customHeight="1" x14ac:dyDescent="0.15">
      <c r="B42" s="21"/>
      <c r="AR42" s="21"/>
    </row>
    <row r="43" spans="1:57" s="1" customFormat="1" ht="14.5" customHeight="1" x14ac:dyDescent="0.15">
      <c r="B43" s="21"/>
      <c r="AR43" s="21"/>
    </row>
    <row r="44" spans="1:57" s="1" customFormat="1" ht="14.5" customHeight="1" x14ac:dyDescent="0.15">
      <c r="B44" s="21"/>
      <c r="AR44" s="21"/>
    </row>
    <row r="45" spans="1:57" s="1" customFormat="1" ht="14.5" customHeight="1" x14ac:dyDescent="0.15">
      <c r="B45" s="21"/>
      <c r="AR45" s="21"/>
    </row>
    <row r="46" spans="1:57" s="1" customFormat="1" ht="14.5" customHeight="1" x14ac:dyDescent="0.15">
      <c r="B46" s="21"/>
      <c r="AR46" s="21"/>
    </row>
    <row r="47" spans="1:57" s="1" customFormat="1" ht="14.5" customHeight="1" x14ac:dyDescent="0.15">
      <c r="B47" s="21"/>
      <c r="AR47" s="21"/>
    </row>
    <row r="48" spans="1:57" s="1" customFormat="1" ht="14.5" customHeight="1" x14ac:dyDescent="0.15">
      <c r="B48" s="21"/>
      <c r="AR48" s="21"/>
    </row>
    <row r="49" spans="1:57" s="2" customFormat="1" ht="14.5" customHeight="1" x14ac:dyDescent="0.15">
      <c r="B49" s="40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40"/>
    </row>
    <row r="50" spans="1:57" x14ac:dyDescent="0.15">
      <c r="B50" s="21"/>
      <c r="AR50" s="21"/>
    </row>
    <row r="51" spans="1:57" x14ac:dyDescent="0.15">
      <c r="B51" s="21"/>
      <c r="AR51" s="21"/>
    </row>
    <row r="52" spans="1:57" x14ac:dyDescent="0.15">
      <c r="B52" s="21"/>
      <c r="AR52" s="21"/>
    </row>
    <row r="53" spans="1:57" x14ac:dyDescent="0.15">
      <c r="B53" s="21"/>
      <c r="AR53" s="21"/>
    </row>
    <row r="54" spans="1:57" x14ac:dyDescent="0.15">
      <c r="B54" s="21"/>
      <c r="AR54" s="21"/>
    </row>
    <row r="55" spans="1:57" x14ac:dyDescent="0.15">
      <c r="B55" s="21"/>
      <c r="AR55" s="21"/>
    </row>
    <row r="56" spans="1:57" x14ac:dyDescent="0.15">
      <c r="B56" s="21"/>
      <c r="AR56" s="21"/>
    </row>
    <row r="57" spans="1:57" x14ac:dyDescent="0.15">
      <c r="B57" s="21"/>
      <c r="AR57" s="21"/>
    </row>
    <row r="58" spans="1:57" x14ac:dyDescent="0.15">
      <c r="B58" s="21"/>
      <c r="AR58" s="21"/>
    </row>
    <row r="59" spans="1:57" x14ac:dyDescent="0.15">
      <c r="B59" s="21"/>
      <c r="AR59" s="21"/>
    </row>
    <row r="60" spans="1:57" s="2" customFormat="1" ht="13" x14ac:dyDescent="0.15">
      <c r="A60" s="30"/>
      <c r="B60" s="31"/>
      <c r="C60" s="30"/>
      <c r="D60" s="43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52</v>
      </c>
      <c r="AI60" s="33"/>
      <c r="AJ60" s="33"/>
      <c r="AK60" s="33"/>
      <c r="AL60" s="33"/>
      <c r="AM60" s="43" t="s">
        <v>53</v>
      </c>
      <c r="AN60" s="33"/>
      <c r="AO60" s="33"/>
      <c r="AP60" s="30"/>
      <c r="AQ60" s="30"/>
      <c r="AR60" s="31"/>
      <c r="BE60" s="30"/>
    </row>
    <row r="61" spans="1:57" x14ac:dyDescent="0.15">
      <c r="B61" s="21"/>
      <c r="AR61" s="21"/>
    </row>
    <row r="62" spans="1:57" x14ac:dyDescent="0.15">
      <c r="B62" s="21"/>
      <c r="AR62" s="21"/>
    </row>
    <row r="63" spans="1:57" x14ac:dyDescent="0.15">
      <c r="B63" s="21"/>
      <c r="AR63" s="21"/>
    </row>
    <row r="64" spans="1:57" s="2" customFormat="1" ht="13" x14ac:dyDescent="0.15">
      <c r="A64" s="30"/>
      <c r="B64" s="31"/>
      <c r="C64" s="30"/>
      <c r="D64" s="41" t="s">
        <v>54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55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x14ac:dyDescent="0.15">
      <c r="B65" s="21"/>
      <c r="AR65" s="21"/>
    </row>
    <row r="66" spans="1:57" x14ac:dyDescent="0.15">
      <c r="B66" s="21"/>
      <c r="AR66" s="21"/>
    </row>
    <row r="67" spans="1:57" x14ac:dyDescent="0.15">
      <c r="B67" s="21"/>
      <c r="AR67" s="21"/>
    </row>
    <row r="68" spans="1:57" x14ac:dyDescent="0.15">
      <c r="B68" s="21"/>
      <c r="AR68" s="21"/>
    </row>
    <row r="69" spans="1:57" x14ac:dyDescent="0.15">
      <c r="B69" s="21"/>
      <c r="AR69" s="21"/>
    </row>
    <row r="70" spans="1:57" x14ac:dyDescent="0.15">
      <c r="B70" s="21"/>
      <c r="AR70" s="21"/>
    </row>
    <row r="71" spans="1:57" x14ac:dyDescent="0.15">
      <c r="B71" s="21"/>
      <c r="AR71" s="21"/>
    </row>
    <row r="72" spans="1:57" x14ac:dyDescent="0.15">
      <c r="B72" s="21"/>
      <c r="AR72" s="21"/>
    </row>
    <row r="73" spans="1:57" x14ac:dyDescent="0.15">
      <c r="B73" s="21"/>
      <c r="AR73" s="21"/>
    </row>
    <row r="74" spans="1:57" x14ac:dyDescent="0.15">
      <c r="B74" s="21"/>
      <c r="AR74" s="21"/>
    </row>
    <row r="75" spans="1:57" s="2" customFormat="1" ht="13" x14ac:dyDescent="0.15">
      <c r="A75" s="30"/>
      <c r="B75" s="31"/>
      <c r="C75" s="30"/>
      <c r="D75" s="43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52</v>
      </c>
      <c r="AI75" s="33"/>
      <c r="AJ75" s="33"/>
      <c r="AK75" s="33"/>
      <c r="AL75" s="33"/>
      <c r="AM75" s="43" t="s">
        <v>53</v>
      </c>
      <c r="AN75" s="33"/>
      <c r="AO75" s="33"/>
      <c r="AP75" s="30"/>
      <c r="AQ75" s="30"/>
      <c r="AR75" s="31"/>
      <c r="BE75" s="30"/>
    </row>
    <row r="76" spans="1:57" s="2" customFormat="1" x14ac:dyDescent="0.1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7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5" customHeight="1" x14ac:dyDescent="0.15">
      <c r="A82" s="30"/>
      <c r="B82" s="31"/>
      <c r="C82" s="22" t="s">
        <v>56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 x14ac:dyDescent="0.15">
      <c r="B84" s="49"/>
      <c r="C84" s="27" t="s">
        <v>12</v>
      </c>
      <c r="L84" s="4" t="str">
        <f>K5</f>
        <v>20210049</v>
      </c>
      <c r="AR84" s="49"/>
    </row>
    <row r="85" spans="1:91" s="5" customFormat="1" ht="37" customHeight="1" x14ac:dyDescent="0.15">
      <c r="B85" s="50"/>
      <c r="C85" s="51" t="s">
        <v>14</v>
      </c>
      <c r="L85" s="241" t="str">
        <f>K6</f>
        <v>Semily - obnova inženýrských sítí v lokalitě Na Mýtě a shybek pod Jizerou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R85" s="50"/>
    </row>
    <row r="86" spans="1:91" s="2" customFormat="1" ht="7" customHeight="1" x14ac:dyDescent="0.15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 x14ac:dyDescent="0.15">
      <c r="A87" s="30"/>
      <c r="B87" s="31"/>
      <c r="C87" s="27" t="s">
        <v>18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Semily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20</v>
      </c>
      <c r="AJ87" s="30"/>
      <c r="AK87" s="30"/>
      <c r="AL87" s="30"/>
      <c r="AM87" s="234" t="str">
        <f>IF(AN8= "","",AN8)</f>
        <v>27. 10. 2022</v>
      </c>
      <c r="AN87" s="234"/>
      <c r="AO87" s="30"/>
      <c r="AP87" s="30"/>
      <c r="AQ87" s="30"/>
      <c r="AR87" s="31"/>
      <c r="BE87" s="30"/>
    </row>
    <row r="88" spans="1:91" s="2" customFormat="1" ht="7" customHeight="1" x14ac:dyDescent="0.15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5" customHeight="1" x14ac:dyDescent="0.15">
      <c r="A89" s="30"/>
      <c r="B89" s="31"/>
      <c r="C89" s="27" t="s">
        <v>22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VHS Turnov, Antonína Dvořáka 287, 511 01 Turnov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28</v>
      </c>
      <c r="AJ89" s="30"/>
      <c r="AK89" s="30"/>
      <c r="AL89" s="30"/>
      <c r="AM89" s="213" t="str">
        <f>IF(E17="","",E17)</f>
        <v>ŠINDLAR s.r.o.</v>
      </c>
      <c r="AN89" s="214"/>
      <c r="AO89" s="214"/>
      <c r="AP89" s="214"/>
      <c r="AQ89" s="30"/>
      <c r="AR89" s="31"/>
      <c r="AS89" s="215" t="s">
        <v>57</v>
      </c>
      <c r="AT89" s="216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5" customHeight="1" x14ac:dyDescent="0.15">
      <c r="A90" s="30"/>
      <c r="B90" s="31"/>
      <c r="C90" s="27" t="s">
        <v>26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Dle výběrového řízení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33</v>
      </c>
      <c r="AJ90" s="30"/>
      <c r="AK90" s="30"/>
      <c r="AL90" s="30"/>
      <c r="AM90" s="213" t="str">
        <f>IF(E20="","",E20)</f>
        <v>Roman Bárta</v>
      </c>
      <c r="AN90" s="214"/>
      <c r="AO90" s="214"/>
      <c r="AP90" s="214"/>
      <c r="AQ90" s="30"/>
      <c r="AR90" s="31"/>
      <c r="AS90" s="217"/>
      <c r="AT90" s="218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75" customHeight="1" x14ac:dyDescent="0.15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7"/>
      <c r="AT91" s="218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 x14ac:dyDescent="0.15">
      <c r="A92" s="30"/>
      <c r="B92" s="31"/>
      <c r="C92" s="243" t="s">
        <v>58</v>
      </c>
      <c r="D92" s="220"/>
      <c r="E92" s="220"/>
      <c r="F92" s="220"/>
      <c r="G92" s="220"/>
      <c r="H92" s="58"/>
      <c r="I92" s="221" t="s">
        <v>59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19" t="s">
        <v>60</v>
      </c>
      <c r="AH92" s="220"/>
      <c r="AI92" s="220"/>
      <c r="AJ92" s="220"/>
      <c r="AK92" s="220"/>
      <c r="AL92" s="220"/>
      <c r="AM92" s="220"/>
      <c r="AN92" s="221" t="s">
        <v>61</v>
      </c>
      <c r="AO92" s="220"/>
      <c r="AP92" s="222"/>
      <c r="AQ92" s="59" t="s">
        <v>62</v>
      </c>
      <c r="AR92" s="31"/>
      <c r="AS92" s="60" t="s">
        <v>63</v>
      </c>
      <c r="AT92" s="61" t="s">
        <v>64</v>
      </c>
      <c r="AU92" s="61" t="s">
        <v>65</v>
      </c>
      <c r="AV92" s="61" t="s">
        <v>66</v>
      </c>
      <c r="AW92" s="61" t="s">
        <v>67</v>
      </c>
      <c r="AX92" s="61" t="s">
        <v>68</v>
      </c>
      <c r="AY92" s="61" t="s">
        <v>69</v>
      </c>
      <c r="AZ92" s="61" t="s">
        <v>70</v>
      </c>
      <c r="BA92" s="61" t="s">
        <v>71</v>
      </c>
      <c r="BB92" s="61" t="s">
        <v>72</v>
      </c>
      <c r="BC92" s="61" t="s">
        <v>73</v>
      </c>
      <c r="BD92" s="62" t="s">
        <v>74</v>
      </c>
      <c r="BE92" s="30"/>
    </row>
    <row r="93" spans="1:91" s="2" customFormat="1" ht="10.75" customHeight="1" x14ac:dyDescent="0.15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5" customHeight="1" x14ac:dyDescent="0.15">
      <c r="B94" s="66"/>
      <c r="C94" s="67" t="s">
        <v>75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3">
        <f>ROUND(AG95,2)</f>
        <v>500000</v>
      </c>
      <c r="AH94" s="223"/>
      <c r="AI94" s="223"/>
      <c r="AJ94" s="223"/>
      <c r="AK94" s="223"/>
      <c r="AL94" s="223"/>
      <c r="AM94" s="223"/>
      <c r="AN94" s="210">
        <f>SUM(AN95)</f>
        <v>605000</v>
      </c>
      <c r="AO94" s="210"/>
      <c r="AP94" s="210"/>
      <c r="AQ94" s="70" t="s">
        <v>1</v>
      </c>
      <c r="AR94" s="66"/>
      <c r="AS94" s="71">
        <f>ROUND(AS95,2)</f>
        <v>0</v>
      </c>
      <c r="AT94" s="72">
        <f t="shared" ref="AT94:AT116" si="0">ROUND(SUM(AV94:AW94),2)</f>
        <v>0</v>
      </c>
      <c r="AU94" s="73">
        <f>ROUND(AU95,5)</f>
        <v>14137.97978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76</v>
      </c>
      <c r="BT94" s="75" t="s">
        <v>77</v>
      </c>
      <c r="BU94" s="76" t="s">
        <v>78</v>
      </c>
      <c r="BV94" s="75" t="s">
        <v>79</v>
      </c>
      <c r="BW94" s="75" t="s">
        <v>4</v>
      </c>
      <c r="BX94" s="75" t="s">
        <v>80</v>
      </c>
      <c r="CL94" s="75" t="s">
        <v>1</v>
      </c>
    </row>
    <row r="95" spans="1:91" s="7" customFormat="1" ht="16.5" customHeight="1" x14ac:dyDescent="0.15">
      <c r="B95" s="77"/>
      <c r="C95" s="78"/>
      <c r="D95" s="244" t="s">
        <v>81</v>
      </c>
      <c r="E95" s="244"/>
      <c r="F95" s="244"/>
      <c r="G95" s="244"/>
      <c r="H95" s="244"/>
      <c r="I95" s="79"/>
      <c r="J95" s="244" t="s">
        <v>82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24">
        <f>ROUND(AG96+AG102+AG106+AG110+SUM(AG114:AG117),2)</f>
        <v>500000</v>
      </c>
      <c r="AH95" s="225"/>
      <c r="AI95" s="225"/>
      <c r="AJ95" s="225"/>
      <c r="AK95" s="225"/>
      <c r="AL95" s="225"/>
      <c r="AM95" s="225"/>
      <c r="AN95" s="226">
        <f>SUM(AN96+AN102+AN106+AN110+AN114+AN115+AN116+AN117)</f>
        <v>605000</v>
      </c>
      <c r="AO95" s="225"/>
      <c r="AP95" s="225"/>
      <c r="AQ95" s="80" t="s">
        <v>83</v>
      </c>
      <c r="AR95" s="77"/>
      <c r="AS95" s="81">
        <f>ROUND(AS96+AS102+AS106+AS110+SUM(AS114:AS116),2)</f>
        <v>0</v>
      </c>
      <c r="AT95" s="82">
        <f t="shared" si="0"/>
        <v>0</v>
      </c>
      <c r="AU95" s="83">
        <f>ROUND(AU96+AU102+AU106+AU110+SUM(AU114:AU116),5)</f>
        <v>14137.97978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ROUND(AZ96+AZ102+AZ106+AZ110+SUM(AZ114:AZ116),2)</f>
        <v>0</v>
      </c>
      <c r="BA95" s="82">
        <f>ROUND(BA96+BA102+BA106+BA110+SUM(BA114:BA116),2)</f>
        <v>0</v>
      </c>
      <c r="BB95" s="82">
        <f>ROUND(BB96+BB102+BB106+BB110+SUM(BB114:BB116),2)</f>
        <v>0</v>
      </c>
      <c r="BC95" s="82">
        <f>ROUND(BC96+BC102+BC106+BC110+SUM(BC114:BC116),2)</f>
        <v>0</v>
      </c>
      <c r="BD95" s="84">
        <f>ROUND(BD96+BD102+BD106+BD110+SUM(BD114:BD116),2)</f>
        <v>0</v>
      </c>
      <c r="BS95" s="85" t="s">
        <v>76</v>
      </c>
      <c r="BT95" s="85" t="s">
        <v>84</v>
      </c>
      <c r="BU95" s="85" t="s">
        <v>78</v>
      </c>
      <c r="BV95" s="85" t="s">
        <v>79</v>
      </c>
      <c r="BW95" s="85" t="s">
        <v>85</v>
      </c>
      <c r="BX95" s="85" t="s">
        <v>4</v>
      </c>
      <c r="CL95" s="85" t="s">
        <v>1</v>
      </c>
      <c r="CM95" s="85" t="s">
        <v>86</v>
      </c>
    </row>
    <row r="96" spans="1:91" s="4" customFormat="1" ht="23.25" customHeight="1" x14ac:dyDescent="0.15">
      <c r="B96" s="49"/>
      <c r="C96" s="10"/>
      <c r="D96" s="10"/>
      <c r="E96" s="208" t="s">
        <v>87</v>
      </c>
      <c r="F96" s="208"/>
      <c r="G96" s="208"/>
      <c r="H96" s="208"/>
      <c r="I96" s="208"/>
      <c r="J96" s="10"/>
      <c r="K96" s="208" t="s">
        <v>88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9">
        <f>ROUND(AG97+AG100+AG101,2)</f>
        <v>0</v>
      </c>
      <c r="AH96" s="207"/>
      <c r="AI96" s="207"/>
      <c r="AJ96" s="207"/>
      <c r="AK96" s="207"/>
      <c r="AL96" s="207"/>
      <c r="AM96" s="207"/>
      <c r="AN96" s="206">
        <f t="shared" ref="AN96:AN116" si="1">SUM(AG96,AT96)</f>
        <v>0</v>
      </c>
      <c r="AO96" s="207"/>
      <c r="AP96" s="207"/>
      <c r="AQ96" s="86" t="s">
        <v>89</v>
      </c>
      <c r="AR96" s="49"/>
      <c r="AS96" s="87">
        <f>ROUND(AS97+AS100+AS101,2)</f>
        <v>0</v>
      </c>
      <c r="AT96" s="88">
        <f t="shared" si="0"/>
        <v>0</v>
      </c>
      <c r="AU96" s="89">
        <f>ROUND(AU97+AU100+AU101,5)</f>
        <v>3792.00018</v>
      </c>
      <c r="AV96" s="88">
        <f>ROUND(AZ96*L29,2)</f>
        <v>0</v>
      </c>
      <c r="AW96" s="88">
        <f>ROUND(BA96*L30,2)</f>
        <v>0</v>
      </c>
      <c r="AX96" s="88">
        <f>ROUND(BB96*L29,2)</f>
        <v>0</v>
      </c>
      <c r="AY96" s="88">
        <f>ROUND(BC96*L30,2)</f>
        <v>0</v>
      </c>
      <c r="AZ96" s="88">
        <f>ROUND(AZ97+AZ100+AZ101,2)</f>
        <v>0</v>
      </c>
      <c r="BA96" s="88">
        <f>ROUND(BA97+BA100+BA101,2)</f>
        <v>0</v>
      </c>
      <c r="BB96" s="88">
        <f>ROUND(BB97+BB100+BB101,2)</f>
        <v>0</v>
      </c>
      <c r="BC96" s="88">
        <f>ROUND(BC97+BC100+BC101,2)</f>
        <v>0</v>
      </c>
      <c r="BD96" s="90">
        <f>ROUND(BD97+BD100+BD101,2)</f>
        <v>0</v>
      </c>
      <c r="BS96" s="25" t="s">
        <v>76</v>
      </c>
      <c r="BT96" s="25" t="s">
        <v>86</v>
      </c>
      <c r="BU96" s="25" t="s">
        <v>78</v>
      </c>
      <c r="BV96" s="25" t="s">
        <v>79</v>
      </c>
      <c r="BW96" s="25" t="s">
        <v>90</v>
      </c>
      <c r="BX96" s="25" t="s">
        <v>85</v>
      </c>
      <c r="CL96" s="25" t="s">
        <v>1</v>
      </c>
    </row>
    <row r="97" spans="1:90" s="4" customFormat="1" ht="23.25" customHeight="1" x14ac:dyDescent="0.15">
      <c r="B97" s="49"/>
      <c r="C97" s="10"/>
      <c r="D97" s="10"/>
      <c r="E97" s="10"/>
      <c r="F97" s="208" t="s">
        <v>91</v>
      </c>
      <c r="G97" s="208"/>
      <c r="H97" s="208"/>
      <c r="I97" s="208"/>
      <c r="J97" s="208"/>
      <c r="K97" s="10"/>
      <c r="L97" s="208" t="s">
        <v>92</v>
      </c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ROUND(SUM(AG98:AG99),2)</f>
        <v>0</v>
      </c>
      <c r="AH97" s="207"/>
      <c r="AI97" s="207"/>
      <c r="AJ97" s="207"/>
      <c r="AK97" s="207"/>
      <c r="AL97" s="207"/>
      <c r="AM97" s="207"/>
      <c r="AN97" s="206">
        <f t="shared" si="1"/>
        <v>0</v>
      </c>
      <c r="AO97" s="207"/>
      <c r="AP97" s="207"/>
      <c r="AQ97" s="86" t="s">
        <v>89</v>
      </c>
      <c r="AR97" s="49"/>
      <c r="AS97" s="87">
        <f>ROUND(SUM(AS98:AS99),2)</f>
        <v>0</v>
      </c>
      <c r="AT97" s="88">
        <f t="shared" si="0"/>
        <v>0</v>
      </c>
      <c r="AU97" s="89">
        <f>ROUND(SUM(AU98:AU99),5)</f>
        <v>1237.92644</v>
      </c>
      <c r="AV97" s="88">
        <f>ROUND(AZ97*L29,2)</f>
        <v>0</v>
      </c>
      <c r="AW97" s="88">
        <f>ROUND(BA97*L30,2)</f>
        <v>0</v>
      </c>
      <c r="AX97" s="88">
        <f>ROUND(BB97*L29,2)</f>
        <v>0</v>
      </c>
      <c r="AY97" s="88">
        <f>ROUND(BC97*L30,2)</f>
        <v>0</v>
      </c>
      <c r="AZ97" s="88">
        <f>ROUND(SUM(AZ98:AZ99),2)</f>
        <v>0</v>
      </c>
      <c r="BA97" s="88">
        <f>ROUND(SUM(BA98:BA99),2)</f>
        <v>0</v>
      </c>
      <c r="BB97" s="88">
        <f>ROUND(SUM(BB98:BB99),2)</f>
        <v>0</v>
      </c>
      <c r="BC97" s="88">
        <f>ROUND(SUM(BC98:BC99),2)</f>
        <v>0</v>
      </c>
      <c r="BD97" s="90">
        <f>ROUND(SUM(BD98:BD99),2)</f>
        <v>0</v>
      </c>
      <c r="BS97" s="25" t="s">
        <v>76</v>
      </c>
      <c r="BT97" s="25" t="s">
        <v>93</v>
      </c>
      <c r="BU97" s="25" t="s">
        <v>78</v>
      </c>
      <c r="BV97" s="25" t="s">
        <v>79</v>
      </c>
      <c r="BW97" s="25" t="s">
        <v>94</v>
      </c>
      <c r="BX97" s="25" t="s">
        <v>90</v>
      </c>
      <c r="CL97" s="25" t="s">
        <v>1</v>
      </c>
    </row>
    <row r="98" spans="1:90" s="4" customFormat="1" ht="16.5" customHeight="1" x14ac:dyDescent="0.15">
      <c r="A98" s="91" t="s">
        <v>95</v>
      </c>
      <c r="B98" s="49"/>
      <c r="C98" s="10"/>
      <c r="D98" s="10"/>
      <c r="E98" s="10"/>
      <c r="F98" s="10"/>
      <c r="G98" s="208" t="s">
        <v>81</v>
      </c>
      <c r="H98" s="208"/>
      <c r="I98" s="208"/>
      <c r="J98" s="208"/>
      <c r="K98" s="208"/>
      <c r="L98" s="10"/>
      <c r="M98" s="208" t="s">
        <v>96</v>
      </c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'01 - Stoka B-1'!J34</f>
        <v>0</v>
      </c>
      <c r="AH98" s="207"/>
      <c r="AI98" s="207"/>
      <c r="AJ98" s="207"/>
      <c r="AK98" s="207"/>
      <c r="AL98" s="207"/>
      <c r="AM98" s="207"/>
      <c r="AN98" s="206">
        <f t="shared" si="1"/>
        <v>0</v>
      </c>
      <c r="AO98" s="207"/>
      <c r="AP98" s="207"/>
      <c r="AQ98" s="86" t="s">
        <v>89</v>
      </c>
      <c r="AR98" s="49"/>
      <c r="AS98" s="87">
        <v>0</v>
      </c>
      <c r="AT98" s="88">
        <f t="shared" si="0"/>
        <v>0</v>
      </c>
      <c r="AU98" s="89">
        <f>'01 - Stoka B-1'!P132</f>
        <v>994.87379199999987</v>
      </c>
      <c r="AV98" s="88">
        <f>'01 - Stoka B-1'!J37</f>
        <v>0</v>
      </c>
      <c r="AW98" s="88">
        <f>'01 - Stoka B-1'!J38</f>
        <v>0</v>
      </c>
      <c r="AX98" s="88">
        <f>'01 - Stoka B-1'!J39</f>
        <v>0</v>
      </c>
      <c r="AY98" s="88">
        <f>'01 - Stoka B-1'!J40</f>
        <v>0</v>
      </c>
      <c r="AZ98" s="88">
        <f>'01 - Stoka B-1'!F37</f>
        <v>0</v>
      </c>
      <c r="BA98" s="88">
        <f>'01 - Stoka B-1'!F38</f>
        <v>0</v>
      </c>
      <c r="BB98" s="88">
        <f>'01 - Stoka B-1'!F39</f>
        <v>0</v>
      </c>
      <c r="BC98" s="88">
        <f>'01 - Stoka B-1'!F40</f>
        <v>0</v>
      </c>
      <c r="BD98" s="90">
        <f>'01 - Stoka B-1'!F41</f>
        <v>0</v>
      </c>
      <c r="BT98" s="25" t="s">
        <v>97</v>
      </c>
      <c r="BV98" s="25" t="s">
        <v>79</v>
      </c>
      <c r="BW98" s="25" t="s">
        <v>98</v>
      </c>
      <c r="BX98" s="25" t="s">
        <v>94</v>
      </c>
      <c r="CL98" s="25" t="s">
        <v>1</v>
      </c>
    </row>
    <row r="99" spans="1:90" s="4" customFormat="1" ht="16.5" customHeight="1" x14ac:dyDescent="0.15">
      <c r="A99" s="91" t="s">
        <v>95</v>
      </c>
      <c r="B99" s="49"/>
      <c r="C99" s="10"/>
      <c r="D99" s="10"/>
      <c r="E99" s="10"/>
      <c r="F99" s="10"/>
      <c r="G99" s="208" t="s">
        <v>99</v>
      </c>
      <c r="H99" s="208"/>
      <c r="I99" s="208"/>
      <c r="J99" s="208"/>
      <c r="K99" s="208"/>
      <c r="L99" s="10"/>
      <c r="M99" s="208" t="s">
        <v>100</v>
      </c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'02 - Stoka B-1-1'!J34</f>
        <v>0</v>
      </c>
      <c r="AH99" s="207"/>
      <c r="AI99" s="207"/>
      <c r="AJ99" s="207"/>
      <c r="AK99" s="207"/>
      <c r="AL99" s="207"/>
      <c r="AM99" s="207"/>
      <c r="AN99" s="206">
        <f t="shared" si="1"/>
        <v>0</v>
      </c>
      <c r="AO99" s="207"/>
      <c r="AP99" s="207"/>
      <c r="AQ99" s="86" t="s">
        <v>89</v>
      </c>
      <c r="AR99" s="49"/>
      <c r="AS99" s="87">
        <v>0</v>
      </c>
      <c r="AT99" s="88">
        <f t="shared" si="0"/>
        <v>0</v>
      </c>
      <c r="AU99" s="89">
        <f>'02 - Stoka B-1-1'!P134</f>
        <v>243.05265200000002</v>
      </c>
      <c r="AV99" s="88">
        <f>'02 - Stoka B-1-1'!J37</f>
        <v>0</v>
      </c>
      <c r="AW99" s="88">
        <f>'02 - Stoka B-1-1'!J38</f>
        <v>0</v>
      </c>
      <c r="AX99" s="88">
        <f>'02 - Stoka B-1-1'!J39</f>
        <v>0</v>
      </c>
      <c r="AY99" s="88">
        <f>'02 - Stoka B-1-1'!J40</f>
        <v>0</v>
      </c>
      <c r="AZ99" s="88">
        <f>'02 - Stoka B-1-1'!F37</f>
        <v>0</v>
      </c>
      <c r="BA99" s="88">
        <f>'02 - Stoka B-1-1'!F38</f>
        <v>0</v>
      </c>
      <c r="BB99" s="88">
        <f>'02 - Stoka B-1-1'!F39</f>
        <v>0</v>
      </c>
      <c r="BC99" s="88">
        <f>'02 - Stoka B-1-1'!F40</f>
        <v>0</v>
      </c>
      <c r="BD99" s="90">
        <f>'02 - Stoka B-1-1'!F41</f>
        <v>0</v>
      </c>
      <c r="BT99" s="25" t="s">
        <v>97</v>
      </c>
      <c r="BV99" s="25" t="s">
        <v>79</v>
      </c>
      <c r="BW99" s="25" t="s">
        <v>101</v>
      </c>
      <c r="BX99" s="25" t="s">
        <v>94</v>
      </c>
      <c r="CL99" s="25" t="s">
        <v>1</v>
      </c>
    </row>
    <row r="100" spans="1:90" s="4" customFormat="1" ht="23.25" customHeight="1" x14ac:dyDescent="0.15">
      <c r="A100" s="91" t="s">
        <v>95</v>
      </c>
      <c r="B100" s="49"/>
      <c r="C100" s="10"/>
      <c r="D100" s="10"/>
      <c r="E100" s="10"/>
      <c r="F100" s="208" t="s">
        <v>102</v>
      </c>
      <c r="G100" s="208"/>
      <c r="H100" s="208"/>
      <c r="I100" s="208"/>
      <c r="J100" s="208"/>
      <c r="K100" s="10"/>
      <c r="L100" s="208" t="s">
        <v>103</v>
      </c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01.2. - Kanalizace v u...'!J34</f>
        <v>0</v>
      </c>
      <c r="AH100" s="207"/>
      <c r="AI100" s="207"/>
      <c r="AJ100" s="207"/>
      <c r="AK100" s="207"/>
      <c r="AL100" s="207"/>
      <c r="AM100" s="207"/>
      <c r="AN100" s="206">
        <f t="shared" si="1"/>
        <v>0</v>
      </c>
      <c r="AO100" s="207"/>
      <c r="AP100" s="207"/>
      <c r="AQ100" s="86" t="s">
        <v>89</v>
      </c>
      <c r="AR100" s="49"/>
      <c r="AS100" s="87">
        <v>0</v>
      </c>
      <c r="AT100" s="88">
        <f t="shared" si="0"/>
        <v>0</v>
      </c>
      <c r="AU100" s="89">
        <f>'SO 01.2. - Kanalizace v u...'!P134</f>
        <v>1366.0014769999998</v>
      </c>
      <c r="AV100" s="88">
        <f>'SO 01.2. - Kanalizace v u...'!J37</f>
        <v>0</v>
      </c>
      <c r="AW100" s="88">
        <f>'SO 01.2. - Kanalizace v u...'!J38</f>
        <v>0</v>
      </c>
      <c r="AX100" s="88">
        <f>'SO 01.2. - Kanalizace v u...'!J39</f>
        <v>0</v>
      </c>
      <c r="AY100" s="88">
        <f>'SO 01.2. - Kanalizace v u...'!J40</f>
        <v>0</v>
      </c>
      <c r="AZ100" s="88">
        <f>'SO 01.2. - Kanalizace v u...'!F37</f>
        <v>0</v>
      </c>
      <c r="BA100" s="88">
        <f>'SO 01.2. - Kanalizace v u...'!F38</f>
        <v>0</v>
      </c>
      <c r="BB100" s="88">
        <f>'SO 01.2. - Kanalizace v u...'!F39</f>
        <v>0</v>
      </c>
      <c r="BC100" s="88">
        <f>'SO 01.2. - Kanalizace v u...'!F40</f>
        <v>0</v>
      </c>
      <c r="BD100" s="90">
        <f>'SO 01.2. - Kanalizace v u...'!F41</f>
        <v>0</v>
      </c>
      <c r="BT100" s="25" t="s">
        <v>93</v>
      </c>
      <c r="BV100" s="25" t="s">
        <v>79</v>
      </c>
      <c r="BW100" s="25" t="s">
        <v>104</v>
      </c>
      <c r="BX100" s="25" t="s">
        <v>90</v>
      </c>
      <c r="CL100" s="25" t="s">
        <v>1</v>
      </c>
    </row>
    <row r="101" spans="1:90" s="4" customFormat="1" ht="16.5" customHeight="1" x14ac:dyDescent="0.15">
      <c r="A101" s="91" t="s">
        <v>95</v>
      </c>
      <c r="B101" s="49"/>
      <c r="C101" s="10"/>
      <c r="D101" s="10"/>
      <c r="E101" s="10"/>
      <c r="F101" s="208" t="s">
        <v>105</v>
      </c>
      <c r="G101" s="208"/>
      <c r="H101" s="208"/>
      <c r="I101" s="208"/>
      <c r="J101" s="208"/>
      <c r="K101" s="10"/>
      <c r="L101" s="208" t="s">
        <v>106</v>
      </c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'03 - Přípojky'!J34</f>
        <v>0</v>
      </c>
      <c r="AH101" s="207"/>
      <c r="AI101" s="207"/>
      <c r="AJ101" s="207"/>
      <c r="AK101" s="207"/>
      <c r="AL101" s="207"/>
      <c r="AM101" s="207"/>
      <c r="AN101" s="206">
        <f t="shared" si="1"/>
        <v>0</v>
      </c>
      <c r="AO101" s="207"/>
      <c r="AP101" s="207"/>
      <c r="AQ101" s="86" t="s">
        <v>89</v>
      </c>
      <c r="AR101" s="49"/>
      <c r="AS101" s="87">
        <v>0</v>
      </c>
      <c r="AT101" s="88">
        <f t="shared" si="0"/>
        <v>0</v>
      </c>
      <c r="AU101" s="89">
        <f>'03 - Přípojky'!P136</f>
        <v>1188.0722610000003</v>
      </c>
      <c r="AV101" s="88">
        <f>'03 - Přípojky'!J37</f>
        <v>0</v>
      </c>
      <c r="AW101" s="88">
        <f>'03 - Přípojky'!J38</f>
        <v>0</v>
      </c>
      <c r="AX101" s="88">
        <f>'03 - Přípojky'!J39</f>
        <v>0</v>
      </c>
      <c r="AY101" s="88">
        <f>'03 - Přípojky'!J40</f>
        <v>0</v>
      </c>
      <c r="AZ101" s="88">
        <f>'03 - Přípojky'!F37</f>
        <v>0</v>
      </c>
      <c r="BA101" s="88">
        <f>'03 - Přípojky'!F38</f>
        <v>0</v>
      </c>
      <c r="BB101" s="88">
        <f>'03 - Přípojky'!F39</f>
        <v>0</v>
      </c>
      <c r="BC101" s="88">
        <f>'03 - Přípojky'!F40</f>
        <v>0</v>
      </c>
      <c r="BD101" s="90">
        <f>'03 - Přípojky'!F41</f>
        <v>0</v>
      </c>
      <c r="BT101" s="25" t="s">
        <v>93</v>
      </c>
      <c r="BV101" s="25" t="s">
        <v>79</v>
      </c>
      <c r="BW101" s="25" t="s">
        <v>107</v>
      </c>
      <c r="BX101" s="25" t="s">
        <v>90</v>
      </c>
      <c r="CL101" s="25" t="s">
        <v>1</v>
      </c>
    </row>
    <row r="102" spans="1:90" s="4" customFormat="1" ht="23.25" customHeight="1" x14ac:dyDescent="0.15">
      <c r="B102" s="49"/>
      <c r="C102" s="10"/>
      <c r="D102" s="10"/>
      <c r="E102" s="208" t="s">
        <v>108</v>
      </c>
      <c r="F102" s="208"/>
      <c r="G102" s="208"/>
      <c r="H102" s="208"/>
      <c r="I102" s="208"/>
      <c r="J102" s="10"/>
      <c r="K102" s="208" t="s">
        <v>109</v>
      </c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9">
        <f>ROUND(SUM(AG103:AG105),2)</f>
        <v>0</v>
      </c>
      <c r="AH102" s="207"/>
      <c r="AI102" s="207"/>
      <c r="AJ102" s="207"/>
      <c r="AK102" s="207"/>
      <c r="AL102" s="207"/>
      <c r="AM102" s="207"/>
      <c r="AN102" s="206">
        <f t="shared" si="1"/>
        <v>0</v>
      </c>
      <c r="AO102" s="207"/>
      <c r="AP102" s="207"/>
      <c r="AQ102" s="86" t="s">
        <v>89</v>
      </c>
      <c r="AR102" s="49"/>
      <c r="AS102" s="87">
        <f>ROUND(SUM(AS103:AS105),2)</f>
        <v>0</v>
      </c>
      <c r="AT102" s="88">
        <f t="shared" si="0"/>
        <v>0</v>
      </c>
      <c r="AU102" s="89">
        <f>ROUND(SUM(AU103:AU105),5)</f>
        <v>2922.7980400000001</v>
      </c>
      <c r="AV102" s="88">
        <f>ROUND(AZ102*L29,2)</f>
        <v>0</v>
      </c>
      <c r="AW102" s="88">
        <f>ROUND(BA102*L30,2)</f>
        <v>0</v>
      </c>
      <c r="AX102" s="88">
        <f>ROUND(BB102*L29,2)</f>
        <v>0</v>
      </c>
      <c r="AY102" s="88">
        <f>ROUND(BC102*L30,2)</f>
        <v>0</v>
      </c>
      <c r="AZ102" s="88">
        <f>ROUND(SUM(AZ103:AZ105),2)</f>
        <v>0</v>
      </c>
      <c r="BA102" s="88">
        <f>ROUND(SUM(BA103:BA105),2)</f>
        <v>0</v>
      </c>
      <c r="BB102" s="88">
        <f>ROUND(SUM(BB103:BB105),2)</f>
        <v>0</v>
      </c>
      <c r="BC102" s="88">
        <f>ROUND(SUM(BC103:BC105),2)</f>
        <v>0</v>
      </c>
      <c r="BD102" s="90">
        <f>ROUND(SUM(BD103:BD105),2)</f>
        <v>0</v>
      </c>
      <c r="BS102" s="25" t="s">
        <v>76</v>
      </c>
      <c r="BT102" s="25" t="s">
        <v>86</v>
      </c>
      <c r="BU102" s="25" t="s">
        <v>78</v>
      </c>
      <c r="BV102" s="25" t="s">
        <v>79</v>
      </c>
      <c r="BW102" s="25" t="s">
        <v>110</v>
      </c>
      <c r="BX102" s="25" t="s">
        <v>85</v>
      </c>
      <c r="CL102" s="25" t="s">
        <v>1</v>
      </c>
    </row>
    <row r="103" spans="1:90" s="4" customFormat="1" ht="16.5" customHeight="1" x14ac:dyDescent="0.15">
      <c r="A103" s="91" t="s">
        <v>95</v>
      </c>
      <c r="B103" s="49"/>
      <c r="C103" s="10"/>
      <c r="D103" s="10"/>
      <c r="E103" s="10"/>
      <c r="F103" s="208" t="s">
        <v>111</v>
      </c>
      <c r="G103" s="208"/>
      <c r="H103" s="208"/>
      <c r="I103" s="208"/>
      <c r="J103" s="208"/>
      <c r="K103" s="10"/>
      <c r="L103" s="208" t="s">
        <v>112</v>
      </c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6">
        <f>'SO 02.1 - Vodovodní řad v...'!J34</f>
        <v>0</v>
      </c>
      <c r="AH103" s="207"/>
      <c r="AI103" s="207"/>
      <c r="AJ103" s="207"/>
      <c r="AK103" s="207"/>
      <c r="AL103" s="207"/>
      <c r="AM103" s="207"/>
      <c r="AN103" s="206">
        <f t="shared" si="1"/>
        <v>0</v>
      </c>
      <c r="AO103" s="207"/>
      <c r="AP103" s="207"/>
      <c r="AQ103" s="86" t="s">
        <v>89</v>
      </c>
      <c r="AR103" s="49"/>
      <c r="AS103" s="87">
        <v>0</v>
      </c>
      <c r="AT103" s="88">
        <f t="shared" si="0"/>
        <v>0</v>
      </c>
      <c r="AU103" s="89">
        <f>'SO 02.1 - Vodovodní řad v...'!P131</f>
        <v>987.84736599999997</v>
      </c>
      <c r="AV103" s="88">
        <f>'SO 02.1 - Vodovodní řad v...'!J37</f>
        <v>0</v>
      </c>
      <c r="AW103" s="88">
        <f>'SO 02.1 - Vodovodní řad v...'!J38</f>
        <v>0</v>
      </c>
      <c r="AX103" s="88">
        <f>'SO 02.1 - Vodovodní řad v...'!J39</f>
        <v>0</v>
      </c>
      <c r="AY103" s="88">
        <f>'SO 02.1 - Vodovodní řad v...'!J40</f>
        <v>0</v>
      </c>
      <c r="AZ103" s="88">
        <f>'SO 02.1 - Vodovodní řad v...'!F37</f>
        <v>0</v>
      </c>
      <c r="BA103" s="88">
        <f>'SO 02.1 - Vodovodní řad v...'!F38</f>
        <v>0</v>
      </c>
      <c r="BB103" s="88">
        <f>'SO 02.1 - Vodovodní řad v...'!F39</f>
        <v>0</v>
      </c>
      <c r="BC103" s="88">
        <f>'SO 02.1 - Vodovodní řad v...'!F40</f>
        <v>0</v>
      </c>
      <c r="BD103" s="90">
        <f>'SO 02.1 - Vodovodní řad v...'!F41</f>
        <v>0</v>
      </c>
      <c r="BT103" s="25" t="s">
        <v>93</v>
      </c>
      <c r="BV103" s="25" t="s">
        <v>79</v>
      </c>
      <c r="BW103" s="25" t="s">
        <v>113</v>
      </c>
      <c r="BX103" s="25" t="s">
        <v>110</v>
      </c>
      <c r="CL103" s="25" t="s">
        <v>1</v>
      </c>
    </row>
    <row r="104" spans="1:90" s="4" customFormat="1" ht="23.25" customHeight="1" x14ac:dyDescent="0.15">
      <c r="A104" s="91" t="s">
        <v>95</v>
      </c>
      <c r="B104" s="49"/>
      <c r="C104" s="10"/>
      <c r="D104" s="10"/>
      <c r="E104" s="10"/>
      <c r="F104" s="208" t="s">
        <v>114</v>
      </c>
      <c r="G104" s="208"/>
      <c r="H104" s="208"/>
      <c r="I104" s="208"/>
      <c r="J104" s="208"/>
      <c r="K104" s="10"/>
      <c r="L104" s="208" t="s">
        <v>115</v>
      </c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6">
        <f>'SO 02.2. - Vodovodní řad ...'!J34</f>
        <v>0</v>
      </c>
      <c r="AH104" s="207"/>
      <c r="AI104" s="207"/>
      <c r="AJ104" s="207"/>
      <c r="AK104" s="207"/>
      <c r="AL104" s="207"/>
      <c r="AM104" s="207"/>
      <c r="AN104" s="206">
        <f t="shared" si="1"/>
        <v>0</v>
      </c>
      <c r="AO104" s="207"/>
      <c r="AP104" s="207"/>
      <c r="AQ104" s="86" t="s">
        <v>89</v>
      </c>
      <c r="AR104" s="49"/>
      <c r="AS104" s="87">
        <v>0</v>
      </c>
      <c r="AT104" s="88">
        <f t="shared" si="0"/>
        <v>0</v>
      </c>
      <c r="AU104" s="89">
        <f>'SO 02.2. - Vodovodní řad ...'!P133</f>
        <v>788.09171100000003</v>
      </c>
      <c r="AV104" s="88">
        <f>'SO 02.2. - Vodovodní řad ...'!J37</f>
        <v>0</v>
      </c>
      <c r="AW104" s="88">
        <f>'SO 02.2. - Vodovodní řad ...'!J38</f>
        <v>0</v>
      </c>
      <c r="AX104" s="88">
        <f>'SO 02.2. - Vodovodní řad ...'!J39</f>
        <v>0</v>
      </c>
      <c r="AY104" s="88">
        <f>'SO 02.2. - Vodovodní řad ...'!J40</f>
        <v>0</v>
      </c>
      <c r="AZ104" s="88">
        <f>'SO 02.2. - Vodovodní řad ...'!F37</f>
        <v>0</v>
      </c>
      <c r="BA104" s="88">
        <f>'SO 02.2. - Vodovodní řad ...'!F38</f>
        <v>0</v>
      </c>
      <c r="BB104" s="88">
        <f>'SO 02.2. - Vodovodní řad ...'!F39</f>
        <v>0</v>
      </c>
      <c r="BC104" s="88">
        <f>'SO 02.2. - Vodovodní řad ...'!F40</f>
        <v>0</v>
      </c>
      <c r="BD104" s="90">
        <f>'SO 02.2. - Vodovodní řad ...'!F41</f>
        <v>0</v>
      </c>
      <c r="BT104" s="25" t="s">
        <v>93</v>
      </c>
      <c r="BV104" s="25" t="s">
        <v>79</v>
      </c>
      <c r="BW104" s="25" t="s">
        <v>116</v>
      </c>
      <c r="BX104" s="25" t="s">
        <v>110</v>
      </c>
      <c r="CL104" s="25" t="s">
        <v>1</v>
      </c>
    </row>
    <row r="105" spans="1:90" s="4" customFormat="1" ht="16.5" customHeight="1" x14ac:dyDescent="0.15">
      <c r="A105" s="91" t="s">
        <v>95</v>
      </c>
      <c r="B105" s="49"/>
      <c r="C105" s="10"/>
      <c r="D105" s="10"/>
      <c r="E105" s="10"/>
      <c r="F105" s="208" t="s">
        <v>105</v>
      </c>
      <c r="G105" s="208"/>
      <c r="H105" s="208"/>
      <c r="I105" s="208"/>
      <c r="J105" s="208"/>
      <c r="K105" s="10"/>
      <c r="L105" s="208" t="s">
        <v>106</v>
      </c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6">
        <f>'03 - Přípojky_01'!J34</f>
        <v>0</v>
      </c>
      <c r="AH105" s="207"/>
      <c r="AI105" s="207"/>
      <c r="AJ105" s="207"/>
      <c r="AK105" s="207"/>
      <c r="AL105" s="207"/>
      <c r="AM105" s="207"/>
      <c r="AN105" s="206">
        <f t="shared" si="1"/>
        <v>0</v>
      </c>
      <c r="AO105" s="207"/>
      <c r="AP105" s="207"/>
      <c r="AQ105" s="86" t="s">
        <v>89</v>
      </c>
      <c r="AR105" s="49"/>
      <c r="AS105" s="87">
        <v>0</v>
      </c>
      <c r="AT105" s="88">
        <f t="shared" si="0"/>
        <v>0</v>
      </c>
      <c r="AU105" s="89">
        <f>'03 - Přípojky_01'!P134</f>
        <v>1146.8589649999999</v>
      </c>
      <c r="AV105" s="88">
        <f>'03 - Přípojky_01'!J37</f>
        <v>0</v>
      </c>
      <c r="AW105" s="88">
        <f>'03 - Přípojky_01'!J38</f>
        <v>0</v>
      </c>
      <c r="AX105" s="88">
        <f>'03 - Přípojky_01'!J39</f>
        <v>0</v>
      </c>
      <c r="AY105" s="88">
        <f>'03 - Přípojky_01'!J40</f>
        <v>0</v>
      </c>
      <c r="AZ105" s="88">
        <f>'03 - Přípojky_01'!F37</f>
        <v>0</v>
      </c>
      <c r="BA105" s="88">
        <f>'03 - Přípojky_01'!F38</f>
        <v>0</v>
      </c>
      <c r="BB105" s="88">
        <f>'03 - Přípojky_01'!F39</f>
        <v>0</v>
      </c>
      <c r="BC105" s="88">
        <f>'03 - Přípojky_01'!F40</f>
        <v>0</v>
      </c>
      <c r="BD105" s="90">
        <f>'03 - Přípojky_01'!F41</f>
        <v>0</v>
      </c>
      <c r="BT105" s="25" t="s">
        <v>93</v>
      </c>
      <c r="BV105" s="25" t="s">
        <v>79</v>
      </c>
      <c r="BW105" s="25" t="s">
        <v>117</v>
      </c>
      <c r="BX105" s="25" t="s">
        <v>110</v>
      </c>
      <c r="CL105" s="25" t="s">
        <v>1</v>
      </c>
    </row>
    <row r="106" spans="1:90" s="4" customFormat="1" ht="16.5" customHeight="1" x14ac:dyDescent="0.15">
      <c r="B106" s="49"/>
      <c r="C106" s="10"/>
      <c r="D106" s="10"/>
      <c r="E106" s="208" t="s">
        <v>118</v>
      </c>
      <c r="F106" s="208"/>
      <c r="G106" s="208"/>
      <c r="H106" s="208"/>
      <c r="I106" s="208"/>
      <c r="J106" s="10"/>
      <c r="K106" s="208" t="s">
        <v>119</v>
      </c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9">
        <f>ROUND(SUM(AG107:AG109),2)</f>
        <v>0</v>
      </c>
      <c r="AH106" s="207"/>
      <c r="AI106" s="207"/>
      <c r="AJ106" s="207"/>
      <c r="AK106" s="207"/>
      <c r="AL106" s="207"/>
      <c r="AM106" s="207"/>
      <c r="AN106" s="206">
        <f t="shared" si="1"/>
        <v>0</v>
      </c>
      <c r="AO106" s="207"/>
      <c r="AP106" s="207"/>
      <c r="AQ106" s="86" t="s">
        <v>89</v>
      </c>
      <c r="AR106" s="49"/>
      <c r="AS106" s="87">
        <f>ROUND(SUM(AS107:AS109),2)</f>
        <v>0</v>
      </c>
      <c r="AT106" s="88">
        <f t="shared" si="0"/>
        <v>0</v>
      </c>
      <c r="AU106" s="89">
        <f>ROUND(SUM(AU107:AU109),5)</f>
        <v>2786.76802</v>
      </c>
      <c r="AV106" s="88">
        <f>ROUND(AZ106*L29,2)</f>
        <v>0</v>
      </c>
      <c r="AW106" s="88">
        <f>ROUND(BA106*L30,2)</f>
        <v>0</v>
      </c>
      <c r="AX106" s="88">
        <f>ROUND(BB106*L29,2)</f>
        <v>0</v>
      </c>
      <c r="AY106" s="88">
        <f>ROUND(BC106*L30,2)</f>
        <v>0</v>
      </c>
      <c r="AZ106" s="88">
        <f>ROUND(SUM(AZ107:AZ109),2)</f>
        <v>0</v>
      </c>
      <c r="BA106" s="88">
        <f>ROUND(SUM(BA107:BA109),2)</f>
        <v>0</v>
      </c>
      <c r="BB106" s="88">
        <f>ROUND(SUM(BB107:BB109),2)</f>
        <v>0</v>
      </c>
      <c r="BC106" s="88">
        <f>ROUND(SUM(BC107:BC109),2)</f>
        <v>0</v>
      </c>
      <c r="BD106" s="90">
        <f>ROUND(SUM(BD107:BD109),2)</f>
        <v>0</v>
      </c>
      <c r="BS106" s="25" t="s">
        <v>76</v>
      </c>
      <c r="BT106" s="25" t="s">
        <v>86</v>
      </c>
      <c r="BU106" s="25" t="s">
        <v>78</v>
      </c>
      <c r="BV106" s="25" t="s">
        <v>79</v>
      </c>
      <c r="BW106" s="25" t="s">
        <v>120</v>
      </c>
      <c r="BX106" s="25" t="s">
        <v>85</v>
      </c>
      <c r="CL106" s="25" t="s">
        <v>1</v>
      </c>
    </row>
    <row r="107" spans="1:90" s="4" customFormat="1" ht="47.25" customHeight="1" x14ac:dyDescent="0.15">
      <c r="A107" s="91" t="s">
        <v>95</v>
      </c>
      <c r="B107" s="49"/>
      <c r="C107" s="10"/>
      <c r="D107" s="10"/>
      <c r="E107" s="10"/>
      <c r="F107" s="208" t="s">
        <v>121</v>
      </c>
      <c r="G107" s="208"/>
      <c r="H107" s="208"/>
      <c r="I107" s="208"/>
      <c r="J107" s="208"/>
      <c r="K107" s="10"/>
      <c r="L107" s="208" t="s">
        <v>122</v>
      </c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6">
        <f>'SO 04.1., SO 04.2. - Shyb...'!J34</f>
        <v>0</v>
      </c>
      <c r="AH107" s="207"/>
      <c r="AI107" s="207"/>
      <c r="AJ107" s="207"/>
      <c r="AK107" s="207"/>
      <c r="AL107" s="207"/>
      <c r="AM107" s="207"/>
      <c r="AN107" s="206">
        <f t="shared" si="1"/>
        <v>0</v>
      </c>
      <c r="AO107" s="207"/>
      <c r="AP107" s="207"/>
      <c r="AQ107" s="86" t="s">
        <v>89</v>
      </c>
      <c r="AR107" s="49"/>
      <c r="AS107" s="87">
        <v>0</v>
      </c>
      <c r="AT107" s="88">
        <f t="shared" si="0"/>
        <v>0</v>
      </c>
      <c r="AU107" s="89">
        <f>'SO 04.1., SO 04.2. - Shyb...'!P136</f>
        <v>2177.5004520000002</v>
      </c>
      <c r="AV107" s="88">
        <f>'SO 04.1., SO 04.2. - Shyb...'!J37</f>
        <v>0</v>
      </c>
      <c r="AW107" s="88">
        <f>'SO 04.1., SO 04.2. - Shyb...'!J38</f>
        <v>0</v>
      </c>
      <c r="AX107" s="88">
        <f>'SO 04.1., SO 04.2. - Shyb...'!J39</f>
        <v>0</v>
      </c>
      <c r="AY107" s="88">
        <f>'SO 04.1., SO 04.2. - Shyb...'!J40</f>
        <v>0</v>
      </c>
      <c r="AZ107" s="88">
        <f>'SO 04.1., SO 04.2. - Shyb...'!F37</f>
        <v>0</v>
      </c>
      <c r="BA107" s="88">
        <f>'SO 04.1., SO 04.2. - Shyb...'!F38</f>
        <v>0</v>
      </c>
      <c r="BB107" s="88">
        <f>'SO 04.1., SO 04.2. - Shyb...'!F39</f>
        <v>0</v>
      </c>
      <c r="BC107" s="88">
        <f>'SO 04.1., SO 04.2. - Shyb...'!F40</f>
        <v>0</v>
      </c>
      <c r="BD107" s="90">
        <f>'SO 04.1., SO 04.2. - Shyb...'!F41</f>
        <v>0</v>
      </c>
      <c r="BT107" s="25" t="s">
        <v>93</v>
      </c>
      <c r="BV107" s="25" t="s">
        <v>79</v>
      </c>
      <c r="BW107" s="25" t="s">
        <v>123</v>
      </c>
      <c r="BX107" s="25" t="s">
        <v>120</v>
      </c>
      <c r="CL107" s="25" t="s">
        <v>1</v>
      </c>
    </row>
    <row r="108" spans="1:90" s="4" customFormat="1" ht="23.25" customHeight="1" x14ac:dyDescent="0.15">
      <c r="A108" s="91" t="s">
        <v>95</v>
      </c>
      <c r="B108" s="49"/>
      <c r="C108" s="10"/>
      <c r="D108" s="10"/>
      <c r="E108" s="10"/>
      <c r="F108" s="208" t="s">
        <v>124</v>
      </c>
      <c r="G108" s="208"/>
      <c r="H108" s="208"/>
      <c r="I108" s="208"/>
      <c r="J108" s="208"/>
      <c r="K108" s="10"/>
      <c r="L108" s="208" t="s">
        <v>125</v>
      </c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6">
        <f>'SO 04.3. - Armaturní šach...'!J34</f>
        <v>0</v>
      </c>
      <c r="AH108" s="207"/>
      <c r="AI108" s="207"/>
      <c r="AJ108" s="207"/>
      <c r="AK108" s="207"/>
      <c r="AL108" s="207"/>
      <c r="AM108" s="207"/>
      <c r="AN108" s="206">
        <f t="shared" si="1"/>
        <v>0</v>
      </c>
      <c r="AO108" s="207"/>
      <c r="AP108" s="207"/>
      <c r="AQ108" s="86" t="s">
        <v>89</v>
      </c>
      <c r="AR108" s="49"/>
      <c r="AS108" s="87">
        <v>0</v>
      </c>
      <c r="AT108" s="88">
        <f t="shared" si="0"/>
        <v>0</v>
      </c>
      <c r="AU108" s="89">
        <f>'SO 04.3. - Armaturní šach...'!P137</f>
        <v>355.385536</v>
      </c>
      <c r="AV108" s="88">
        <f>'SO 04.3. - Armaturní šach...'!J37</f>
        <v>0</v>
      </c>
      <c r="AW108" s="88">
        <f>'SO 04.3. - Armaturní šach...'!J38</f>
        <v>0</v>
      </c>
      <c r="AX108" s="88">
        <f>'SO 04.3. - Armaturní šach...'!J39</f>
        <v>0</v>
      </c>
      <c r="AY108" s="88">
        <f>'SO 04.3. - Armaturní šach...'!J40</f>
        <v>0</v>
      </c>
      <c r="AZ108" s="88">
        <f>'SO 04.3. - Armaturní šach...'!F37</f>
        <v>0</v>
      </c>
      <c r="BA108" s="88">
        <f>'SO 04.3. - Armaturní šach...'!F38</f>
        <v>0</v>
      </c>
      <c r="BB108" s="88">
        <f>'SO 04.3. - Armaturní šach...'!F39</f>
        <v>0</v>
      </c>
      <c r="BC108" s="88">
        <f>'SO 04.3. - Armaturní šach...'!F40</f>
        <v>0</v>
      </c>
      <c r="BD108" s="90">
        <f>'SO 04.3. - Armaturní šach...'!F41</f>
        <v>0</v>
      </c>
      <c r="BT108" s="25" t="s">
        <v>93</v>
      </c>
      <c r="BV108" s="25" t="s">
        <v>79</v>
      </c>
      <c r="BW108" s="25" t="s">
        <v>126</v>
      </c>
      <c r="BX108" s="25" t="s">
        <v>120</v>
      </c>
      <c r="CL108" s="25" t="s">
        <v>1</v>
      </c>
    </row>
    <row r="109" spans="1:90" s="4" customFormat="1" ht="23.25" customHeight="1" x14ac:dyDescent="0.15">
      <c r="A109" s="91" t="s">
        <v>95</v>
      </c>
      <c r="B109" s="49"/>
      <c r="C109" s="10"/>
      <c r="D109" s="10"/>
      <c r="E109" s="10"/>
      <c r="F109" s="208" t="s">
        <v>127</v>
      </c>
      <c r="G109" s="208"/>
      <c r="H109" s="208"/>
      <c r="I109" s="208"/>
      <c r="J109" s="208"/>
      <c r="K109" s="10"/>
      <c r="L109" s="208" t="s">
        <v>128</v>
      </c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6">
        <f>'SO 04.4. - Armaturní šach...'!J34</f>
        <v>0</v>
      </c>
      <c r="AH109" s="207"/>
      <c r="AI109" s="207"/>
      <c r="AJ109" s="207"/>
      <c r="AK109" s="207"/>
      <c r="AL109" s="207"/>
      <c r="AM109" s="207"/>
      <c r="AN109" s="206">
        <f t="shared" si="1"/>
        <v>0</v>
      </c>
      <c r="AO109" s="207"/>
      <c r="AP109" s="207"/>
      <c r="AQ109" s="86" t="s">
        <v>89</v>
      </c>
      <c r="AR109" s="49"/>
      <c r="AS109" s="87">
        <v>0</v>
      </c>
      <c r="AT109" s="88">
        <f t="shared" si="0"/>
        <v>0</v>
      </c>
      <c r="AU109" s="89">
        <f>'SO 04.4. - Armaturní šach...'!P138</f>
        <v>253.882036</v>
      </c>
      <c r="AV109" s="88">
        <f>'SO 04.4. - Armaturní šach...'!J37</f>
        <v>0</v>
      </c>
      <c r="AW109" s="88">
        <f>'SO 04.4. - Armaturní šach...'!J38</f>
        <v>0</v>
      </c>
      <c r="AX109" s="88">
        <f>'SO 04.4. - Armaturní šach...'!J39</f>
        <v>0</v>
      </c>
      <c r="AY109" s="88">
        <f>'SO 04.4. - Armaturní šach...'!J40</f>
        <v>0</v>
      </c>
      <c r="AZ109" s="88">
        <f>'SO 04.4. - Armaturní šach...'!F37</f>
        <v>0</v>
      </c>
      <c r="BA109" s="88">
        <f>'SO 04.4. - Armaturní šach...'!F38</f>
        <v>0</v>
      </c>
      <c r="BB109" s="88">
        <f>'SO 04.4. - Armaturní šach...'!F39</f>
        <v>0</v>
      </c>
      <c r="BC109" s="88">
        <f>'SO 04.4. - Armaturní šach...'!F40</f>
        <v>0</v>
      </c>
      <c r="BD109" s="90">
        <f>'SO 04.4. - Armaturní šach...'!F41</f>
        <v>0</v>
      </c>
      <c r="BT109" s="25" t="s">
        <v>93</v>
      </c>
      <c r="BV109" s="25" t="s">
        <v>79</v>
      </c>
      <c r="BW109" s="25" t="s">
        <v>129</v>
      </c>
      <c r="BX109" s="25" t="s">
        <v>120</v>
      </c>
      <c r="CL109" s="25" t="s">
        <v>1</v>
      </c>
    </row>
    <row r="110" spans="1:90" s="4" customFormat="1" ht="23.25" customHeight="1" x14ac:dyDescent="0.15">
      <c r="B110" s="49"/>
      <c r="C110" s="10"/>
      <c r="D110" s="10"/>
      <c r="E110" s="208" t="s">
        <v>130</v>
      </c>
      <c r="F110" s="208"/>
      <c r="G110" s="208"/>
      <c r="H110" s="208"/>
      <c r="I110" s="208"/>
      <c r="J110" s="10"/>
      <c r="K110" s="208" t="s">
        <v>131</v>
      </c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9">
        <f>ROUND(SUM(AG111:AG113),2)</f>
        <v>0</v>
      </c>
      <c r="AH110" s="207"/>
      <c r="AI110" s="207"/>
      <c r="AJ110" s="207"/>
      <c r="AK110" s="207"/>
      <c r="AL110" s="207"/>
      <c r="AM110" s="207"/>
      <c r="AN110" s="206">
        <f t="shared" si="1"/>
        <v>0</v>
      </c>
      <c r="AO110" s="207"/>
      <c r="AP110" s="207"/>
      <c r="AQ110" s="86" t="s">
        <v>89</v>
      </c>
      <c r="AR110" s="49"/>
      <c r="AS110" s="87">
        <f>ROUND(SUM(AS111:AS113),2)</f>
        <v>0</v>
      </c>
      <c r="AT110" s="88">
        <f t="shared" si="0"/>
        <v>0</v>
      </c>
      <c r="AU110" s="89">
        <f>ROUND(SUM(AU111:AU113),5)</f>
        <v>1680.87238</v>
      </c>
      <c r="AV110" s="88">
        <f>ROUND(AZ110*L29,2)</f>
        <v>0</v>
      </c>
      <c r="AW110" s="88">
        <f>ROUND(BA110*L30,2)</f>
        <v>0</v>
      </c>
      <c r="AX110" s="88">
        <f>ROUND(BB110*L29,2)</f>
        <v>0</v>
      </c>
      <c r="AY110" s="88">
        <f>ROUND(BC110*L30,2)</f>
        <v>0</v>
      </c>
      <c r="AZ110" s="88">
        <f>ROUND(SUM(AZ111:AZ113),2)</f>
        <v>0</v>
      </c>
      <c r="BA110" s="88">
        <f>ROUND(SUM(BA111:BA113),2)</f>
        <v>0</v>
      </c>
      <c r="BB110" s="88">
        <f>ROUND(SUM(BB111:BB113),2)</f>
        <v>0</v>
      </c>
      <c r="BC110" s="88">
        <f>ROUND(SUM(BC111:BC113),2)</f>
        <v>0</v>
      </c>
      <c r="BD110" s="90">
        <f>ROUND(SUM(BD111:BD113),2)</f>
        <v>0</v>
      </c>
      <c r="BS110" s="25" t="s">
        <v>76</v>
      </c>
      <c r="BT110" s="25" t="s">
        <v>86</v>
      </c>
      <c r="BU110" s="25" t="s">
        <v>78</v>
      </c>
      <c r="BV110" s="25" t="s">
        <v>79</v>
      </c>
      <c r="BW110" s="25" t="s">
        <v>132</v>
      </c>
      <c r="BX110" s="25" t="s">
        <v>85</v>
      </c>
      <c r="CL110" s="25" t="s">
        <v>1</v>
      </c>
    </row>
    <row r="111" spans="1:90" s="4" customFormat="1" ht="23.25" customHeight="1" x14ac:dyDescent="0.15">
      <c r="A111" s="91" t="s">
        <v>95</v>
      </c>
      <c r="B111" s="49"/>
      <c r="C111" s="10"/>
      <c r="D111" s="10"/>
      <c r="E111" s="10"/>
      <c r="F111" s="208" t="s">
        <v>133</v>
      </c>
      <c r="G111" s="208"/>
      <c r="H111" s="208"/>
      <c r="I111" s="208"/>
      <c r="J111" s="208"/>
      <c r="K111" s="10"/>
      <c r="L111" s="208" t="s">
        <v>134</v>
      </c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6">
        <f>'SO 09.1. - Dešťová kanali...'!J34</f>
        <v>0</v>
      </c>
      <c r="AH111" s="207"/>
      <c r="AI111" s="207"/>
      <c r="AJ111" s="207"/>
      <c r="AK111" s="207"/>
      <c r="AL111" s="207"/>
      <c r="AM111" s="207"/>
      <c r="AN111" s="206">
        <f t="shared" si="1"/>
        <v>0</v>
      </c>
      <c r="AO111" s="207"/>
      <c r="AP111" s="207"/>
      <c r="AQ111" s="86" t="s">
        <v>89</v>
      </c>
      <c r="AR111" s="49"/>
      <c r="AS111" s="87">
        <v>0</v>
      </c>
      <c r="AT111" s="88">
        <f t="shared" si="0"/>
        <v>0</v>
      </c>
      <c r="AU111" s="89">
        <f>'SO 09.1. - Dešťová kanali...'!P131</f>
        <v>489.00293199999999</v>
      </c>
      <c r="AV111" s="88">
        <f>'SO 09.1. - Dešťová kanali...'!J37</f>
        <v>0</v>
      </c>
      <c r="AW111" s="88">
        <f>'SO 09.1. - Dešťová kanali...'!J38</f>
        <v>0</v>
      </c>
      <c r="AX111" s="88">
        <f>'SO 09.1. - Dešťová kanali...'!J39</f>
        <v>0</v>
      </c>
      <c r="AY111" s="88">
        <f>'SO 09.1. - Dešťová kanali...'!J40</f>
        <v>0</v>
      </c>
      <c r="AZ111" s="88">
        <f>'SO 09.1. - Dešťová kanali...'!F37</f>
        <v>0</v>
      </c>
      <c r="BA111" s="88">
        <f>'SO 09.1. - Dešťová kanali...'!F38</f>
        <v>0</v>
      </c>
      <c r="BB111" s="88">
        <f>'SO 09.1. - Dešťová kanali...'!F39</f>
        <v>0</v>
      </c>
      <c r="BC111" s="88">
        <f>'SO 09.1. - Dešťová kanali...'!F40</f>
        <v>0</v>
      </c>
      <c r="BD111" s="90">
        <f>'SO 09.1. - Dešťová kanali...'!F41</f>
        <v>0</v>
      </c>
      <c r="BT111" s="25" t="s">
        <v>93</v>
      </c>
      <c r="BV111" s="25" t="s">
        <v>79</v>
      </c>
      <c r="BW111" s="25" t="s">
        <v>135</v>
      </c>
      <c r="BX111" s="25" t="s">
        <v>132</v>
      </c>
      <c r="CL111" s="25" t="s">
        <v>1</v>
      </c>
    </row>
    <row r="112" spans="1:90" s="4" customFormat="1" ht="23.25" customHeight="1" x14ac:dyDescent="0.15">
      <c r="A112" s="91" t="s">
        <v>95</v>
      </c>
      <c r="B112" s="49"/>
      <c r="C112" s="10"/>
      <c r="D112" s="10"/>
      <c r="E112" s="10"/>
      <c r="F112" s="208" t="s">
        <v>136</v>
      </c>
      <c r="G112" s="208"/>
      <c r="H112" s="208"/>
      <c r="I112" s="208"/>
      <c r="J112" s="208"/>
      <c r="K112" s="10"/>
      <c r="L112" s="208" t="s">
        <v>137</v>
      </c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6">
        <f>'SO 09.2. - Dešťová kanali...'!J34</f>
        <v>0</v>
      </c>
      <c r="AH112" s="207"/>
      <c r="AI112" s="207"/>
      <c r="AJ112" s="207"/>
      <c r="AK112" s="207"/>
      <c r="AL112" s="207"/>
      <c r="AM112" s="207"/>
      <c r="AN112" s="206">
        <f t="shared" si="1"/>
        <v>0</v>
      </c>
      <c r="AO112" s="207"/>
      <c r="AP112" s="207"/>
      <c r="AQ112" s="86" t="s">
        <v>89</v>
      </c>
      <c r="AR112" s="49"/>
      <c r="AS112" s="87">
        <v>0</v>
      </c>
      <c r="AT112" s="88">
        <f t="shared" si="0"/>
        <v>0</v>
      </c>
      <c r="AU112" s="89">
        <f>'SO 09.2. - Dešťová kanali...'!P133</f>
        <v>212.75623300000001</v>
      </c>
      <c r="AV112" s="88">
        <f>'SO 09.2. - Dešťová kanali...'!J37</f>
        <v>0</v>
      </c>
      <c r="AW112" s="88">
        <f>'SO 09.2. - Dešťová kanali...'!J38</f>
        <v>0</v>
      </c>
      <c r="AX112" s="88">
        <f>'SO 09.2. - Dešťová kanali...'!J39</f>
        <v>0</v>
      </c>
      <c r="AY112" s="88">
        <f>'SO 09.2. - Dešťová kanali...'!J40</f>
        <v>0</v>
      </c>
      <c r="AZ112" s="88">
        <f>'SO 09.2. - Dešťová kanali...'!F37</f>
        <v>0</v>
      </c>
      <c r="BA112" s="88">
        <f>'SO 09.2. - Dešťová kanali...'!F38</f>
        <v>0</v>
      </c>
      <c r="BB112" s="88">
        <f>'SO 09.2. - Dešťová kanali...'!F39</f>
        <v>0</v>
      </c>
      <c r="BC112" s="88">
        <f>'SO 09.2. - Dešťová kanali...'!F40</f>
        <v>0</v>
      </c>
      <c r="BD112" s="90">
        <f>'SO 09.2. - Dešťová kanali...'!F41</f>
        <v>0</v>
      </c>
      <c r="BT112" s="25" t="s">
        <v>93</v>
      </c>
      <c r="BV112" s="25" t="s">
        <v>79</v>
      </c>
      <c r="BW112" s="25" t="s">
        <v>138</v>
      </c>
      <c r="BX112" s="25" t="s">
        <v>132</v>
      </c>
      <c r="CL112" s="25" t="s">
        <v>1</v>
      </c>
    </row>
    <row r="113" spans="1:90" s="4" customFormat="1" ht="16.5" customHeight="1" x14ac:dyDescent="0.15">
      <c r="A113" s="91" t="s">
        <v>95</v>
      </c>
      <c r="B113" s="49"/>
      <c r="C113" s="10"/>
      <c r="D113" s="10"/>
      <c r="E113" s="10"/>
      <c r="F113" s="208" t="s">
        <v>105</v>
      </c>
      <c r="G113" s="208"/>
      <c r="H113" s="208"/>
      <c r="I113" s="208"/>
      <c r="J113" s="208"/>
      <c r="K113" s="10"/>
      <c r="L113" s="208" t="s">
        <v>106</v>
      </c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6">
        <f>'03 - Přípojky_02'!J34</f>
        <v>0</v>
      </c>
      <c r="AH113" s="207"/>
      <c r="AI113" s="207"/>
      <c r="AJ113" s="207"/>
      <c r="AK113" s="207"/>
      <c r="AL113" s="207"/>
      <c r="AM113" s="207"/>
      <c r="AN113" s="206">
        <f t="shared" si="1"/>
        <v>0</v>
      </c>
      <c r="AO113" s="207"/>
      <c r="AP113" s="207"/>
      <c r="AQ113" s="86" t="s">
        <v>89</v>
      </c>
      <c r="AR113" s="49"/>
      <c r="AS113" s="87">
        <v>0</v>
      </c>
      <c r="AT113" s="88">
        <f t="shared" si="0"/>
        <v>0</v>
      </c>
      <c r="AU113" s="89">
        <f>'03 - Přípojky_02'!P132</f>
        <v>979.11321900000007</v>
      </c>
      <c r="AV113" s="88">
        <f>'03 - Přípojky_02'!J37</f>
        <v>0</v>
      </c>
      <c r="AW113" s="88">
        <f>'03 - Přípojky_02'!J38</f>
        <v>0</v>
      </c>
      <c r="AX113" s="88">
        <f>'03 - Přípojky_02'!J39</f>
        <v>0</v>
      </c>
      <c r="AY113" s="88">
        <f>'03 - Přípojky_02'!J40</f>
        <v>0</v>
      </c>
      <c r="AZ113" s="88">
        <f>'03 - Přípojky_02'!F37</f>
        <v>0</v>
      </c>
      <c r="BA113" s="88">
        <f>'03 - Přípojky_02'!F38</f>
        <v>0</v>
      </c>
      <c r="BB113" s="88">
        <f>'03 - Přípojky_02'!F39</f>
        <v>0</v>
      </c>
      <c r="BC113" s="88">
        <f>'03 - Přípojky_02'!F40</f>
        <v>0</v>
      </c>
      <c r="BD113" s="90">
        <f>'03 - Přípojky_02'!F41</f>
        <v>0</v>
      </c>
      <c r="BT113" s="25" t="s">
        <v>93</v>
      </c>
      <c r="BV113" s="25" t="s">
        <v>79</v>
      </c>
      <c r="BW113" s="25" t="s">
        <v>139</v>
      </c>
      <c r="BX113" s="25" t="s">
        <v>132</v>
      </c>
      <c r="CL113" s="25" t="s">
        <v>1</v>
      </c>
    </row>
    <row r="114" spans="1:90" s="4" customFormat="1" ht="23.25" customHeight="1" x14ac:dyDescent="0.15">
      <c r="A114" s="91" t="s">
        <v>95</v>
      </c>
      <c r="B114" s="49"/>
      <c r="C114" s="10"/>
      <c r="D114" s="10"/>
      <c r="E114" s="208" t="s">
        <v>140</v>
      </c>
      <c r="F114" s="208"/>
      <c r="G114" s="208"/>
      <c r="H114" s="208"/>
      <c r="I114" s="208"/>
      <c r="J114" s="10"/>
      <c r="K114" s="208" t="s">
        <v>141</v>
      </c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6">
        <f>'SO 10 - Rekonstrukce komu...'!J32</f>
        <v>0</v>
      </c>
      <c r="AH114" s="207"/>
      <c r="AI114" s="207"/>
      <c r="AJ114" s="207"/>
      <c r="AK114" s="207"/>
      <c r="AL114" s="207"/>
      <c r="AM114" s="207"/>
      <c r="AN114" s="206">
        <f t="shared" si="1"/>
        <v>0</v>
      </c>
      <c r="AO114" s="207"/>
      <c r="AP114" s="207"/>
      <c r="AQ114" s="86" t="s">
        <v>89</v>
      </c>
      <c r="AR114" s="49"/>
      <c r="AS114" s="87">
        <v>0</v>
      </c>
      <c r="AT114" s="88">
        <f t="shared" si="0"/>
        <v>0</v>
      </c>
      <c r="AU114" s="89">
        <f>'SO 10 - Rekonstrukce komu...'!P129</f>
        <v>2287.7543530000003</v>
      </c>
      <c r="AV114" s="88">
        <f>'SO 10 - Rekonstrukce komu...'!J35</f>
        <v>0</v>
      </c>
      <c r="AW114" s="88">
        <f>'SO 10 - Rekonstrukce komu...'!J36</f>
        <v>0</v>
      </c>
      <c r="AX114" s="88">
        <f>'SO 10 - Rekonstrukce komu...'!J37</f>
        <v>0</v>
      </c>
      <c r="AY114" s="88">
        <f>'SO 10 - Rekonstrukce komu...'!J38</f>
        <v>0</v>
      </c>
      <c r="AZ114" s="88">
        <f>'SO 10 - Rekonstrukce komu...'!F35</f>
        <v>0</v>
      </c>
      <c r="BA114" s="88">
        <f>'SO 10 - Rekonstrukce komu...'!F36</f>
        <v>0</v>
      </c>
      <c r="BB114" s="88">
        <f>'SO 10 - Rekonstrukce komu...'!F37</f>
        <v>0</v>
      </c>
      <c r="BC114" s="88">
        <f>'SO 10 - Rekonstrukce komu...'!F38</f>
        <v>0</v>
      </c>
      <c r="BD114" s="90">
        <f>'SO 10 - Rekonstrukce komu...'!F39</f>
        <v>0</v>
      </c>
      <c r="BT114" s="25" t="s">
        <v>86</v>
      </c>
      <c r="BV114" s="25" t="s">
        <v>79</v>
      </c>
      <c r="BW114" s="25" t="s">
        <v>142</v>
      </c>
      <c r="BX114" s="25" t="s">
        <v>85</v>
      </c>
      <c r="CL114" s="25" t="s">
        <v>1</v>
      </c>
    </row>
    <row r="115" spans="1:90" s="4" customFormat="1" ht="16.5" customHeight="1" x14ac:dyDescent="0.15">
      <c r="A115" s="91" t="s">
        <v>95</v>
      </c>
      <c r="B115" s="49"/>
      <c r="C115" s="10"/>
      <c r="D115" s="10"/>
      <c r="E115" s="208" t="s">
        <v>143</v>
      </c>
      <c r="F115" s="208"/>
      <c r="G115" s="208"/>
      <c r="H115" s="208"/>
      <c r="I115" s="208"/>
      <c r="J115" s="10"/>
      <c r="K115" s="208" t="s">
        <v>144</v>
      </c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6">
        <f>'11 - Vodovodní přípojky n...'!J32</f>
        <v>0</v>
      </c>
      <c r="AH115" s="207"/>
      <c r="AI115" s="207"/>
      <c r="AJ115" s="207"/>
      <c r="AK115" s="207"/>
      <c r="AL115" s="207"/>
      <c r="AM115" s="207"/>
      <c r="AN115" s="206">
        <f t="shared" si="1"/>
        <v>0</v>
      </c>
      <c r="AO115" s="207"/>
      <c r="AP115" s="207"/>
      <c r="AQ115" s="86" t="s">
        <v>89</v>
      </c>
      <c r="AR115" s="49"/>
      <c r="AS115" s="87">
        <v>0</v>
      </c>
      <c r="AT115" s="88">
        <f t="shared" si="0"/>
        <v>0</v>
      </c>
      <c r="AU115" s="89">
        <f>'11 - Vodovodní přípojky n...'!P130</f>
        <v>667.78680999999995</v>
      </c>
      <c r="AV115" s="88">
        <f>'11 - Vodovodní přípojky n...'!J35</f>
        <v>0</v>
      </c>
      <c r="AW115" s="88">
        <f>'11 - Vodovodní přípojky n...'!J36</f>
        <v>0</v>
      </c>
      <c r="AX115" s="88">
        <f>'11 - Vodovodní přípojky n...'!J37</f>
        <v>0</v>
      </c>
      <c r="AY115" s="88">
        <f>'11 - Vodovodní přípojky n...'!J38</f>
        <v>0</v>
      </c>
      <c r="AZ115" s="88">
        <f>'11 - Vodovodní přípojky n...'!F35</f>
        <v>0</v>
      </c>
      <c r="BA115" s="88">
        <f>'11 - Vodovodní přípojky n...'!F36</f>
        <v>0</v>
      </c>
      <c r="BB115" s="88">
        <f>'11 - Vodovodní přípojky n...'!F37</f>
        <v>0</v>
      </c>
      <c r="BC115" s="88">
        <f>'11 - Vodovodní přípojky n...'!F38</f>
        <v>0</v>
      </c>
      <c r="BD115" s="90">
        <f>'11 - Vodovodní přípojky n...'!F39</f>
        <v>0</v>
      </c>
      <c r="BT115" s="25" t="s">
        <v>86</v>
      </c>
      <c r="BV115" s="25" t="s">
        <v>79</v>
      </c>
      <c r="BW115" s="25" t="s">
        <v>145</v>
      </c>
      <c r="BX115" s="25" t="s">
        <v>85</v>
      </c>
      <c r="CL115" s="25" t="s">
        <v>1</v>
      </c>
    </row>
    <row r="116" spans="1:90" s="4" customFormat="1" ht="16.5" customHeight="1" x14ac:dyDescent="0.15">
      <c r="A116" s="91" t="s">
        <v>95</v>
      </c>
      <c r="B116" s="49"/>
      <c r="C116" s="10"/>
      <c r="D116" s="10"/>
      <c r="E116" s="208" t="s">
        <v>146</v>
      </c>
      <c r="F116" s="208"/>
      <c r="G116" s="208"/>
      <c r="H116" s="208"/>
      <c r="I116" s="208"/>
      <c r="J116" s="10"/>
      <c r="K116" s="208" t="s">
        <v>147</v>
      </c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6">
        <f>'12 - Vedlejší a ostatní n...'!J32</f>
        <v>0</v>
      </c>
      <c r="AH116" s="207"/>
      <c r="AI116" s="207"/>
      <c r="AJ116" s="207"/>
      <c r="AK116" s="207"/>
      <c r="AL116" s="207"/>
      <c r="AM116" s="207"/>
      <c r="AN116" s="206">
        <f t="shared" si="1"/>
        <v>0</v>
      </c>
      <c r="AO116" s="207"/>
      <c r="AP116" s="207"/>
      <c r="AQ116" s="86" t="s">
        <v>89</v>
      </c>
      <c r="AR116" s="49"/>
      <c r="AS116" s="92">
        <v>0</v>
      </c>
      <c r="AT116" s="93">
        <f t="shared" si="0"/>
        <v>0</v>
      </c>
      <c r="AU116" s="94">
        <f>'12 - Vedlejší a ostatní n...'!P121</f>
        <v>0</v>
      </c>
      <c r="AV116" s="93">
        <f>'12 - Vedlejší a ostatní n...'!J35</f>
        <v>0</v>
      </c>
      <c r="AW116" s="93">
        <f>'12 - Vedlejší a ostatní n...'!J36</f>
        <v>0</v>
      </c>
      <c r="AX116" s="93">
        <f>'12 - Vedlejší a ostatní n...'!J37</f>
        <v>0</v>
      </c>
      <c r="AY116" s="93">
        <f>'12 - Vedlejší a ostatní n...'!J38</f>
        <v>0</v>
      </c>
      <c r="AZ116" s="93">
        <f>'12 - Vedlejší a ostatní n...'!F35</f>
        <v>0</v>
      </c>
      <c r="BA116" s="93">
        <f>'12 - Vedlejší a ostatní n...'!F36</f>
        <v>0</v>
      </c>
      <c r="BB116" s="93">
        <f>'12 - Vedlejší a ostatní n...'!F37</f>
        <v>0</v>
      </c>
      <c r="BC116" s="93">
        <f>'12 - Vedlejší a ostatní n...'!F38</f>
        <v>0</v>
      </c>
      <c r="BD116" s="95">
        <f>'12 - Vedlejší a ostatní n...'!F39</f>
        <v>0</v>
      </c>
      <c r="BT116" s="25" t="s">
        <v>86</v>
      </c>
      <c r="BV116" s="25" t="s">
        <v>79</v>
      </c>
      <c r="BW116" s="25" t="s">
        <v>148</v>
      </c>
      <c r="BX116" s="25" t="s">
        <v>85</v>
      </c>
      <c r="CL116" s="25" t="s">
        <v>1</v>
      </c>
    </row>
    <row r="117" spans="1:90" s="4" customFormat="1" ht="16.5" customHeight="1" x14ac:dyDescent="0.15">
      <c r="A117" s="91" t="s">
        <v>95</v>
      </c>
      <c r="B117" s="49"/>
      <c r="C117" s="10"/>
      <c r="D117" s="10"/>
      <c r="E117" s="208" t="s">
        <v>3116</v>
      </c>
      <c r="F117" s="208"/>
      <c r="G117" s="208"/>
      <c r="H117" s="208"/>
      <c r="I117" s="208"/>
      <c r="J117" s="10"/>
      <c r="K117" s="208" t="s">
        <v>3117</v>
      </c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6">
        <v>500000</v>
      </c>
      <c r="AH117" s="207"/>
      <c r="AI117" s="207"/>
      <c r="AJ117" s="207"/>
      <c r="AK117" s="207"/>
      <c r="AL117" s="207"/>
      <c r="AM117" s="207"/>
      <c r="AN117" s="206">
        <f>AG117*1.21</f>
        <v>605000</v>
      </c>
      <c r="AO117" s="207"/>
      <c r="AP117" s="207"/>
      <c r="AQ117" s="86" t="s">
        <v>89</v>
      </c>
      <c r="AR117" s="49"/>
      <c r="AS117" s="92">
        <v>0</v>
      </c>
      <c r="AT117" s="93">
        <f t="shared" ref="AT117" si="2">ROUND(SUM(AV117:AW117),2)</f>
        <v>0</v>
      </c>
      <c r="AU117" s="94">
        <f>'12 - Vedlejší a ostatní n...'!P122</f>
        <v>0</v>
      </c>
      <c r="AV117" s="93">
        <f>'12 - Vedlejší a ostatní n...'!J36</f>
        <v>0</v>
      </c>
      <c r="AW117" s="93">
        <f>'12 - Vedlejší a ostatní n...'!J37</f>
        <v>0</v>
      </c>
      <c r="AX117" s="93">
        <f>'12 - Vedlejší a ostatní n...'!J38</f>
        <v>0</v>
      </c>
      <c r="AY117" s="93">
        <f>'12 - Vedlejší a ostatní n...'!J39</f>
        <v>0</v>
      </c>
      <c r="AZ117" s="93">
        <f>'12 - Vedlejší a ostatní n...'!F36</f>
        <v>0</v>
      </c>
      <c r="BA117" s="93">
        <f>'12 - Vedlejší a ostatní n...'!F37</f>
        <v>0</v>
      </c>
      <c r="BB117" s="93">
        <f>'12 - Vedlejší a ostatní n...'!F38</f>
        <v>0</v>
      </c>
      <c r="BC117" s="93">
        <f>'12 - Vedlejší a ostatní n...'!F39</f>
        <v>0</v>
      </c>
      <c r="BD117" s="95">
        <f>'12 - Vedlejší a ostatní n...'!F40</f>
        <v>0</v>
      </c>
      <c r="BT117" s="25" t="s">
        <v>86</v>
      </c>
      <c r="BV117" s="25" t="s">
        <v>79</v>
      </c>
      <c r="BW117" s="25" t="s">
        <v>148</v>
      </c>
      <c r="BX117" s="25" t="s">
        <v>85</v>
      </c>
      <c r="CL117" s="25" t="s">
        <v>1</v>
      </c>
    </row>
    <row r="118" spans="1:90" s="2" customFormat="1" ht="7" customHeight="1" x14ac:dyDescent="0.15">
      <c r="A118" s="30"/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31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</sheetData>
  <mergeCells count="128">
    <mergeCell ref="G98:K98"/>
    <mergeCell ref="G99:K99"/>
    <mergeCell ref="I92:AF92"/>
    <mergeCell ref="J95:AF95"/>
    <mergeCell ref="K96:AF96"/>
    <mergeCell ref="K102:AF102"/>
    <mergeCell ref="L97:AF97"/>
    <mergeCell ref="L103:AF103"/>
    <mergeCell ref="L101:AF101"/>
    <mergeCell ref="L100:AF100"/>
    <mergeCell ref="F111:J111"/>
    <mergeCell ref="L111:AF111"/>
    <mergeCell ref="F112:J112"/>
    <mergeCell ref="L112:AF112"/>
    <mergeCell ref="L85:AJ85"/>
    <mergeCell ref="L104:AF104"/>
    <mergeCell ref="M98:AF98"/>
    <mergeCell ref="M99:AF99"/>
    <mergeCell ref="F105:J105"/>
    <mergeCell ref="L105:AF105"/>
    <mergeCell ref="E106:I106"/>
    <mergeCell ref="K106:AF106"/>
    <mergeCell ref="F107:J107"/>
    <mergeCell ref="L107:AF107"/>
    <mergeCell ref="AG105:AM105"/>
    <mergeCell ref="C92:G92"/>
    <mergeCell ref="D95:H95"/>
    <mergeCell ref="E102:I102"/>
    <mergeCell ref="E96:I96"/>
    <mergeCell ref="F97:J97"/>
    <mergeCell ref="F103:J103"/>
    <mergeCell ref="F101:J101"/>
    <mergeCell ref="F100:J100"/>
    <mergeCell ref="F104:J104"/>
    <mergeCell ref="E116:I116"/>
    <mergeCell ref="K116:AF116"/>
    <mergeCell ref="K5:AJ5"/>
    <mergeCell ref="K6:AJ6"/>
    <mergeCell ref="E23:AN23"/>
    <mergeCell ref="AK26:AO26"/>
    <mergeCell ref="W28:AE28"/>
    <mergeCell ref="L28:P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W31:AE31"/>
    <mergeCell ref="L31:P31"/>
    <mergeCell ref="F108:J108"/>
    <mergeCell ref="L108:AF108"/>
    <mergeCell ref="F109:J109"/>
    <mergeCell ref="L109:AF109"/>
    <mergeCell ref="E110:I110"/>
    <mergeCell ref="K110:AF110"/>
    <mergeCell ref="W32:AE32"/>
    <mergeCell ref="L32:P32"/>
    <mergeCell ref="AK32:AO32"/>
    <mergeCell ref="AK33:AO33"/>
    <mergeCell ref="L33:P33"/>
    <mergeCell ref="W33:AE33"/>
    <mergeCell ref="AK35:AO35"/>
    <mergeCell ref="X35:AB35"/>
    <mergeCell ref="AM87:AN87"/>
    <mergeCell ref="AR2:BE2"/>
    <mergeCell ref="AM89:AP89"/>
    <mergeCell ref="AS89:AT91"/>
    <mergeCell ref="AM90:AP90"/>
    <mergeCell ref="AG92:AM92"/>
    <mergeCell ref="AN92:AP92"/>
    <mergeCell ref="AG94:AM94"/>
    <mergeCell ref="AG95:AM95"/>
    <mergeCell ref="AN95:AP95"/>
    <mergeCell ref="AN101:AP101"/>
    <mergeCell ref="AG101:AM101"/>
    <mergeCell ref="AN94:AP94"/>
    <mergeCell ref="AG102:AM102"/>
    <mergeCell ref="AN102:AP102"/>
    <mergeCell ref="AG103:AM103"/>
    <mergeCell ref="AN103:AP103"/>
    <mergeCell ref="AG104:AM104"/>
    <mergeCell ref="AN104:AP104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N105:AP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N115:AP115"/>
    <mergeCell ref="AG115:AM115"/>
    <mergeCell ref="AG116:AM116"/>
    <mergeCell ref="AN116:AP116"/>
    <mergeCell ref="E117:I117"/>
    <mergeCell ref="K117:AF117"/>
    <mergeCell ref="AG117:AM117"/>
    <mergeCell ref="AN117:AP117"/>
    <mergeCell ref="AG110:AM110"/>
    <mergeCell ref="AN110:AP110"/>
    <mergeCell ref="AN111:AP111"/>
    <mergeCell ref="AG111:AM111"/>
    <mergeCell ref="AN112:AP112"/>
    <mergeCell ref="AG112:AM112"/>
    <mergeCell ref="AN113:AP113"/>
    <mergeCell ref="AG113:AM113"/>
    <mergeCell ref="AG114:AM114"/>
    <mergeCell ref="AN114:AP114"/>
    <mergeCell ref="F113:J113"/>
    <mergeCell ref="L113:AF113"/>
    <mergeCell ref="E114:I114"/>
    <mergeCell ref="K114:AF114"/>
    <mergeCell ref="E115:I115"/>
    <mergeCell ref="K115:AF115"/>
  </mergeCells>
  <hyperlinks>
    <hyperlink ref="A98" location="'01 - Stoka B-1'!C2" display="/"/>
    <hyperlink ref="A99" location="'02 - Stoka B-1-1'!C2" display="/"/>
    <hyperlink ref="A100" location="'SO 01.2. - Kanalizace v u...'!C2" display="/"/>
    <hyperlink ref="A101" location="'03 - Přípojky'!C2" display="/"/>
    <hyperlink ref="A103" location="'SO 02.1 - Vodovodní řad v...'!C2" display="/"/>
    <hyperlink ref="A104" location="'SO 02.2. - Vodovodní řad ...'!C2" display="/"/>
    <hyperlink ref="A105" location="'03 - Přípojky_01'!C2" display="/"/>
    <hyperlink ref="A107" location="'SO 04.1., SO 04.2. - Shyb...'!C2" display="/"/>
    <hyperlink ref="A108" location="'SO 04.3. - Armaturní šach...'!C2" display="/"/>
    <hyperlink ref="A109" location="'SO 04.4. - Armaturní šach...'!C2" display="/"/>
    <hyperlink ref="A111" location="'SO 09.1. - Dešťová kanali...'!C2" display="/"/>
    <hyperlink ref="A112" location="'SO 09.2. - Dešťová kanali...'!C2" display="/"/>
    <hyperlink ref="A113" location="'03 - Přípojky_02'!C2" display="/"/>
    <hyperlink ref="A114" location="'SO 10 - Rekonstrukce komu...'!C2" display="/"/>
    <hyperlink ref="A115" location="'11 - Vodovodní přípojky n...'!C2" display="/"/>
    <hyperlink ref="A116" location="'12 - Vedlejší a ostatní n...'!C2" display="/"/>
    <hyperlink ref="A117" location="'12 - Vedlejší a ostatní 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24"/>
  <sheetViews>
    <sheetView showGridLines="0" topLeftCell="A277" workbookViewId="0">
      <selection activeCell="U287" sqref="U287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126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1719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2033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ROUND(J137,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ROUND((SUM(BE137:BE323)),  2)</f>
        <v>0</v>
      </c>
      <c r="G37" s="30"/>
      <c r="H37" s="30"/>
      <c r="I37" s="104">
        <v>0.21</v>
      </c>
      <c r="J37" s="103">
        <f>ROUND(((SUM(BE137:BE323))*I37),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ROUND((SUM(BF137:BF323)),  2)</f>
        <v>0</v>
      </c>
      <c r="G38" s="30"/>
      <c r="H38" s="30"/>
      <c r="I38" s="104">
        <v>0.15</v>
      </c>
      <c r="J38" s="103">
        <f>ROUND(((SUM(BF137:BF323))*I38),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ROUND((SUM(BG137:BG323)),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ROUND((SUM(BH137:BH323)),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ROUND((SUM(BI137:BI323)),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1719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04.3. - Armaturní šachta na levém břehu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J137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J138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J139</f>
        <v>0</v>
      </c>
      <c r="L102" s="120"/>
    </row>
    <row r="103" spans="1:47" s="10" customFormat="1" ht="20" customHeight="1" x14ac:dyDescent="0.15">
      <c r="B103" s="120"/>
      <c r="D103" s="121" t="s">
        <v>164</v>
      </c>
      <c r="E103" s="122"/>
      <c r="F103" s="122"/>
      <c r="G103" s="122"/>
      <c r="H103" s="122"/>
      <c r="I103" s="122"/>
      <c r="J103" s="123">
        <f>J204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J213</f>
        <v>0</v>
      </c>
      <c r="L104" s="120"/>
    </row>
    <row r="105" spans="1:47" s="10" customFormat="1" ht="20" customHeight="1" x14ac:dyDescent="0.15">
      <c r="B105" s="120"/>
      <c r="D105" s="121" t="s">
        <v>988</v>
      </c>
      <c r="E105" s="122"/>
      <c r="F105" s="122"/>
      <c r="G105" s="122"/>
      <c r="H105" s="122"/>
      <c r="I105" s="122"/>
      <c r="J105" s="123">
        <f>J228</f>
        <v>0</v>
      </c>
      <c r="L105" s="120"/>
    </row>
    <row r="106" spans="1:47" s="10" customFormat="1" ht="20" customHeight="1" x14ac:dyDescent="0.15">
      <c r="B106" s="120"/>
      <c r="D106" s="121" t="s">
        <v>166</v>
      </c>
      <c r="E106" s="122"/>
      <c r="F106" s="122"/>
      <c r="G106" s="122"/>
      <c r="H106" s="122"/>
      <c r="I106" s="122"/>
      <c r="J106" s="123">
        <f>J231</f>
        <v>0</v>
      </c>
      <c r="L106" s="120"/>
    </row>
    <row r="107" spans="1:47" s="10" customFormat="1" ht="20" customHeight="1" x14ac:dyDescent="0.15">
      <c r="B107" s="120"/>
      <c r="D107" s="121" t="s">
        <v>533</v>
      </c>
      <c r="E107" s="122"/>
      <c r="F107" s="122"/>
      <c r="G107" s="122"/>
      <c r="H107" s="122"/>
      <c r="I107" s="122"/>
      <c r="J107" s="123">
        <f>J277</f>
        <v>0</v>
      </c>
      <c r="L107" s="120"/>
    </row>
    <row r="108" spans="1:47" s="10" customFormat="1" ht="20" customHeight="1" x14ac:dyDescent="0.15">
      <c r="B108" s="120"/>
      <c r="D108" s="121" t="s">
        <v>167</v>
      </c>
      <c r="E108" s="122"/>
      <c r="F108" s="122"/>
      <c r="G108" s="122"/>
      <c r="H108" s="122"/>
      <c r="I108" s="122"/>
      <c r="J108" s="123">
        <f>J284</f>
        <v>0</v>
      </c>
      <c r="L108" s="120"/>
    </row>
    <row r="109" spans="1:47" s="10" customFormat="1" ht="20" customHeight="1" x14ac:dyDescent="0.15">
      <c r="B109" s="120"/>
      <c r="D109" s="121" t="s">
        <v>168</v>
      </c>
      <c r="E109" s="122"/>
      <c r="F109" s="122"/>
      <c r="G109" s="122"/>
      <c r="H109" s="122"/>
      <c r="I109" s="122"/>
      <c r="J109" s="123">
        <f>J287</f>
        <v>0</v>
      </c>
      <c r="L109" s="120"/>
    </row>
    <row r="110" spans="1:47" s="9" customFormat="1" ht="25" customHeight="1" x14ac:dyDescent="0.15">
      <c r="B110" s="116"/>
      <c r="D110" s="117" t="s">
        <v>989</v>
      </c>
      <c r="E110" s="118"/>
      <c r="F110" s="118"/>
      <c r="G110" s="118"/>
      <c r="H110" s="118"/>
      <c r="I110" s="118"/>
      <c r="J110" s="119">
        <f>J289</f>
        <v>0</v>
      </c>
      <c r="L110" s="116"/>
    </row>
    <row r="111" spans="1:47" s="10" customFormat="1" ht="20" customHeight="1" x14ac:dyDescent="0.15">
      <c r="B111" s="120"/>
      <c r="D111" s="121" t="s">
        <v>2034</v>
      </c>
      <c r="E111" s="122"/>
      <c r="F111" s="122"/>
      <c r="G111" s="122"/>
      <c r="H111" s="122"/>
      <c r="I111" s="122"/>
      <c r="J111" s="123">
        <f>J290</f>
        <v>0</v>
      </c>
      <c r="L111" s="120"/>
    </row>
    <row r="112" spans="1:47" s="10" customFormat="1" ht="20" customHeight="1" x14ac:dyDescent="0.15">
      <c r="B112" s="120"/>
      <c r="D112" s="121" t="s">
        <v>2035</v>
      </c>
      <c r="E112" s="122"/>
      <c r="F112" s="122"/>
      <c r="G112" s="122"/>
      <c r="H112" s="122"/>
      <c r="I112" s="122"/>
      <c r="J112" s="123">
        <f>J312</f>
        <v>0</v>
      </c>
      <c r="L112" s="120"/>
    </row>
    <row r="113" spans="1:31" s="10" customFormat="1" ht="20" customHeight="1" x14ac:dyDescent="0.15">
      <c r="B113" s="120"/>
      <c r="D113" s="121" t="s">
        <v>1721</v>
      </c>
      <c r="E113" s="122"/>
      <c r="F113" s="122"/>
      <c r="G113" s="122"/>
      <c r="H113" s="122"/>
      <c r="I113" s="122"/>
      <c r="J113" s="123">
        <f>J318</f>
        <v>0</v>
      </c>
      <c r="L113" s="120"/>
    </row>
    <row r="114" spans="1:31" s="2" customFormat="1" ht="21.75" customHeight="1" x14ac:dyDescent="0.15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7" customHeight="1" x14ac:dyDescent="0.15">
      <c r="A115" s="30"/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9" spans="1:31" s="2" customFormat="1" ht="7" customHeight="1" x14ac:dyDescent="0.15">
      <c r="A119" s="30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25" customHeight="1" x14ac:dyDescent="0.15">
      <c r="A120" s="30"/>
      <c r="B120" s="31"/>
      <c r="C120" s="22" t="s">
        <v>169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7" customHeight="1" x14ac:dyDescent="0.15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2" customHeight="1" x14ac:dyDescent="0.15">
      <c r="A122" s="30"/>
      <c r="B122" s="31"/>
      <c r="C122" s="27" t="s">
        <v>14</v>
      </c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26.25" customHeight="1" x14ac:dyDescent="0.15">
      <c r="A123" s="30"/>
      <c r="B123" s="31"/>
      <c r="C123" s="30"/>
      <c r="D123" s="30"/>
      <c r="E123" s="247" t="str">
        <f>E7</f>
        <v>Semily - obnova inženýrských sítí v lokalitě Na Mýtě a shybek pod Jizerou</v>
      </c>
      <c r="F123" s="248"/>
      <c r="G123" s="248"/>
      <c r="H123" s="248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1" customFormat="1" ht="12" customHeight="1" x14ac:dyDescent="0.15">
      <c r="B124" s="21"/>
      <c r="C124" s="27" t="s">
        <v>150</v>
      </c>
      <c r="L124" s="21"/>
    </row>
    <row r="125" spans="1:31" s="1" customFormat="1" ht="16.5" customHeight="1" x14ac:dyDescent="0.15">
      <c r="B125" s="21"/>
      <c r="E125" s="247" t="s">
        <v>151</v>
      </c>
      <c r="F125" s="212"/>
      <c r="G125" s="212"/>
      <c r="H125" s="212"/>
      <c r="L125" s="21"/>
    </row>
    <row r="126" spans="1:31" s="1" customFormat="1" ht="12" customHeight="1" x14ac:dyDescent="0.15">
      <c r="B126" s="21"/>
      <c r="C126" s="27" t="s">
        <v>152</v>
      </c>
      <c r="L126" s="21"/>
    </row>
    <row r="127" spans="1:31" s="2" customFormat="1" ht="16.5" customHeight="1" x14ac:dyDescent="0.15">
      <c r="A127" s="30"/>
      <c r="B127" s="31"/>
      <c r="C127" s="30"/>
      <c r="D127" s="30"/>
      <c r="E127" s="245" t="s">
        <v>1719</v>
      </c>
      <c r="F127" s="246"/>
      <c r="G127" s="246"/>
      <c r="H127" s="246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2" customHeight="1" x14ac:dyDescent="0.15">
      <c r="A128" s="30"/>
      <c r="B128" s="31"/>
      <c r="C128" s="27" t="s">
        <v>667</v>
      </c>
      <c r="D128" s="30"/>
      <c r="E128" s="30"/>
      <c r="F128" s="30"/>
      <c r="G128" s="30"/>
      <c r="H128" s="30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6.5" customHeight="1" x14ac:dyDescent="0.15">
      <c r="A129" s="30"/>
      <c r="B129" s="31"/>
      <c r="C129" s="30"/>
      <c r="D129" s="30"/>
      <c r="E129" s="241" t="str">
        <f>E13</f>
        <v>SO 04.3. - Armaturní šachta na levém břehu</v>
      </c>
      <c r="F129" s="246"/>
      <c r="G129" s="246"/>
      <c r="H129" s="246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7" customHeight="1" x14ac:dyDescent="0.15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2" customHeight="1" x14ac:dyDescent="0.15">
      <c r="A131" s="30"/>
      <c r="B131" s="31"/>
      <c r="C131" s="27" t="s">
        <v>18</v>
      </c>
      <c r="D131" s="30"/>
      <c r="E131" s="30"/>
      <c r="F131" s="25" t="str">
        <f>F16</f>
        <v>Semily</v>
      </c>
      <c r="G131" s="30"/>
      <c r="H131" s="30"/>
      <c r="I131" s="27" t="s">
        <v>20</v>
      </c>
      <c r="J131" s="53" t="str">
        <f>IF(J16="","",J16)</f>
        <v>27. 10. 2022</v>
      </c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7" customHeight="1" x14ac:dyDescent="0.15">
      <c r="A132" s="30"/>
      <c r="B132" s="31"/>
      <c r="C132" s="30"/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5" customHeight="1" x14ac:dyDescent="0.15">
      <c r="A133" s="30"/>
      <c r="B133" s="31"/>
      <c r="C133" s="27" t="s">
        <v>22</v>
      </c>
      <c r="D133" s="30"/>
      <c r="E133" s="30"/>
      <c r="F133" s="25" t="str">
        <f>E19</f>
        <v>VHS Turnov, Antonína Dvořáka 287, 511 01 Turnov</v>
      </c>
      <c r="G133" s="30"/>
      <c r="H133" s="30"/>
      <c r="I133" s="27" t="s">
        <v>28</v>
      </c>
      <c r="J133" s="28" t="str">
        <f>E25</f>
        <v>ŠINDLAR s.r.o.</v>
      </c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5.25" customHeight="1" x14ac:dyDescent="0.15">
      <c r="A134" s="30"/>
      <c r="B134" s="31"/>
      <c r="C134" s="27" t="s">
        <v>26</v>
      </c>
      <c r="D134" s="30"/>
      <c r="E134" s="30"/>
      <c r="F134" s="25" t="str">
        <f>IF(E22="","",E22)</f>
        <v>Dle výběrového řízení</v>
      </c>
      <c r="G134" s="30"/>
      <c r="H134" s="30"/>
      <c r="I134" s="27" t="s">
        <v>33</v>
      </c>
      <c r="J134" s="28" t="str">
        <f>E28</f>
        <v>Roman Bárta</v>
      </c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2" customFormat="1" ht="10.25" customHeight="1" x14ac:dyDescent="0.15">
      <c r="A135" s="30"/>
      <c r="B135" s="31"/>
      <c r="C135" s="30"/>
      <c r="D135" s="30"/>
      <c r="E135" s="30"/>
      <c r="F135" s="30"/>
      <c r="G135" s="30"/>
      <c r="H135" s="30"/>
      <c r="I135" s="30"/>
      <c r="J135" s="30"/>
      <c r="K135" s="30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5" s="11" customFormat="1" ht="29.25" customHeight="1" x14ac:dyDescent="0.15">
      <c r="A136" s="124"/>
      <c r="B136" s="125"/>
      <c r="C136" s="126" t="s">
        <v>170</v>
      </c>
      <c r="D136" s="127" t="s">
        <v>62</v>
      </c>
      <c r="E136" s="127" t="s">
        <v>58</v>
      </c>
      <c r="F136" s="127" t="s">
        <v>59</v>
      </c>
      <c r="G136" s="127" t="s">
        <v>171</v>
      </c>
      <c r="H136" s="127" t="s">
        <v>172</v>
      </c>
      <c r="I136" s="127" t="s">
        <v>173</v>
      </c>
      <c r="J136" s="127" t="s">
        <v>158</v>
      </c>
      <c r="K136" s="128" t="s">
        <v>174</v>
      </c>
      <c r="L136" s="129"/>
      <c r="M136" s="60" t="s">
        <v>1</v>
      </c>
      <c r="N136" s="61" t="s">
        <v>41</v>
      </c>
      <c r="O136" s="61" t="s">
        <v>175</v>
      </c>
      <c r="P136" s="61" t="s">
        <v>176</v>
      </c>
      <c r="Q136" s="61" t="s">
        <v>177</v>
      </c>
      <c r="R136" s="61" t="s">
        <v>178</v>
      </c>
      <c r="S136" s="61" t="s">
        <v>179</v>
      </c>
      <c r="T136" s="62" t="s">
        <v>180</v>
      </c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</row>
    <row r="137" spans="1:65" s="2" customFormat="1" ht="22.75" customHeight="1" x14ac:dyDescent="0.2">
      <c r="A137" s="30"/>
      <c r="B137" s="31"/>
      <c r="C137" s="67" t="s">
        <v>181</v>
      </c>
      <c r="D137" s="30"/>
      <c r="E137" s="30"/>
      <c r="F137" s="30"/>
      <c r="G137" s="30"/>
      <c r="H137" s="30"/>
      <c r="I137" s="30"/>
      <c r="J137" s="130">
        <f>BK137</f>
        <v>0</v>
      </c>
      <c r="K137" s="30"/>
      <c r="L137" s="31"/>
      <c r="M137" s="63"/>
      <c r="N137" s="54"/>
      <c r="O137" s="64"/>
      <c r="P137" s="131">
        <f>P138+P289</f>
        <v>355.385536</v>
      </c>
      <c r="Q137" s="64"/>
      <c r="R137" s="131">
        <f>R138+R289</f>
        <v>34.03543604</v>
      </c>
      <c r="S137" s="64"/>
      <c r="T137" s="132">
        <f>T138+T289</f>
        <v>7.2684300000000004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8" t="s">
        <v>76</v>
      </c>
      <c r="AU137" s="18" t="s">
        <v>160</v>
      </c>
      <c r="BK137" s="133">
        <f>BK138+BK289</f>
        <v>0</v>
      </c>
    </row>
    <row r="138" spans="1:65" s="12" customFormat="1" ht="26" customHeight="1" x14ac:dyDescent="0.2">
      <c r="B138" s="134"/>
      <c r="D138" s="135" t="s">
        <v>76</v>
      </c>
      <c r="E138" s="136" t="s">
        <v>182</v>
      </c>
      <c r="F138" s="136" t="s">
        <v>183</v>
      </c>
      <c r="J138" s="137">
        <f>BK138</f>
        <v>0</v>
      </c>
      <c r="L138" s="134"/>
      <c r="M138" s="138"/>
      <c r="N138" s="139"/>
      <c r="O138" s="139"/>
      <c r="P138" s="140">
        <f>P139+P204+P213+P228+P231+P277+P284+P287</f>
        <v>322.36073499999998</v>
      </c>
      <c r="Q138" s="139"/>
      <c r="R138" s="140">
        <f>R139+R204+R213+R228+R231+R277+R284+R287</f>
        <v>33.805752040000002</v>
      </c>
      <c r="S138" s="139"/>
      <c r="T138" s="141">
        <f>T139+T204+T213+T228+T231+T277+T284+T287</f>
        <v>7.2684300000000004</v>
      </c>
      <c r="AR138" s="135" t="s">
        <v>84</v>
      </c>
      <c r="AT138" s="142" t="s">
        <v>76</v>
      </c>
      <c r="AU138" s="142" t="s">
        <v>77</v>
      </c>
      <c r="AY138" s="135" t="s">
        <v>184</v>
      </c>
      <c r="BK138" s="143">
        <f>BK139+BK204+BK213+BK228+BK231+BK277+BK284+BK287</f>
        <v>0</v>
      </c>
    </row>
    <row r="139" spans="1:65" s="12" customFormat="1" ht="22.75" customHeight="1" x14ac:dyDescent="0.15">
      <c r="B139" s="134"/>
      <c r="D139" s="135" t="s">
        <v>76</v>
      </c>
      <c r="E139" s="144" t="s">
        <v>84</v>
      </c>
      <c r="F139" s="144" t="s">
        <v>185</v>
      </c>
      <c r="J139" s="145">
        <f>BK139</f>
        <v>0</v>
      </c>
      <c r="L139" s="134"/>
      <c r="M139" s="138"/>
      <c r="N139" s="139"/>
      <c r="O139" s="139"/>
      <c r="P139" s="140">
        <f>SUM(P140:P203)</f>
        <v>123.902367</v>
      </c>
      <c r="Q139" s="139"/>
      <c r="R139" s="140">
        <f>SUM(R140:R203)</f>
        <v>4.732545599999999</v>
      </c>
      <c r="S139" s="139"/>
      <c r="T139" s="141">
        <f>SUM(T140:T203)</f>
        <v>0</v>
      </c>
      <c r="AR139" s="135" t="s">
        <v>84</v>
      </c>
      <c r="AT139" s="142" t="s">
        <v>76</v>
      </c>
      <c r="AU139" s="142" t="s">
        <v>84</v>
      </c>
      <c r="AY139" s="135" t="s">
        <v>184</v>
      </c>
      <c r="BK139" s="143">
        <f>SUM(BK140:BK203)</f>
        <v>0</v>
      </c>
    </row>
    <row r="140" spans="1:65" s="2" customFormat="1" ht="24.25" customHeight="1" x14ac:dyDescent="0.15">
      <c r="A140" s="30"/>
      <c r="B140" s="146"/>
      <c r="C140" s="147" t="s">
        <v>84</v>
      </c>
      <c r="D140" s="147" t="s">
        <v>186</v>
      </c>
      <c r="E140" s="148" t="s">
        <v>1023</v>
      </c>
      <c r="F140" s="149" t="s">
        <v>1024</v>
      </c>
      <c r="G140" s="150" t="s">
        <v>189</v>
      </c>
      <c r="H140" s="151">
        <v>29.12</v>
      </c>
      <c r="I140" s="152"/>
      <c r="J140" s="152">
        <f>ROUND(I140*H140,2)</f>
        <v>0</v>
      </c>
      <c r="K140" s="149" t="s">
        <v>190</v>
      </c>
      <c r="L140" s="31"/>
      <c r="M140" s="153" t="s">
        <v>1</v>
      </c>
      <c r="N140" s="154" t="s">
        <v>42</v>
      </c>
      <c r="O140" s="155">
        <v>7.5999999999999998E-2</v>
      </c>
      <c r="P140" s="155">
        <f>O140*H140</f>
        <v>2.21312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7" t="s">
        <v>97</v>
      </c>
      <c r="AT140" s="157" t="s">
        <v>186</v>
      </c>
      <c r="AU140" s="157" t="s">
        <v>86</v>
      </c>
      <c r="AY140" s="18" t="s">
        <v>184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8" t="s">
        <v>84</v>
      </c>
      <c r="BK140" s="158">
        <f>ROUND(I140*H140,2)</f>
        <v>0</v>
      </c>
      <c r="BL140" s="18" t="s">
        <v>97</v>
      </c>
      <c r="BM140" s="157" t="s">
        <v>2036</v>
      </c>
    </row>
    <row r="141" spans="1:65" s="13" customFormat="1" x14ac:dyDescent="0.15">
      <c r="B141" s="163"/>
      <c r="D141" s="159" t="s">
        <v>194</v>
      </c>
      <c r="E141" s="164" t="s">
        <v>1</v>
      </c>
      <c r="F141" s="165" t="s">
        <v>2037</v>
      </c>
      <c r="H141" s="164" t="s">
        <v>1</v>
      </c>
      <c r="L141" s="163"/>
      <c r="M141" s="166"/>
      <c r="N141" s="167"/>
      <c r="O141" s="167"/>
      <c r="P141" s="167"/>
      <c r="Q141" s="167"/>
      <c r="R141" s="167"/>
      <c r="S141" s="167"/>
      <c r="T141" s="168"/>
      <c r="AT141" s="164" t="s">
        <v>194</v>
      </c>
      <c r="AU141" s="164" t="s">
        <v>86</v>
      </c>
      <c r="AV141" s="13" t="s">
        <v>84</v>
      </c>
      <c r="AW141" s="13" t="s">
        <v>32</v>
      </c>
      <c r="AX141" s="13" t="s">
        <v>77</v>
      </c>
      <c r="AY141" s="164" t="s">
        <v>184</v>
      </c>
    </row>
    <row r="142" spans="1:65" s="14" customFormat="1" x14ac:dyDescent="0.15">
      <c r="B142" s="169"/>
      <c r="D142" s="159" t="s">
        <v>194</v>
      </c>
      <c r="E142" s="170" t="s">
        <v>1</v>
      </c>
      <c r="F142" s="171" t="s">
        <v>2038</v>
      </c>
      <c r="H142" s="172">
        <v>29.12</v>
      </c>
      <c r="L142" s="169"/>
      <c r="M142" s="173"/>
      <c r="N142" s="174"/>
      <c r="O142" s="174"/>
      <c r="P142" s="174"/>
      <c r="Q142" s="174"/>
      <c r="R142" s="174"/>
      <c r="S142" s="174"/>
      <c r="T142" s="175"/>
      <c r="AT142" s="170" t="s">
        <v>194</v>
      </c>
      <c r="AU142" s="170" t="s">
        <v>86</v>
      </c>
      <c r="AV142" s="14" t="s">
        <v>86</v>
      </c>
      <c r="AW142" s="14" t="s">
        <v>32</v>
      </c>
      <c r="AX142" s="14" t="s">
        <v>84</v>
      </c>
      <c r="AY142" s="170" t="s">
        <v>184</v>
      </c>
    </row>
    <row r="143" spans="1:65" s="2" customFormat="1" ht="44.25" customHeight="1" x14ac:dyDescent="0.15">
      <c r="A143" s="30"/>
      <c r="B143" s="146"/>
      <c r="C143" s="147" t="s">
        <v>86</v>
      </c>
      <c r="D143" s="147" t="s">
        <v>186</v>
      </c>
      <c r="E143" s="148" t="s">
        <v>243</v>
      </c>
      <c r="F143" s="149" t="s">
        <v>244</v>
      </c>
      <c r="G143" s="150" t="s">
        <v>239</v>
      </c>
      <c r="H143" s="151">
        <v>40.768000000000001</v>
      </c>
      <c r="I143" s="152"/>
      <c r="J143" s="152">
        <f>ROUND(I143*H143,2)</f>
        <v>0</v>
      </c>
      <c r="K143" s="149" t="s">
        <v>190</v>
      </c>
      <c r="L143" s="31"/>
      <c r="M143" s="153" t="s">
        <v>1</v>
      </c>
      <c r="N143" s="154" t="s">
        <v>42</v>
      </c>
      <c r="O143" s="155">
        <v>0.38</v>
      </c>
      <c r="P143" s="155">
        <f>O143*H143</f>
        <v>15.49184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7" t="s">
        <v>97</v>
      </c>
      <c r="AT143" s="157" t="s">
        <v>186</v>
      </c>
      <c r="AU143" s="157" t="s">
        <v>86</v>
      </c>
      <c r="AY143" s="18" t="s">
        <v>184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84</v>
      </c>
      <c r="BK143" s="158">
        <f>ROUND(I143*H143,2)</f>
        <v>0</v>
      </c>
      <c r="BL143" s="18" t="s">
        <v>97</v>
      </c>
      <c r="BM143" s="157" t="s">
        <v>2039</v>
      </c>
    </row>
    <row r="144" spans="1:65" s="13" customFormat="1" x14ac:dyDescent="0.15">
      <c r="B144" s="163"/>
      <c r="D144" s="159" t="s">
        <v>194</v>
      </c>
      <c r="E144" s="164" t="s">
        <v>1</v>
      </c>
      <c r="F144" s="165" t="s">
        <v>2037</v>
      </c>
      <c r="H144" s="164" t="s">
        <v>1</v>
      </c>
      <c r="L144" s="163"/>
      <c r="M144" s="166"/>
      <c r="N144" s="167"/>
      <c r="O144" s="167"/>
      <c r="P144" s="167"/>
      <c r="Q144" s="167"/>
      <c r="R144" s="167"/>
      <c r="S144" s="167"/>
      <c r="T144" s="168"/>
      <c r="AT144" s="164" t="s">
        <v>194</v>
      </c>
      <c r="AU144" s="164" t="s">
        <v>86</v>
      </c>
      <c r="AV144" s="13" t="s">
        <v>84</v>
      </c>
      <c r="AW144" s="13" t="s">
        <v>32</v>
      </c>
      <c r="AX144" s="13" t="s">
        <v>77</v>
      </c>
      <c r="AY144" s="164" t="s">
        <v>184</v>
      </c>
    </row>
    <row r="145" spans="1:65" s="13" customFormat="1" x14ac:dyDescent="0.15">
      <c r="B145" s="163"/>
      <c r="D145" s="159" t="s">
        <v>194</v>
      </c>
      <c r="E145" s="164" t="s">
        <v>1</v>
      </c>
      <c r="F145" s="165" t="s">
        <v>246</v>
      </c>
      <c r="H145" s="164" t="s">
        <v>1</v>
      </c>
      <c r="L145" s="163"/>
      <c r="M145" s="166"/>
      <c r="N145" s="167"/>
      <c r="O145" s="167"/>
      <c r="P145" s="167"/>
      <c r="Q145" s="167"/>
      <c r="R145" s="167"/>
      <c r="S145" s="167"/>
      <c r="T145" s="168"/>
      <c r="AT145" s="164" t="s">
        <v>194</v>
      </c>
      <c r="AU145" s="164" t="s">
        <v>86</v>
      </c>
      <c r="AV145" s="13" t="s">
        <v>84</v>
      </c>
      <c r="AW145" s="13" t="s">
        <v>32</v>
      </c>
      <c r="AX145" s="13" t="s">
        <v>77</v>
      </c>
      <c r="AY145" s="164" t="s">
        <v>184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247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2040</v>
      </c>
      <c r="H147" s="172">
        <v>40.768000000000001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84</v>
      </c>
      <c r="AY147" s="170" t="s">
        <v>184</v>
      </c>
    </row>
    <row r="148" spans="1:65" s="2" customFormat="1" ht="44.25" customHeight="1" x14ac:dyDescent="0.15">
      <c r="A148" s="30"/>
      <c r="B148" s="146"/>
      <c r="C148" s="147" t="s">
        <v>93</v>
      </c>
      <c r="D148" s="147" t="s">
        <v>186</v>
      </c>
      <c r="E148" s="148" t="s">
        <v>251</v>
      </c>
      <c r="F148" s="149" t="s">
        <v>252</v>
      </c>
      <c r="G148" s="150" t="s">
        <v>239</v>
      </c>
      <c r="H148" s="151">
        <v>40.768000000000001</v>
      </c>
      <c r="I148" s="152"/>
      <c r="J148" s="152">
        <f>ROUND(I148*H148,2)</f>
        <v>0</v>
      </c>
      <c r="K148" s="149" t="s">
        <v>190</v>
      </c>
      <c r="L148" s="31"/>
      <c r="M148" s="153" t="s">
        <v>1</v>
      </c>
      <c r="N148" s="154" t="s">
        <v>42</v>
      </c>
      <c r="O148" s="155">
        <v>0.52200000000000002</v>
      </c>
      <c r="P148" s="155">
        <f>O148*H148</f>
        <v>21.280896000000002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97</v>
      </c>
      <c r="AT148" s="157" t="s">
        <v>186</v>
      </c>
      <c r="AU148" s="157" t="s">
        <v>86</v>
      </c>
      <c r="AY148" s="18" t="s">
        <v>184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84</v>
      </c>
      <c r="BK148" s="158">
        <f>ROUND(I148*H148,2)</f>
        <v>0</v>
      </c>
      <c r="BL148" s="18" t="s">
        <v>97</v>
      </c>
      <c r="BM148" s="157" t="s">
        <v>2041</v>
      </c>
    </row>
    <row r="149" spans="1:65" s="13" customFormat="1" x14ac:dyDescent="0.15">
      <c r="B149" s="163"/>
      <c r="D149" s="159" t="s">
        <v>194</v>
      </c>
      <c r="E149" s="164" t="s">
        <v>1</v>
      </c>
      <c r="F149" s="165" t="s">
        <v>2037</v>
      </c>
      <c r="H149" s="164" t="s">
        <v>1</v>
      </c>
      <c r="L149" s="163"/>
      <c r="M149" s="166"/>
      <c r="N149" s="167"/>
      <c r="O149" s="167"/>
      <c r="P149" s="167"/>
      <c r="Q149" s="167"/>
      <c r="R149" s="167"/>
      <c r="S149" s="167"/>
      <c r="T149" s="168"/>
      <c r="AT149" s="164" t="s">
        <v>194</v>
      </c>
      <c r="AU149" s="164" t="s">
        <v>86</v>
      </c>
      <c r="AV149" s="13" t="s">
        <v>84</v>
      </c>
      <c r="AW149" s="13" t="s">
        <v>32</v>
      </c>
      <c r="AX149" s="13" t="s">
        <v>77</v>
      </c>
      <c r="AY149" s="164" t="s">
        <v>184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246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247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2040</v>
      </c>
      <c r="H152" s="172">
        <v>40.768000000000001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84</v>
      </c>
      <c r="AY152" s="170" t="s">
        <v>184</v>
      </c>
    </row>
    <row r="153" spans="1:65" s="2" customFormat="1" ht="24.25" customHeight="1" x14ac:dyDescent="0.15">
      <c r="A153" s="30"/>
      <c r="B153" s="146"/>
      <c r="C153" s="147" t="s">
        <v>97</v>
      </c>
      <c r="D153" s="147" t="s">
        <v>186</v>
      </c>
      <c r="E153" s="148" t="s">
        <v>2042</v>
      </c>
      <c r="F153" s="149" t="s">
        <v>2043</v>
      </c>
      <c r="G153" s="150" t="s">
        <v>189</v>
      </c>
      <c r="H153" s="151">
        <v>64.8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0.156</v>
      </c>
      <c r="P153" s="155">
        <f>O153*H153</f>
        <v>10.108799999999999</v>
      </c>
      <c r="Q153" s="155">
        <v>6.9999999999999999E-4</v>
      </c>
      <c r="R153" s="155">
        <f>Q153*H153</f>
        <v>4.5359999999999998E-2</v>
      </c>
      <c r="S153" s="155">
        <v>0</v>
      </c>
      <c r="T153" s="156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2044</v>
      </c>
    </row>
    <row r="154" spans="1:65" s="13" customFormat="1" x14ac:dyDescent="0.15">
      <c r="B154" s="163"/>
      <c r="D154" s="159" t="s">
        <v>194</v>
      </c>
      <c r="E154" s="164" t="s">
        <v>1</v>
      </c>
      <c r="F154" s="165" t="s">
        <v>2037</v>
      </c>
      <c r="H154" s="164" t="s">
        <v>1</v>
      </c>
      <c r="L154" s="163"/>
      <c r="M154" s="166"/>
      <c r="N154" s="167"/>
      <c r="O154" s="167"/>
      <c r="P154" s="167"/>
      <c r="Q154" s="167"/>
      <c r="R154" s="167"/>
      <c r="S154" s="167"/>
      <c r="T154" s="168"/>
      <c r="AT154" s="164" t="s">
        <v>194</v>
      </c>
      <c r="AU154" s="164" t="s">
        <v>86</v>
      </c>
      <c r="AV154" s="13" t="s">
        <v>84</v>
      </c>
      <c r="AW154" s="13" t="s">
        <v>32</v>
      </c>
      <c r="AX154" s="13" t="s">
        <v>77</v>
      </c>
      <c r="AY154" s="164" t="s">
        <v>184</v>
      </c>
    </row>
    <row r="155" spans="1:65" s="14" customFormat="1" x14ac:dyDescent="0.15">
      <c r="B155" s="169"/>
      <c r="D155" s="159" t="s">
        <v>194</v>
      </c>
      <c r="E155" s="170" t="s">
        <v>1</v>
      </c>
      <c r="F155" s="171" t="s">
        <v>2045</v>
      </c>
      <c r="H155" s="172">
        <v>64.8</v>
      </c>
      <c r="L155" s="169"/>
      <c r="M155" s="173"/>
      <c r="N155" s="174"/>
      <c r="O155" s="174"/>
      <c r="P155" s="174"/>
      <c r="Q155" s="174"/>
      <c r="R155" s="174"/>
      <c r="S155" s="174"/>
      <c r="T155" s="175"/>
      <c r="AT155" s="170" t="s">
        <v>194</v>
      </c>
      <c r="AU155" s="170" t="s">
        <v>86</v>
      </c>
      <c r="AV155" s="14" t="s">
        <v>86</v>
      </c>
      <c r="AW155" s="14" t="s">
        <v>32</v>
      </c>
      <c r="AX155" s="14" t="s">
        <v>84</v>
      </c>
      <c r="AY155" s="170" t="s">
        <v>184</v>
      </c>
    </row>
    <row r="156" spans="1:65" s="2" customFormat="1" ht="44.25" customHeight="1" x14ac:dyDescent="0.15">
      <c r="A156" s="30"/>
      <c r="B156" s="146"/>
      <c r="C156" s="147" t="s">
        <v>209</v>
      </c>
      <c r="D156" s="147" t="s">
        <v>186</v>
      </c>
      <c r="E156" s="148" t="s">
        <v>2046</v>
      </c>
      <c r="F156" s="149" t="s">
        <v>2047</v>
      </c>
      <c r="G156" s="150" t="s">
        <v>189</v>
      </c>
      <c r="H156" s="151">
        <v>64.8</v>
      </c>
      <c r="I156" s="152"/>
      <c r="J156" s="152">
        <f>ROUND(I156*H156,2)</f>
        <v>0</v>
      </c>
      <c r="K156" s="149" t="s">
        <v>190</v>
      </c>
      <c r="L156" s="31"/>
      <c r="M156" s="153" t="s">
        <v>1</v>
      </c>
      <c r="N156" s="154" t="s">
        <v>42</v>
      </c>
      <c r="O156" s="155">
        <v>9.5000000000000001E-2</v>
      </c>
      <c r="P156" s="155">
        <f>O156*H156</f>
        <v>6.1559999999999997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97</v>
      </c>
      <c r="AT156" s="157" t="s">
        <v>186</v>
      </c>
      <c r="AU156" s="157" t="s">
        <v>86</v>
      </c>
      <c r="AY156" s="18" t="s">
        <v>184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97</v>
      </c>
      <c r="BM156" s="157" t="s">
        <v>2048</v>
      </c>
    </row>
    <row r="157" spans="1:65" s="2" customFormat="1" ht="33" customHeight="1" x14ac:dyDescent="0.15">
      <c r="A157" s="30"/>
      <c r="B157" s="146"/>
      <c r="C157" s="147" t="s">
        <v>214</v>
      </c>
      <c r="D157" s="147" t="s">
        <v>186</v>
      </c>
      <c r="E157" s="148" t="s">
        <v>2049</v>
      </c>
      <c r="F157" s="149" t="s">
        <v>2050</v>
      </c>
      <c r="G157" s="150" t="s">
        <v>239</v>
      </c>
      <c r="H157" s="151">
        <v>87.36</v>
      </c>
      <c r="I157" s="152"/>
      <c r="J157" s="152">
        <f>ROUND(I157*H157,2)</f>
        <v>0</v>
      </c>
      <c r="K157" s="149" t="s">
        <v>190</v>
      </c>
      <c r="L157" s="31"/>
      <c r="M157" s="153" t="s">
        <v>1</v>
      </c>
      <c r="N157" s="154" t="s">
        <v>42</v>
      </c>
      <c r="O157" s="155">
        <v>0.126</v>
      </c>
      <c r="P157" s="155">
        <f>O157*H157</f>
        <v>11.00736</v>
      </c>
      <c r="Q157" s="155">
        <v>4.6000000000000001E-4</v>
      </c>
      <c r="R157" s="155">
        <f>Q157*H157</f>
        <v>4.0185600000000002E-2</v>
      </c>
      <c r="S157" s="155">
        <v>0</v>
      </c>
      <c r="T157" s="156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7" t="s">
        <v>97</v>
      </c>
      <c r="AT157" s="157" t="s">
        <v>186</v>
      </c>
      <c r="AU157" s="157" t="s">
        <v>86</v>
      </c>
      <c r="AY157" s="18" t="s">
        <v>184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84</v>
      </c>
      <c r="BK157" s="158">
        <f>ROUND(I157*H157,2)</f>
        <v>0</v>
      </c>
      <c r="BL157" s="18" t="s">
        <v>97</v>
      </c>
      <c r="BM157" s="157" t="s">
        <v>2051</v>
      </c>
    </row>
    <row r="158" spans="1:65" s="14" customFormat="1" x14ac:dyDescent="0.15">
      <c r="B158" s="169"/>
      <c r="D158" s="159" t="s">
        <v>194</v>
      </c>
      <c r="E158" s="170" t="s">
        <v>1</v>
      </c>
      <c r="F158" s="171" t="s">
        <v>2052</v>
      </c>
      <c r="H158" s="172">
        <v>87.36</v>
      </c>
      <c r="L158" s="169"/>
      <c r="M158" s="173"/>
      <c r="N158" s="174"/>
      <c r="O158" s="174"/>
      <c r="P158" s="174"/>
      <c r="Q158" s="174"/>
      <c r="R158" s="174"/>
      <c r="S158" s="174"/>
      <c r="T158" s="175"/>
      <c r="AT158" s="170" t="s">
        <v>194</v>
      </c>
      <c r="AU158" s="170" t="s">
        <v>86</v>
      </c>
      <c r="AV158" s="14" t="s">
        <v>86</v>
      </c>
      <c r="AW158" s="14" t="s">
        <v>32</v>
      </c>
      <c r="AX158" s="14" t="s">
        <v>84</v>
      </c>
      <c r="AY158" s="170" t="s">
        <v>184</v>
      </c>
    </row>
    <row r="159" spans="1:65" s="2" customFormat="1" ht="37.75" customHeight="1" x14ac:dyDescent="0.15">
      <c r="A159" s="30"/>
      <c r="B159" s="146"/>
      <c r="C159" s="147" t="s">
        <v>220</v>
      </c>
      <c r="D159" s="147" t="s">
        <v>186</v>
      </c>
      <c r="E159" s="148" t="s">
        <v>2053</v>
      </c>
      <c r="F159" s="149" t="s">
        <v>2054</v>
      </c>
      <c r="G159" s="150" t="s">
        <v>239</v>
      </c>
      <c r="H159" s="151">
        <v>87.36</v>
      </c>
      <c r="I159" s="152"/>
      <c r="J159" s="152">
        <f>ROUND(I159*H159,2)</f>
        <v>0</v>
      </c>
      <c r="K159" s="149" t="s">
        <v>190</v>
      </c>
      <c r="L159" s="31"/>
      <c r="M159" s="153" t="s">
        <v>1</v>
      </c>
      <c r="N159" s="154" t="s">
        <v>42</v>
      </c>
      <c r="O159" s="155">
        <v>3.7999999999999999E-2</v>
      </c>
      <c r="P159" s="155">
        <f>O159*H159</f>
        <v>3.31968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7" t="s">
        <v>97</v>
      </c>
      <c r="AT159" s="157" t="s">
        <v>186</v>
      </c>
      <c r="AU159" s="157" t="s">
        <v>86</v>
      </c>
      <c r="AY159" s="18" t="s">
        <v>184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8" t="s">
        <v>84</v>
      </c>
      <c r="BK159" s="158">
        <f>ROUND(I159*H159,2)</f>
        <v>0</v>
      </c>
      <c r="BL159" s="18" t="s">
        <v>97</v>
      </c>
      <c r="BM159" s="157" t="s">
        <v>2055</v>
      </c>
    </row>
    <row r="160" spans="1:65" s="2" customFormat="1" ht="62.75" customHeight="1" x14ac:dyDescent="0.15">
      <c r="A160" s="30"/>
      <c r="B160" s="146"/>
      <c r="C160" s="147" t="s">
        <v>226</v>
      </c>
      <c r="D160" s="147" t="s">
        <v>186</v>
      </c>
      <c r="E160" s="148" t="s">
        <v>1036</v>
      </c>
      <c r="F160" s="149" t="s">
        <v>1037</v>
      </c>
      <c r="G160" s="150" t="s">
        <v>239</v>
      </c>
      <c r="H160" s="151">
        <v>81.536000000000001</v>
      </c>
      <c r="I160" s="152"/>
      <c r="J160" s="152">
        <f>ROUND(I160*H160,2)</f>
        <v>0</v>
      </c>
      <c r="K160" s="149" t="s">
        <v>190</v>
      </c>
      <c r="L160" s="31"/>
      <c r="M160" s="153" t="s">
        <v>1</v>
      </c>
      <c r="N160" s="154" t="s">
        <v>42</v>
      </c>
      <c r="O160" s="155">
        <v>0.05</v>
      </c>
      <c r="P160" s="155">
        <f>O160*H160</f>
        <v>4.0768000000000004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97</v>
      </c>
      <c r="AT160" s="157" t="s">
        <v>186</v>
      </c>
      <c r="AU160" s="157" t="s">
        <v>86</v>
      </c>
      <c r="AY160" s="18" t="s">
        <v>184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97</v>
      </c>
      <c r="BM160" s="157" t="s">
        <v>2056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1039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2057</v>
      </c>
      <c r="H162" s="172">
        <v>81.536000000000001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84</v>
      </c>
      <c r="AY162" s="170" t="s">
        <v>184</v>
      </c>
    </row>
    <row r="163" spans="1:65" s="2" customFormat="1" ht="62.75" customHeight="1" x14ac:dyDescent="0.15">
      <c r="A163" s="30"/>
      <c r="B163" s="146"/>
      <c r="C163" s="147" t="s">
        <v>232</v>
      </c>
      <c r="D163" s="147" t="s">
        <v>186</v>
      </c>
      <c r="E163" s="148" t="s">
        <v>2058</v>
      </c>
      <c r="F163" s="149" t="s">
        <v>2059</v>
      </c>
      <c r="G163" s="150" t="s">
        <v>239</v>
      </c>
      <c r="H163" s="151">
        <v>14.664999999999999</v>
      </c>
      <c r="I163" s="152"/>
      <c r="J163" s="152">
        <f>ROUND(I163*H163,2)</f>
        <v>0</v>
      </c>
      <c r="K163" s="149" t="s">
        <v>190</v>
      </c>
      <c r="L163" s="31"/>
      <c r="M163" s="153" t="s">
        <v>1</v>
      </c>
      <c r="N163" s="154" t="s">
        <v>42</v>
      </c>
      <c r="O163" s="155">
        <v>5.7000000000000002E-2</v>
      </c>
      <c r="P163" s="155">
        <f>O163*H163</f>
        <v>0.83590500000000001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97</v>
      </c>
      <c r="AT163" s="157" t="s">
        <v>186</v>
      </c>
      <c r="AU163" s="157" t="s">
        <v>86</v>
      </c>
      <c r="AY163" s="18" t="s">
        <v>184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97</v>
      </c>
      <c r="BM163" s="157" t="s">
        <v>2060</v>
      </c>
    </row>
    <row r="164" spans="1:65" s="13" customFormat="1" x14ac:dyDescent="0.15">
      <c r="B164" s="163"/>
      <c r="D164" s="159" t="s">
        <v>194</v>
      </c>
      <c r="E164" s="164" t="s">
        <v>1</v>
      </c>
      <c r="F164" s="165" t="s">
        <v>1039</v>
      </c>
      <c r="H164" s="164" t="s">
        <v>1</v>
      </c>
      <c r="L164" s="163"/>
      <c r="M164" s="166"/>
      <c r="N164" s="167"/>
      <c r="O164" s="167"/>
      <c r="P164" s="167"/>
      <c r="Q164" s="167"/>
      <c r="R164" s="167"/>
      <c r="S164" s="167"/>
      <c r="T164" s="168"/>
      <c r="AT164" s="164" t="s">
        <v>194</v>
      </c>
      <c r="AU164" s="164" t="s">
        <v>86</v>
      </c>
      <c r="AV164" s="13" t="s">
        <v>84</v>
      </c>
      <c r="AW164" s="13" t="s">
        <v>32</v>
      </c>
      <c r="AX164" s="13" t="s">
        <v>77</v>
      </c>
      <c r="AY164" s="164" t="s">
        <v>184</v>
      </c>
    </row>
    <row r="165" spans="1:65" s="14" customFormat="1" x14ac:dyDescent="0.15">
      <c r="B165" s="169"/>
      <c r="D165" s="159" t="s">
        <v>194</v>
      </c>
      <c r="E165" s="170" t="s">
        <v>1</v>
      </c>
      <c r="F165" s="171" t="s">
        <v>2061</v>
      </c>
      <c r="H165" s="172">
        <v>96.227999999999994</v>
      </c>
      <c r="L165" s="169"/>
      <c r="M165" s="173"/>
      <c r="N165" s="174"/>
      <c r="O165" s="174"/>
      <c r="P165" s="174"/>
      <c r="Q165" s="174"/>
      <c r="R165" s="174"/>
      <c r="S165" s="174"/>
      <c r="T165" s="175"/>
      <c r="AT165" s="170" t="s">
        <v>194</v>
      </c>
      <c r="AU165" s="170" t="s">
        <v>86</v>
      </c>
      <c r="AV165" s="14" t="s">
        <v>86</v>
      </c>
      <c r="AW165" s="14" t="s">
        <v>32</v>
      </c>
      <c r="AX165" s="14" t="s">
        <v>77</v>
      </c>
      <c r="AY165" s="170" t="s">
        <v>184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2062</v>
      </c>
      <c r="H166" s="172">
        <v>-81.563000000000002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77</v>
      </c>
      <c r="AY166" s="170" t="s">
        <v>184</v>
      </c>
    </row>
    <row r="167" spans="1:65" s="15" customFormat="1" x14ac:dyDescent="0.15">
      <c r="B167" s="176"/>
      <c r="D167" s="159" t="s">
        <v>194</v>
      </c>
      <c r="E167" s="177" t="s">
        <v>1</v>
      </c>
      <c r="F167" s="178" t="s">
        <v>242</v>
      </c>
      <c r="H167" s="179">
        <v>14.664999999999999</v>
      </c>
      <c r="L167" s="176"/>
      <c r="M167" s="180"/>
      <c r="N167" s="181"/>
      <c r="O167" s="181"/>
      <c r="P167" s="181"/>
      <c r="Q167" s="181"/>
      <c r="R167" s="181"/>
      <c r="S167" s="181"/>
      <c r="T167" s="182"/>
      <c r="AT167" s="177" t="s">
        <v>194</v>
      </c>
      <c r="AU167" s="177" t="s">
        <v>86</v>
      </c>
      <c r="AV167" s="15" t="s">
        <v>97</v>
      </c>
      <c r="AW167" s="15" t="s">
        <v>32</v>
      </c>
      <c r="AX167" s="15" t="s">
        <v>84</v>
      </c>
      <c r="AY167" s="177" t="s">
        <v>184</v>
      </c>
    </row>
    <row r="168" spans="1:65" s="2" customFormat="1" ht="62.75" customHeight="1" x14ac:dyDescent="0.15">
      <c r="A168" s="30"/>
      <c r="B168" s="146"/>
      <c r="C168" s="147" t="s">
        <v>236</v>
      </c>
      <c r="D168" s="147" t="s">
        <v>186</v>
      </c>
      <c r="E168" s="148" t="s">
        <v>3120</v>
      </c>
      <c r="F168" s="149" t="s">
        <v>3133</v>
      </c>
      <c r="G168" s="150" t="s">
        <v>239</v>
      </c>
      <c r="H168" s="151">
        <v>33.435000000000002</v>
      </c>
      <c r="I168" s="152"/>
      <c r="J168" s="152">
        <f>ROUND(I168*H168,2)</f>
        <v>0</v>
      </c>
      <c r="K168" s="149"/>
      <c r="L168" s="31"/>
      <c r="M168" s="153" t="s">
        <v>1</v>
      </c>
      <c r="N168" s="154" t="s">
        <v>42</v>
      </c>
      <c r="O168" s="155">
        <v>9.9000000000000005E-2</v>
      </c>
      <c r="P168" s="155">
        <f>O168*H168</f>
        <v>3.3100650000000003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97</v>
      </c>
      <c r="AT168" s="157" t="s">
        <v>186</v>
      </c>
      <c r="AU168" s="157" t="s">
        <v>86</v>
      </c>
      <c r="AY168" s="18" t="s">
        <v>184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97</v>
      </c>
      <c r="BM168" s="157" t="s">
        <v>2063</v>
      </c>
    </row>
    <row r="169" spans="1:65" s="13" customFormat="1" x14ac:dyDescent="0.15">
      <c r="B169" s="163"/>
      <c r="D169" s="159" t="s">
        <v>194</v>
      </c>
      <c r="E169" s="164" t="s">
        <v>1</v>
      </c>
      <c r="F169" s="165" t="s">
        <v>294</v>
      </c>
      <c r="H169" s="164" t="s">
        <v>1</v>
      </c>
      <c r="L169" s="163"/>
      <c r="M169" s="166"/>
      <c r="N169" s="167"/>
      <c r="O169" s="167"/>
      <c r="P169" s="167"/>
      <c r="Q169" s="167"/>
      <c r="R169" s="167"/>
      <c r="S169" s="167"/>
      <c r="T169" s="168"/>
      <c r="AT169" s="164" t="s">
        <v>194</v>
      </c>
      <c r="AU169" s="164" t="s">
        <v>86</v>
      </c>
      <c r="AV169" s="13" t="s">
        <v>84</v>
      </c>
      <c r="AW169" s="13" t="s">
        <v>32</v>
      </c>
      <c r="AX169" s="13" t="s">
        <v>77</v>
      </c>
      <c r="AY169" s="164" t="s">
        <v>184</v>
      </c>
    </row>
    <row r="170" spans="1:65" s="14" customFormat="1" x14ac:dyDescent="0.15">
      <c r="B170" s="169"/>
      <c r="D170" s="159" t="s">
        <v>194</v>
      </c>
      <c r="E170" s="170" t="s">
        <v>1</v>
      </c>
      <c r="F170" s="171" t="s">
        <v>2064</v>
      </c>
      <c r="H170" s="172">
        <v>40.768000000000001</v>
      </c>
      <c r="L170" s="169"/>
      <c r="M170" s="173"/>
      <c r="N170" s="174"/>
      <c r="O170" s="174"/>
      <c r="P170" s="174"/>
      <c r="Q170" s="174"/>
      <c r="R170" s="174"/>
      <c r="S170" s="174"/>
      <c r="T170" s="175"/>
      <c r="AT170" s="170" t="s">
        <v>194</v>
      </c>
      <c r="AU170" s="170" t="s">
        <v>86</v>
      </c>
      <c r="AV170" s="14" t="s">
        <v>86</v>
      </c>
      <c r="AW170" s="14" t="s">
        <v>32</v>
      </c>
      <c r="AX170" s="14" t="s">
        <v>77</v>
      </c>
      <c r="AY170" s="170" t="s">
        <v>184</v>
      </c>
    </row>
    <row r="171" spans="1:65" s="14" customFormat="1" x14ac:dyDescent="0.15">
      <c r="B171" s="169"/>
      <c r="D171" s="159" t="s">
        <v>194</v>
      </c>
      <c r="E171" s="170" t="s">
        <v>1</v>
      </c>
      <c r="F171" s="171" t="s">
        <v>2065</v>
      </c>
      <c r="H171" s="172">
        <v>-7.3330000000000002</v>
      </c>
      <c r="L171" s="169"/>
      <c r="M171" s="173"/>
      <c r="N171" s="174"/>
      <c r="O171" s="174"/>
      <c r="P171" s="174"/>
      <c r="Q171" s="174"/>
      <c r="R171" s="174"/>
      <c r="S171" s="174"/>
      <c r="T171" s="175"/>
      <c r="AT171" s="170" t="s">
        <v>194</v>
      </c>
      <c r="AU171" s="170" t="s">
        <v>86</v>
      </c>
      <c r="AV171" s="14" t="s">
        <v>86</v>
      </c>
      <c r="AW171" s="14" t="s">
        <v>32</v>
      </c>
      <c r="AX171" s="14" t="s">
        <v>77</v>
      </c>
      <c r="AY171" s="170" t="s">
        <v>184</v>
      </c>
    </row>
    <row r="172" spans="1:65" s="15" customFormat="1" x14ac:dyDescent="0.15">
      <c r="B172" s="176"/>
      <c r="D172" s="159" t="s">
        <v>194</v>
      </c>
      <c r="E172" s="177" t="s">
        <v>1</v>
      </c>
      <c r="F172" s="178" t="s">
        <v>242</v>
      </c>
      <c r="H172" s="179">
        <v>33.435000000000002</v>
      </c>
      <c r="L172" s="176"/>
      <c r="M172" s="180"/>
      <c r="N172" s="181"/>
      <c r="O172" s="181"/>
      <c r="P172" s="181"/>
      <c r="Q172" s="181"/>
      <c r="R172" s="181"/>
      <c r="S172" s="181"/>
      <c r="T172" s="182"/>
      <c r="AT172" s="177" t="s">
        <v>194</v>
      </c>
      <c r="AU172" s="177" t="s">
        <v>86</v>
      </c>
      <c r="AV172" s="15" t="s">
        <v>97</v>
      </c>
      <c r="AW172" s="15" t="s">
        <v>32</v>
      </c>
      <c r="AX172" s="15" t="s">
        <v>84</v>
      </c>
      <c r="AY172" s="177" t="s">
        <v>184</v>
      </c>
    </row>
    <row r="173" spans="1:65" s="2" customFormat="1" ht="44.25" customHeight="1" x14ac:dyDescent="0.15">
      <c r="A173" s="30"/>
      <c r="B173" s="146"/>
      <c r="C173" s="147" t="s">
        <v>143</v>
      </c>
      <c r="D173" s="147" t="s">
        <v>186</v>
      </c>
      <c r="E173" s="148" t="s">
        <v>1046</v>
      </c>
      <c r="F173" s="149" t="s">
        <v>1047</v>
      </c>
      <c r="G173" s="150" t="s">
        <v>239</v>
      </c>
      <c r="H173" s="151">
        <v>40.768000000000001</v>
      </c>
      <c r="I173" s="152"/>
      <c r="J173" s="152">
        <f>ROUND(I173*H173,2)</f>
        <v>0</v>
      </c>
      <c r="K173" s="149" t="s">
        <v>190</v>
      </c>
      <c r="L173" s="31"/>
      <c r="M173" s="153" t="s">
        <v>1</v>
      </c>
      <c r="N173" s="154" t="s">
        <v>42</v>
      </c>
      <c r="O173" s="155">
        <v>0.19700000000000001</v>
      </c>
      <c r="P173" s="155">
        <f>O173*H173</f>
        <v>8.0312960000000011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97</v>
      </c>
      <c r="AT173" s="157" t="s">
        <v>186</v>
      </c>
      <c r="AU173" s="157" t="s">
        <v>86</v>
      </c>
      <c r="AY173" s="18" t="s">
        <v>184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97</v>
      </c>
      <c r="BM173" s="157" t="s">
        <v>2066</v>
      </c>
    </row>
    <row r="174" spans="1:65" s="13" customFormat="1" x14ac:dyDescent="0.15">
      <c r="B174" s="163"/>
      <c r="D174" s="159" t="s">
        <v>194</v>
      </c>
      <c r="E174" s="164" t="s">
        <v>1</v>
      </c>
      <c r="F174" s="165" t="s">
        <v>1049</v>
      </c>
      <c r="H174" s="164" t="s">
        <v>1</v>
      </c>
      <c r="L174" s="163"/>
      <c r="M174" s="166"/>
      <c r="N174" s="167"/>
      <c r="O174" s="167"/>
      <c r="P174" s="167"/>
      <c r="Q174" s="167"/>
      <c r="R174" s="167"/>
      <c r="S174" s="167"/>
      <c r="T174" s="168"/>
      <c r="AT174" s="164" t="s">
        <v>194</v>
      </c>
      <c r="AU174" s="164" t="s">
        <v>86</v>
      </c>
      <c r="AV174" s="13" t="s">
        <v>84</v>
      </c>
      <c r="AW174" s="13" t="s">
        <v>32</v>
      </c>
      <c r="AX174" s="13" t="s">
        <v>77</v>
      </c>
      <c r="AY174" s="164" t="s">
        <v>184</v>
      </c>
    </row>
    <row r="175" spans="1:65" s="14" customFormat="1" x14ac:dyDescent="0.15">
      <c r="B175" s="169"/>
      <c r="D175" s="159" t="s">
        <v>194</v>
      </c>
      <c r="E175" s="170" t="s">
        <v>1</v>
      </c>
      <c r="F175" s="171" t="s">
        <v>2064</v>
      </c>
      <c r="H175" s="172">
        <v>40.768000000000001</v>
      </c>
      <c r="L175" s="169"/>
      <c r="M175" s="173"/>
      <c r="N175" s="174"/>
      <c r="O175" s="174"/>
      <c r="P175" s="174"/>
      <c r="Q175" s="174"/>
      <c r="R175" s="174"/>
      <c r="S175" s="174"/>
      <c r="T175" s="175"/>
      <c r="AT175" s="170" t="s">
        <v>194</v>
      </c>
      <c r="AU175" s="170" t="s">
        <v>86</v>
      </c>
      <c r="AV175" s="14" t="s">
        <v>86</v>
      </c>
      <c r="AW175" s="14" t="s">
        <v>32</v>
      </c>
      <c r="AX175" s="14" t="s">
        <v>84</v>
      </c>
      <c r="AY175" s="170" t="s">
        <v>184</v>
      </c>
    </row>
    <row r="176" spans="1:65" s="2" customFormat="1" ht="44.25" customHeight="1" x14ac:dyDescent="0.15">
      <c r="A176" s="30"/>
      <c r="B176" s="146"/>
      <c r="C176" s="147" t="s">
        <v>146</v>
      </c>
      <c r="D176" s="147" t="s">
        <v>186</v>
      </c>
      <c r="E176" s="148" t="s">
        <v>2067</v>
      </c>
      <c r="F176" s="149" t="s">
        <v>2068</v>
      </c>
      <c r="G176" s="150" t="s">
        <v>239</v>
      </c>
      <c r="H176" s="151">
        <v>7.3330000000000002</v>
      </c>
      <c r="I176" s="152"/>
      <c r="J176" s="152">
        <f>ROUND(I176*H176,2)</f>
        <v>0</v>
      </c>
      <c r="K176" s="149" t="s">
        <v>190</v>
      </c>
      <c r="L176" s="31"/>
      <c r="M176" s="153" t="s">
        <v>1</v>
      </c>
      <c r="N176" s="154" t="s">
        <v>42</v>
      </c>
      <c r="O176" s="155">
        <v>0.25600000000000001</v>
      </c>
      <c r="P176" s="155">
        <f>O176*H176</f>
        <v>1.877248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97</v>
      </c>
      <c r="AT176" s="157" t="s">
        <v>186</v>
      </c>
      <c r="AU176" s="157" t="s">
        <v>86</v>
      </c>
      <c r="AY176" s="18" t="s">
        <v>184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84</v>
      </c>
      <c r="BK176" s="158">
        <f>ROUND(I176*H176,2)</f>
        <v>0</v>
      </c>
      <c r="BL176" s="18" t="s">
        <v>97</v>
      </c>
      <c r="BM176" s="157" t="s">
        <v>2069</v>
      </c>
    </row>
    <row r="177" spans="1:65" s="13" customFormat="1" x14ac:dyDescent="0.15">
      <c r="B177" s="163"/>
      <c r="D177" s="159" t="s">
        <v>194</v>
      </c>
      <c r="E177" s="164" t="s">
        <v>1</v>
      </c>
      <c r="F177" s="165" t="s">
        <v>1049</v>
      </c>
      <c r="H177" s="164" t="s">
        <v>1</v>
      </c>
      <c r="L177" s="163"/>
      <c r="M177" s="166"/>
      <c r="N177" s="167"/>
      <c r="O177" s="167"/>
      <c r="P177" s="167"/>
      <c r="Q177" s="167"/>
      <c r="R177" s="167"/>
      <c r="S177" s="167"/>
      <c r="T177" s="168"/>
      <c r="AT177" s="164" t="s">
        <v>194</v>
      </c>
      <c r="AU177" s="164" t="s">
        <v>86</v>
      </c>
      <c r="AV177" s="13" t="s">
        <v>84</v>
      </c>
      <c r="AW177" s="13" t="s">
        <v>32</v>
      </c>
      <c r="AX177" s="13" t="s">
        <v>77</v>
      </c>
      <c r="AY177" s="164" t="s">
        <v>184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2070</v>
      </c>
      <c r="H178" s="172">
        <v>7.3330000000000002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84</v>
      </c>
      <c r="AY178" s="170" t="s">
        <v>184</v>
      </c>
    </row>
    <row r="179" spans="1:65" s="2" customFormat="1" ht="44.25" customHeight="1" x14ac:dyDescent="0.15">
      <c r="A179" s="30"/>
      <c r="B179" s="146"/>
      <c r="C179" s="147" t="s">
        <v>254</v>
      </c>
      <c r="D179" s="147" t="s">
        <v>186</v>
      </c>
      <c r="E179" s="148" t="s">
        <v>3122</v>
      </c>
      <c r="F179" s="149" t="s">
        <v>3123</v>
      </c>
      <c r="G179" s="150" t="s">
        <v>300</v>
      </c>
      <c r="H179" s="151">
        <v>33.435000000000002</v>
      </c>
      <c r="I179" s="152"/>
      <c r="J179" s="152">
        <f>ROUND(I179*H179,2)</f>
        <v>0</v>
      </c>
      <c r="K179" s="149"/>
      <c r="L179" s="31"/>
      <c r="M179" s="153" t="s">
        <v>1</v>
      </c>
      <c r="N179" s="154" t="s">
        <v>42</v>
      </c>
      <c r="O179" s="155">
        <v>0</v>
      </c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2071</v>
      </c>
    </row>
    <row r="180" spans="1:65" s="14" customFormat="1" x14ac:dyDescent="0.15">
      <c r="B180" s="169"/>
      <c r="D180" s="159" t="s">
        <v>194</v>
      </c>
      <c r="E180" s="170" t="s">
        <v>1</v>
      </c>
      <c r="F180" s="171">
        <v>33.435000000000002</v>
      </c>
      <c r="H180" s="172">
        <v>33.435000000000002</v>
      </c>
      <c r="L180" s="169"/>
      <c r="M180" s="173"/>
      <c r="N180" s="174"/>
      <c r="O180" s="174"/>
      <c r="P180" s="174"/>
      <c r="Q180" s="174"/>
      <c r="R180" s="174"/>
      <c r="S180" s="174"/>
      <c r="T180" s="175"/>
      <c r="AT180" s="170" t="s">
        <v>194</v>
      </c>
      <c r="AU180" s="170" t="s">
        <v>86</v>
      </c>
      <c r="AV180" s="14" t="s">
        <v>86</v>
      </c>
      <c r="AW180" s="14" t="s">
        <v>32</v>
      </c>
      <c r="AX180" s="14" t="s">
        <v>77</v>
      </c>
      <c r="AY180" s="170" t="s">
        <v>184</v>
      </c>
    </row>
    <row r="181" spans="1:65" s="14" customFormat="1" x14ac:dyDescent="0.15">
      <c r="B181" s="169"/>
      <c r="D181" s="159" t="s">
        <v>194</v>
      </c>
      <c r="E181" s="177" t="s">
        <v>1</v>
      </c>
      <c r="F181" s="178" t="s">
        <v>242</v>
      </c>
      <c r="G181" s="15"/>
      <c r="H181" s="179">
        <v>33.435000000000002</v>
      </c>
      <c r="I181" s="15"/>
      <c r="L181" s="169"/>
      <c r="M181" s="173"/>
      <c r="N181" s="174"/>
      <c r="O181" s="174"/>
      <c r="P181" s="174"/>
      <c r="Q181" s="174"/>
      <c r="R181" s="174"/>
      <c r="S181" s="174"/>
      <c r="T181" s="175"/>
      <c r="AT181" s="170" t="s">
        <v>194</v>
      </c>
      <c r="AU181" s="170" t="s">
        <v>86</v>
      </c>
      <c r="AV181" s="14" t="s">
        <v>86</v>
      </c>
      <c r="AW181" s="14" t="s">
        <v>32</v>
      </c>
      <c r="AX181" s="14" t="s">
        <v>77</v>
      </c>
      <c r="AY181" s="170" t="s">
        <v>184</v>
      </c>
    </row>
    <row r="182" spans="1:65" s="2" customFormat="1" ht="44.25" customHeight="1" x14ac:dyDescent="0.15">
      <c r="A182" s="30"/>
      <c r="B182" s="146"/>
      <c r="C182" s="147" t="s">
        <v>261</v>
      </c>
      <c r="D182" s="147" t="s">
        <v>186</v>
      </c>
      <c r="E182" s="148" t="s">
        <v>303</v>
      </c>
      <c r="F182" s="149" t="s">
        <v>304</v>
      </c>
      <c r="G182" s="150" t="s">
        <v>239</v>
      </c>
      <c r="H182" s="151">
        <v>48.113999999999997</v>
      </c>
      <c r="I182" s="152"/>
      <c r="J182" s="152">
        <f>ROUND(I182*H182,2)</f>
        <v>0</v>
      </c>
      <c r="K182" s="149" t="s">
        <v>190</v>
      </c>
      <c r="L182" s="31"/>
      <c r="M182" s="153" t="s">
        <v>1</v>
      </c>
      <c r="N182" s="154" t="s">
        <v>42</v>
      </c>
      <c r="O182" s="155">
        <v>0.32800000000000001</v>
      </c>
      <c r="P182" s="155">
        <f>O182*H182</f>
        <v>15.781392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97</v>
      </c>
      <c r="AT182" s="157" t="s">
        <v>186</v>
      </c>
      <c r="AU182" s="157" t="s">
        <v>86</v>
      </c>
      <c r="AY182" s="18" t="s">
        <v>184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84</v>
      </c>
      <c r="BK182" s="158">
        <f>ROUND(I182*H182,2)</f>
        <v>0</v>
      </c>
      <c r="BL182" s="18" t="s">
        <v>97</v>
      </c>
      <c r="BM182" s="157" t="s">
        <v>2072</v>
      </c>
    </row>
    <row r="183" spans="1:65" s="13" customFormat="1" x14ac:dyDescent="0.15">
      <c r="B183" s="163"/>
      <c r="D183" s="159" t="s">
        <v>194</v>
      </c>
      <c r="E183" s="164" t="s">
        <v>1</v>
      </c>
      <c r="F183" s="165" t="s">
        <v>2073</v>
      </c>
      <c r="H183" s="164" t="s">
        <v>1</v>
      </c>
      <c r="L183" s="163"/>
      <c r="M183" s="166"/>
      <c r="N183" s="167"/>
      <c r="O183" s="167"/>
      <c r="P183" s="167"/>
      <c r="Q183" s="167"/>
      <c r="R183" s="167"/>
      <c r="S183" s="167"/>
      <c r="T183" s="168"/>
      <c r="AT183" s="164" t="s">
        <v>194</v>
      </c>
      <c r="AU183" s="164" t="s">
        <v>86</v>
      </c>
      <c r="AV183" s="13" t="s">
        <v>84</v>
      </c>
      <c r="AW183" s="13" t="s">
        <v>32</v>
      </c>
      <c r="AX183" s="13" t="s">
        <v>77</v>
      </c>
      <c r="AY183" s="164" t="s">
        <v>184</v>
      </c>
    </row>
    <row r="184" spans="1:65" s="13" customFormat="1" x14ac:dyDescent="0.15">
      <c r="B184" s="163"/>
      <c r="D184" s="159" t="s">
        <v>194</v>
      </c>
      <c r="E184" s="164" t="s">
        <v>1</v>
      </c>
      <c r="F184" s="165" t="s">
        <v>2074</v>
      </c>
      <c r="H184" s="164" t="s">
        <v>1</v>
      </c>
      <c r="L184" s="163"/>
      <c r="M184" s="166"/>
      <c r="N184" s="167"/>
      <c r="O184" s="167"/>
      <c r="P184" s="167"/>
      <c r="Q184" s="167"/>
      <c r="R184" s="167"/>
      <c r="S184" s="167"/>
      <c r="T184" s="168"/>
      <c r="AT184" s="164" t="s">
        <v>194</v>
      </c>
      <c r="AU184" s="164" t="s">
        <v>86</v>
      </c>
      <c r="AV184" s="13" t="s">
        <v>84</v>
      </c>
      <c r="AW184" s="13" t="s">
        <v>32</v>
      </c>
      <c r="AX184" s="13" t="s">
        <v>77</v>
      </c>
      <c r="AY184" s="164" t="s">
        <v>184</v>
      </c>
    </row>
    <row r="185" spans="1:65" s="14" customFormat="1" x14ac:dyDescent="0.15">
      <c r="B185" s="169"/>
      <c r="D185" s="159" t="s">
        <v>194</v>
      </c>
      <c r="E185" s="170" t="s">
        <v>1</v>
      </c>
      <c r="F185" s="171" t="s">
        <v>2075</v>
      </c>
      <c r="H185" s="172">
        <v>81.536000000000001</v>
      </c>
      <c r="L185" s="169"/>
      <c r="M185" s="173"/>
      <c r="N185" s="174"/>
      <c r="O185" s="174"/>
      <c r="P185" s="174"/>
      <c r="Q185" s="174"/>
      <c r="R185" s="174"/>
      <c r="S185" s="174"/>
      <c r="T185" s="175"/>
      <c r="AT185" s="170" t="s">
        <v>194</v>
      </c>
      <c r="AU185" s="170" t="s">
        <v>86</v>
      </c>
      <c r="AV185" s="14" t="s">
        <v>86</v>
      </c>
      <c r="AW185" s="14" t="s">
        <v>32</v>
      </c>
      <c r="AX185" s="14" t="s">
        <v>77</v>
      </c>
      <c r="AY185" s="170" t="s">
        <v>184</v>
      </c>
    </row>
    <row r="186" spans="1:65" s="14" customFormat="1" x14ac:dyDescent="0.15">
      <c r="B186" s="169"/>
      <c r="D186" s="159" t="s">
        <v>194</v>
      </c>
      <c r="E186" s="170" t="s">
        <v>1</v>
      </c>
      <c r="F186" s="171" t="s">
        <v>2076</v>
      </c>
      <c r="H186" s="172">
        <v>-2.9119999999999999</v>
      </c>
      <c r="L186" s="169"/>
      <c r="M186" s="173"/>
      <c r="N186" s="174"/>
      <c r="O186" s="174"/>
      <c r="P186" s="174"/>
      <c r="Q186" s="174"/>
      <c r="R186" s="174"/>
      <c r="S186" s="174"/>
      <c r="T186" s="175"/>
      <c r="AT186" s="170" t="s">
        <v>194</v>
      </c>
      <c r="AU186" s="170" t="s">
        <v>86</v>
      </c>
      <c r="AV186" s="14" t="s">
        <v>86</v>
      </c>
      <c r="AW186" s="14" t="s">
        <v>32</v>
      </c>
      <c r="AX186" s="14" t="s">
        <v>77</v>
      </c>
      <c r="AY186" s="170" t="s">
        <v>184</v>
      </c>
    </row>
    <row r="187" spans="1:65" s="14" customFormat="1" x14ac:dyDescent="0.15">
      <c r="B187" s="169"/>
      <c r="D187" s="159" t="s">
        <v>194</v>
      </c>
      <c r="E187" s="170" t="s">
        <v>1</v>
      </c>
      <c r="F187" s="171" t="s">
        <v>2077</v>
      </c>
      <c r="H187" s="172">
        <v>-1.44</v>
      </c>
      <c r="L187" s="169"/>
      <c r="M187" s="173"/>
      <c r="N187" s="174"/>
      <c r="O187" s="174"/>
      <c r="P187" s="174"/>
      <c r="Q187" s="174"/>
      <c r="R187" s="174"/>
      <c r="S187" s="174"/>
      <c r="T187" s="175"/>
      <c r="AT187" s="170" t="s">
        <v>194</v>
      </c>
      <c r="AU187" s="170" t="s">
        <v>86</v>
      </c>
      <c r="AV187" s="14" t="s">
        <v>86</v>
      </c>
      <c r="AW187" s="14" t="s">
        <v>32</v>
      </c>
      <c r="AX187" s="14" t="s">
        <v>77</v>
      </c>
      <c r="AY187" s="170" t="s">
        <v>184</v>
      </c>
    </row>
    <row r="188" spans="1:65" s="14" customFormat="1" x14ac:dyDescent="0.15">
      <c r="B188" s="169"/>
      <c r="D188" s="159" t="s">
        <v>194</v>
      </c>
      <c r="E188" s="170" t="s">
        <v>1</v>
      </c>
      <c r="F188" s="171" t="s">
        <v>2078</v>
      </c>
      <c r="H188" s="172">
        <v>-29.07</v>
      </c>
      <c r="L188" s="169"/>
      <c r="M188" s="173"/>
      <c r="N188" s="174"/>
      <c r="O188" s="174"/>
      <c r="P188" s="174"/>
      <c r="Q188" s="174"/>
      <c r="R188" s="174"/>
      <c r="S188" s="174"/>
      <c r="T188" s="175"/>
      <c r="AT188" s="170" t="s">
        <v>194</v>
      </c>
      <c r="AU188" s="170" t="s">
        <v>86</v>
      </c>
      <c r="AV188" s="14" t="s">
        <v>86</v>
      </c>
      <c r="AW188" s="14" t="s">
        <v>32</v>
      </c>
      <c r="AX188" s="14" t="s">
        <v>77</v>
      </c>
      <c r="AY188" s="170" t="s">
        <v>184</v>
      </c>
    </row>
    <row r="189" spans="1:65" s="15" customFormat="1" x14ac:dyDescent="0.15">
      <c r="B189" s="176"/>
      <c r="D189" s="159" t="s">
        <v>194</v>
      </c>
      <c r="E189" s="177" t="s">
        <v>1</v>
      </c>
      <c r="F189" s="178" t="s">
        <v>242</v>
      </c>
      <c r="H189" s="179">
        <v>48.113999999999997</v>
      </c>
      <c r="L189" s="176"/>
      <c r="M189" s="180"/>
      <c r="N189" s="181"/>
      <c r="O189" s="181"/>
      <c r="P189" s="181"/>
      <c r="Q189" s="181"/>
      <c r="R189" s="181"/>
      <c r="S189" s="181"/>
      <c r="T189" s="182"/>
      <c r="AT189" s="177" t="s">
        <v>194</v>
      </c>
      <c r="AU189" s="177" t="s">
        <v>86</v>
      </c>
      <c r="AV189" s="15" t="s">
        <v>97</v>
      </c>
      <c r="AW189" s="15" t="s">
        <v>32</v>
      </c>
      <c r="AX189" s="15" t="s">
        <v>84</v>
      </c>
      <c r="AY189" s="177" t="s">
        <v>184</v>
      </c>
    </row>
    <row r="190" spans="1:65" s="2" customFormat="1" ht="66.75" customHeight="1" x14ac:dyDescent="0.15">
      <c r="A190" s="30"/>
      <c r="B190" s="146"/>
      <c r="C190" s="147" t="s">
        <v>8</v>
      </c>
      <c r="D190" s="147" t="s">
        <v>186</v>
      </c>
      <c r="E190" s="148" t="s">
        <v>318</v>
      </c>
      <c r="F190" s="149" t="s">
        <v>319</v>
      </c>
      <c r="G190" s="150" t="s">
        <v>239</v>
      </c>
      <c r="H190" s="151">
        <v>2.5110000000000001</v>
      </c>
      <c r="I190" s="152"/>
      <c r="J190" s="152">
        <f>ROUND(I190*H190,2)</f>
        <v>0</v>
      </c>
      <c r="K190" s="149" t="s">
        <v>190</v>
      </c>
      <c r="L190" s="31"/>
      <c r="M190" s="153" t="s">
        <v>1</v>
      </c>
      <c r="N190" s="154" t="s">
        <v>42</v>
      </c>
      <c r="O190" s="155">
        <v>0.435</v>
      </c>
      <c r="P190" s="155">
        <f>O190*H190</f>
        <v>1.092285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97</v>
      </c>
      <c r="AT190" s="157" t="s">
        <v>186</v>
      </c>
      <c r="AU190" s="157" t="s">
        <v>86</v>
      </c>
      <c r="AY190" s="18" t="s">
        <v>184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97</v>
      </c>
      <c r="BM190" s="157" t="s">
        <v>2079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 t="s">
        <v>2080</v>
      </c>
      <c r="H191" s="172">
        <v>2.5110000000000001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84</v>
      </c>
      <c r="AY191" s="170" t="s">
        <v>184</v>
      </c>
    </row>
    <row r="192" spans="1:65" s="2" customFormat="1" ht="16.5" customHeight="1" x14ac:dyDescent="0.15">
      <c r="A192" s="30"/>
      <c r="B192" s="146"/>
      <c r="C192" s="183" t="s">
        <v>270</v>
      </c>
      <c r="D192" s="183" t="s">
        <v>310</v>
      </c>
      <c r="E192" s="184" t="s">
        <v>324</v>
      </c>
      <c r="F192" s="185" t="s">
        <v>325</v>
      </c>
      <c r="G192" s="186" t="s">
        <v>300</v>
      </c>
      <c r="H192" s="187">
        <v>4.6449999999999996</v>
      </c>
      <c r="I192" s="188"/>
      <c r="J192" s="188">
        <f>ROUND(I192*H192,2)</f>
        <v>0</v>
      </c>
      <c r="K192" s="185" t="s">
        <v>190</v>
      </c>
      <c r="L192" s="189"/>
      <c r="M192" s="190" t="s">
        <v>1</v>
      </c>
      <c r="N192" s="191" t="s">
        <v>42</v>
      </c>
      <c r="O192" s="155">
        <v>0</v>
      </c>
      <c r="P192" s="155">
        <f>O192*H192</f>
        <v>0</v>
      </c>
      <c r="Q192" s="155">
        <v>1</v>
      </c>
      <c r="R192" s="155">
        <f>Q192*H192</f>
        <v>4.6449999999999996</v>
      </c>
      <c r="S192" s="155">
        <v>0</v>
      </c>
      <c r="T192" s="156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7" t="s">
        <v>226</v>
      </c>
      <c r="AT192" s="157" t="s">
        <v>310</v>
      </c>
      <c r="AU192" s="157" t="s">
        <v>86</v>
      </c>
      <c r="AY192" s="18" t="s">
        <v>184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8" t="s">
        <v>84</v>
      </c>
      <c r="BK192" s="158">
        <f>ROUND(I192*H192,2)</f>
        <v>0</v>
      </c>
      <c r="BL192" s="18" t="s">
        <v>97</v>
      </c>
      <c r="BM192" s="157" t="s">
        <v>2081</v>
      </c>
    </row>
    <row r="193" spans="1:65" s="2" customFormat="1" ht="30" x14ac:dyDescent="0.15">
      <c r="A193" s="30"/>
      <c r="B193" s="31"/>
      <c r="C193" s="30"/>
      <c r="D193" s="159" t="s">
        <v>192</v>
      </c>
      <c r="E193" s="30"/>
      <c r="F193" s="160" t="s">
        <v>327</v>
      </c>
      <c r="G193" s="30"/>
      <c r="H193" s="30"/>
      <c r="I193" s="30"/>
      <c r="J193" s="30"/>
      <c r="K193" s="30"/>
      <c r="L193" s="31"/>
      <c r="M193" s="161"/>
      <c r="N193" s="162"/>
      <c r="O193" s="56"/>
      <c r="P193" s="56"/>
      <c r="Q193" s="56"/>
      <c r="R193" s="56"/>
      <c r="S193" s="56"/>
      <c r="T193" s="57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8" t="s">
        <v>192</v>
      </c>
      <c r="AU193" s="18" t="s">
        <v>86</v>
      </c>
    </row>
    <row r="194" spans="1:65" s="14" customFormat="1" x14ac:dyDescent="0.15">
      <c r="B194" s="169"/>
      <c r="D194" s="159" t="s">
        <v>194</v>
      </c>
      <c r="F194" s="171" t="s">
        <v>2082</v>
      </c>
      <c r="H194" s="172">
        <v>4.6449999999999996</v>
      </c>
      <c r="L194" s="169"/>
      <c r="M194" s="173"/>
      <c r="N194" s="174"/>
      <c r="O194" s="174"/>
      <c r="P194" s="174"/>
      <c r="Q194" s="174"/>
      <c r="R194" s="174"/>
      <c r="S194" s="174"/>
      <c r="T194" s="175"/>
      <c r="AT194" s="170" t="s">
        <v>194</v>
      </c>
      <c r="AU194" s="170" t="s">
        <v>86</v>
      </c>
      <c r="AV194" s="14" t="s">
        <v>86</v>
      </c>
      <c r="AW194" s="14" t="s">
        <v>3</v>
      </c>
      <c r="AX194" s="14" t="s">
        <v>84</v>
      </c>
      <c r="AY194" s="170" t="s">
        <v>184</v>
      </c>
    </row>
    <row r="195" spans="1:65" s="2" customFormat="1" ht="55.5" customHeight="1" x14ac:dyDescent="0.15">
      <c r="A195" s="30"/>
      <c r="B195" s="146"/>
      <c r="C195" s="147" t="s">
        <v>274</v>
      </c>
      <c r="D195" s="147" t="s">
        <v>186</v>
      </c>
      <c r="E195" s="148" t="s">
        <v>1063</v>
      </c>
      <c r="F195" s="149" t="s">
        <v>1064</v>
      </c>
      <c r="G195" s="150" t="s">
        <v>189</v>
      </c>
      <c r="H195" s="151">
        <v>100</v>
      </c>
      <c r="I195" s="152"/>
      <c r="J195" s="152">
        <f>ROUND(I195*H195,2)</f>
        <v>0</v>
      </c>
      <c r="K195" s="149" t="s">
        <v>190</v>
      </c>
      <c r="L195" s="31"/>
      <c r="M195" s="153" t="s">
        <v>1</v>
      </c>
      <c r="N195" s="154" t="s">
        <v>42</v>
      </c>
      <c r="O195" s="155">
        <v>0.153</v>
      </c>
      <c r="P195" s="155">
        <f>O195*H195</f>
        <v>15.299999999999999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7" t="s">
        <v>97</v>
      </c>
      <c r="AT195" s="157" t="s">
        <v>186</v>
      </c>
      <c r="AU195" s="157" t="s">
        <v>86</v>
      </c>
      <c r="AY195" s="18" t="s">
        <v>184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84</v>
      </c>
      <c r="BK195" s="158">
        <f>ROUND(I195*H195,2)</f>
        <v>0</v>
      </c>
      <c r="BL195" s="18" t="s">
        <v>97</v>
      </c>
      <c r="BM195" s="157" t="s">
        <v>2083</v>
      </c>
    </row>
    <row r="196" spans="1:65" s="14" customFormat="1" x14ac:dyDescent="0.15">
      <c r="B196" s="169"/>
      <c r="D196" s="159" t="s">
        <v>194</v>
      </c>
      <c r="E196" s="170" t="s">
        <v>1</v>
      </c>
      <c r="F196" s="171" t="s">
        <v>2084</v>
      </c>
      <c r="H196" s="172">
        <v>100</v>
      </c>
      <c r="L196" s="169"/>
      <c r="M196" s="173"/>
      <c r="N196" s="174"/>
      <c r="O196" s="174"/>
      <c r="P196" s="174"/>
      <c r="Q196" s="174"/>
      <c r="R196" s="174"/>
      <c r="S196" s="174"/>
      <c r="T196" s="175"/>
      <c r="AT196" s="170" t="s">
        <v>194</v>
      </c>
      <c r="AU196" s="170" t="s">
        <v>86</v>
      </c>
      <c r="AV196" s="14" t="s">
        <v>86</v>
      </c>
      <c r="AW196" s="14" t="s">
        <v>32</v>
      </c>
      <c r="AX196" s="14" t="s">
        <v>84</v>
      </c>
      <c r="AY196" s="170" t="s">
        <v>184</v>
      </c>
    </row>
    <row r="197" spans="1:65" s="2" customFormat="1" ht="37.75" customHeight="1" x14ac:dyDescent="0.15">
      <c r="A197" s="30"/>
      <c r="B197" s="146"/>
      <c r="C197" s="147" t="s">
        <v>279</v>
      </c>
      <c r="D197" s="147" t="s">
        <v>186</v>
      </c>
      <c r="E197" s="148" t="s">
        <v>1067</v>
      </c>
      <c r="F197" s="149" t="s">
        <v>1068</v>
      </c>
      <c r="G197" s="150" t="s">
        <v>189</v>
      </c>
      <c r="H197" s="151">
        <v>29.12</v>
      </c>
      <c r="I197" s="152"/>
      <c r="J197" s="152">
        <f>ROUND(I197*H197,2)</f>
        <v>0</v>
      </c>
      <c r="K197" s="149" t="s">
        <v>190</v>
      </c>
      <c r="L197" s="31"/>
      <c r="M197" s="153" t="s">
        <v>1</v>
      </c>
      <c r="N197" s="154" t="s">
        <v>42</v>
      </c>
      <c r="O197" s="155">
        <v>0.114</v>
      </c>
      <c r="P197" s="155">
        <f>O197*H197</f>
        <v>3.3196800000000004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7" t="s">
        <v>97</v>
      </c>
      <c r="AT197" s="157" t="s">
        <v>186</v>
      </c>
      <c r="AU197" s="157" t="s">
        <v>86</v>
      </c>
      <c r="AY197" s="18" t="s">
        <v>184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8" t="s">
        <v>84</v>
      </c>
      <c r="BK197" s="158">
        <f>ROUND(I197*H197,2)</f>
        <v>0</v>
      </c>
      <c r="BL197" s="18" t="s">
        <v>97</v>
      </c>
      <c r="BM197" s="157" t="s">
        <v>2085</v>
      </c>
    </row>
    <row r="198" spans="1:65" s="13" customFormat="1" x14ac:dyDescent="0.15">
      <c r="B198" s="163"/>
      <c r="D198" s="159" t="s">
        <v>194</v>
      </c>
      <c r="E198" s="164" t="s">
        <v>1</v>
      </c>
      <c r="F198" s="165" t="s">
        <v>1070</v>
      </c>
      <c r="H198" s="164" t="s">
        <v>1</v>
      </c>
      <c r="L198" s="163"/>
      <c r="M198" s="166"/>
      <c r="N198" s="167"/>
      <c r="O198" s="167"/>
      <c r="P198" s="167"/>
      <c r="Q198" s="167"/>
      <c r="R198" s="167"/>
      <c r="S198" s="167"/>
      <c r="T198" s="168"/>
      <c r="AT198" s="164" t="s">
        <v>194</v>
      </c>
      <c r="AU198" s="164" t="s">
        <v>86</v>
      </c>
      <c r="AV198" s="13" t="s">
        <v>84</v>
      </c>
      <c r="AW198" s="13" t="s">
        <v>32</v>
      </c>
      <c r="AX198" s="13" t="s">
        <v>77</v>
      </c>
      <c r="AY198" s="164" t="s">
        <v>184</v>
      </c>
    </row>
    <row r="199" spans="1:65" s="14" customFormat="1" x14ac:dyDescent="0.15">
      <c r="B199" s="169"/>
      <c r="D199" s="159" t="s">
        <v>194</v>
      </c>
      <c r="E199" s="170" t="s">
        <v>1</v>
      </c>
      <c r="F199" s="171" t="s">
        <v>2038</v>
      </c>
      <c r="H199" s="172">
        <v>29.12</v>
      </c>
      <c r="L199" s="169"/>
      <c r="M199" s="173"/>
      <c r="N199" s="174"/>
      <c r="O199" s="174"/>
      <c r="P199" s="174"/>
      <c r="Q199" s="174"/>
      <c r="R199" s="174"/>
      <c r="S199" s="174"/>
      <c r="T199" s="175"/>
      <c r="AT199" s="170" t="s">
        <v>194</v>
      </c>
      <c r="AU199" s="170" t="s">
        <v>86</v>
      </c>
      <c r="AV199" s="14" t="s">
        <v>86</v>
      </c>
      <c r="AW199" s="14" t="s">
        <v>32</v>
      </c>
      <c r="AX199" s="14" t="s">
        <v>84</v>
      </c>
      <c r="AY199" s="170" t="s">
        <v>184</v>
      </c>
    </row>
    <row r="200" spans="1:65" s="2" customFormat="1" ht="37.75" customHeight="1" x14ac:dyDescent="0.15">
      <c r="A200" s="30"/>
      <c r="B200" s="146"/>
      <c r="C200" s="147" t="s">
        <v>284</v>
      </c>
      <c r="D200" s="147" t="s">
        <v>186</v>
      </c>
      <c r="E200" s="148" t="s">
        <v>1071</v>
      </c>
      <c r="F200" s="149" t="s">
        <v>1072</v>
      </c>
      <c r="G200" s="150" t="s">
        <v>189</v>
      </c>
      <c r="H200" s="151">
        <v>100</v>
      </c>
      <c r="I200" s="152"/>
      <c r="J200" s="152">
        <f>ROUND(I200*H200,2)</f>
        <v>0</v>
      </c>
      <c r="K200" s="149" t="s">
        <v>190</v>
      </c>
      <c r="L200" s="31"/>
      <c r="M200" s="153" t="s">
        <v>1</v>
      </c>
      <c r="N200" s="154" t="s">
        <v>42</v>
      </c>
      <c r="O200" s="155">
        <v>7.0000000000000001E-3</v>
      </c>
      <c r="P200" s="155">
        <f>O200*H200</f>
        <v>0.70000000000000007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7" t="s">
        <v>97</v>
      </c>
      <c r="AT200" s="157" t="s">
        <v>186</v>
      </c>
      <c r="AU200" s="157" t="s">
        <v>86</v>
      </c>
      <c r="AY200" s="18" t="s">
        <v>184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8" t="s">
        <v>84</v>
      </c>
      <c r="BK200" s="158">
        <f>ROUND(I200*H200,2)</f>
        <v>0</v>
      </c>
      <c r="BL200" s="18" t="s">
        <v>97</v>
      </c>
      <c r="BM200" s="157" t="s">
        <v>2086</v>
      </c>
    </row>
    <row r="201" spans="1:65" s="14" customFormat="1" x14ac:dyDescent="0.15">
      <c r="B201" s="169"/>
      <c r="D201" s="159" t="s">
        <v>194</v>
      </c>
      <c r="E201" s="170" t="s">
        <v>1</v>
      </c>
      <c r="F201" s="171" t="s">
        <v>701</v>
      </c>
      <c r="H201" s="172">
        <v>100</v>
      </c>
      <c r="L201" s="169"/>
      <c r="M201" s="173"/>
      <c r="N201" s="174"/>
      <c r="O201" s="174"/>
      <c r="P201" s="174"/>
      <c r="Q201" s="174"/>
      <c r="R201" s="174"/>
      <c r="S201" s="174"/>
      <c r="T201" s="175"/>
      <c r="AT201" s="170" t="s">
        <v>194</v>
      </c>
      <c r="AU201" s="170" t="s">
        <v>86</v>
      </c>
      <c r="AV201" s="14" t="s">
        <v>86</v>
      </c>
      <c r="AW201" s="14" t="s">
        <v>32</v>
      </c>
      <c r="AX201" s="14" t="s">
        <v>84</v>
      </c>
      <c r="AY201" s="170" t="s">
        <v>184</v>
      </c>
    </row>
    <row r="202" spans="1:65" s="2" customFormat="1" ht="16.5" customHeight="1" x14ac:dyDescent="0.15">
      <c r="A202" s="30"/>
      <c r="B202" s="146"/>
      <c r="C202" s="183" t="s">
        <v>288</v>
      </c>
      <c r="D202" s="183" t="s">
        <v>310</v>
      </c>
      <c r="E202" s="184" t="s">
        <v>1075</v>
      </c>
      <c r="F202" s="185" t="s">
        <v>1076</v>
      </c>
      <c r="G202" s="186" t="s">
        <v>1077</v>
      </c>
      <c r="H202" s="187">
        <v>2</v>
      </c>
      <c r="I202" s="188"/>
      <c r="J202" s="188">
        <f>ROUND(I202*H202,2)</f>
        <v>0</v>
      </c>
      <c r="K202" s="185" t="s">
        <v>190</v>
      </c>
      <c r="L202" s="189"/>
      <c r="M202" s="190" t="s">
        <v>1</v>
      </c>
      <c r="N202" s="191" t="s">
        <v>42</v>
      </c>
      <c r="O202" s="155">
        <v>0</v>
      </c>
      <c r="P202" s="155">
        <f>O202*H202</f>
        <v>0</v>
      </c>
      <c r="Q202" s="155">
        <v>1E-3</v>
      </c>
      <c r="R202" s="155">
        <f>Q202*H202</f>
        <v>2E-3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226</v>
      </c>
      <c r="AT202" s="157" t="s">
        <v>310</v>
      </c>
      <c r="AU202" s="157" t="s">
        <v>86</v>
      </c>
      <c r="AY202" s="18" t="s">
        <v>184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84</v>
      </c>
      <c r="BK202" s="158">
        <f>ROUND(I202*H202,2)</f>
        <v>0</v>
      </c>
      <c r="BL202" s="18" t="s">
        <v>97</v>
      </c>
      <c r="BM202" s="157" t="s">
        <v>2087</v>
      </c>
    </row>
    <row r="203" spans="1:65" s="14" customFormat="1" x14ac:dyDescent="0.15">
      <c r="B203" s="169"/>
      <c r="D203" s="159" t="s">
        <v>194</v>
      </c>
      <c r="E203" s="170" t="s">
        <v>1</v>
      </c>
      <c r="F203" s="171" t="s">
        <v>2088</v>
      </c>
      <c r="H203" s="172">
        <v>2</v>
      </c>
      <c r="L203" s="169"/>
      <c r="M203" s="173"/>
      <c r="N203" s="174"/>
      <c r="O203" s="174"/>
      <c r="P203" s="174"/>
      <c r="Q203" s="174"/>
      <c r="R203" s="174"/>
      <c r="S203" s="174"/>
      <c r="T203" s="175"/>
      <c r="AT203" s="170" t="s">
        <v>194</v>
      </c>
      <c r="AU203" s="170" t="s">
        <v>86</v>
      </c>
      <c r="AV203" s="14" t="s">
        <v>86</v>
      </c>
      <c r="AW203" s="14" t="s">
        <v>32</v>
      </c>
      <c r="AX203" s="14" t="s">
        <v>84</v>
      </c>
      <c r="AY203" s="170" t="s">
        <v>184</v>
      </c>
    </row>
    <row r="204" spans="1:65" s="12" customFormat="1" ht="22.75" customHeight="1" x14ac:dyDescent="0.15">
      <c r="B204" s="134"/>
      <c r="D204" s="135" t="s">
        <v>76</v>
      </c>
      <c r="E204" s="144" t="s">
        <v>93</v>
      </c>
      <c r="F204" s="144" t="s">
        <v>339</v>
      </c>
      <c r="J204" s="145">
        <f>BK204</f>
        <v>0</v>
      </c>
      <c r="L204" s="134"/>
      <c r="M204" s="138"/>
      <c r="N204" s="139"/>
      <c r="O204" s="139"/>
      <c r="P204" s="140">
        <f>SUM(P205:P212)</f>
        <v>10.839</v>
      </c>
      <c r="Q204" s="139"/>
      <c r="R204" s="140">
        <f>SUM(R205:R212)</f>
        <v>23.452729999999999</v>
      </c>
      <c r="S204" s="139"/>
      <c r="T204" s="141">
        <f>SUM(T205:T212)</f>
        <v>0</v>
      </c>
      <c r="AR204" s="135" t="s">
        <v>84</v>
      </c>
      <c r="AT204" s="142" t="s">
        <v>76</v>
      </c>
      <c r="AU204" s="142" t="s">
        <v>84</v>
      </c>
      <c r="AY204" s="135" t="s">
        <v>184</v>
      </c>
      <c r="BK204" s="143">
        <f>SUM(BK205:BK212)</f>
        <v>0</v>
      </c>
    </row>
    <row r="205" spans="1:65" s="2" customFormat="1" ht="44.25" customHeight="1" x14ac:dyDescent="0.15">
      <c r="A205" s="30"/>
      <c r="B205" s="146"/>
      <c r="C205" s="147" t="s">
        <v>7</v>
      </c>
      <c r="D205" s="147" t="s">
        <v>186</v>
      </c>
      <c r="E205" s="148" t="s">
        <v>2089</v>
      </c>
      <c r="F205" s="149" t="s">
        <v>2090</v>
      </c>
      <c r="G205" s="150" t="s">
        <v>359</v>
      </c>
      <c r="H205" s="151">
        <v>1</v>
      </c>
      <c r="I205" s="152"/>
      <c r="J205" s="152">
        <f>ROUND(I205*H205,2)</f>
        <v>0</v>
      </c>
      <c r="K205" s="149" t="s">
        <v>190</v>
      </c>
      <c r="L205" s="31"/>
      <c r="M205" s="153" t="s">
        <v>1</v>
      </c>
      <c r="N205" s="154" t="s">
        <v>42</v>
      </c>
      <c r="O205" s="155">
        <v>5.8040000000000003</v>
      </c>
      <c r="P205" s="155">
        <f>O205*H205</f>
        <v>5.8040000000000003</v>
      </c>
      <c r="Q205" s="155">
        <v>2.273E-2</v>
      </c>
      <c r="R205" s="155">
        <f>Q205*H205</f>
        <v>2.273E-2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97</v>
      </c>
      <c r="AT205" s="157" t="s">
        <v>186</v>
      </c>
      <c r="AU205" s="157" t="s">
        <v>86</v>
      </c>
      <c r="AY205" s="18" t="s">
        <v>184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97</v>
      </c>
      <c r="BM205" s="157" t="s">
        <v>2091</v>
      </c>
    </row>
    <row r="206" spans="1:65" s="2" customFormat="1" ht="24.25" customHeight="1" x14ac:dyDescent="0.15">
      <c r="A206" s="30"/>
      <c r="B206" s="146"/>
      <c r="C206" s="183" t="s">
        <v>296</v>
      </c>
      <c r="D206" s="183" t="s">
        <v>310</v>
      </c>
      <c r="E206" s="184" t="s">
        <v>2092</v>
      </c>
      <c r="F206" s="185" t="s">
        <v>2093</v>
      </c>
      <c r="G206" s="186" t="s">
        <v>359</v>
      </c>
      <c r="H206" s="187">
        <v>1</v>
      </c>
      <c r="I206" s="188"/>
      <c r="J206" s="188">
        <f>ROUND(I206*H206,2)</f>
        <v>0</v>
      </c>
      <c r="K206" s="185" t="s">
        <v>1</v>
      </c>
      <c r="L206" s="189"/>
      <c r="M206" s="190" t="s">
        <v>1</v>
      </c>
      <c r="N206" s="191" t="s">
        <v>42</v>
      </c>
      <c r="O206" s="155">
        <v>0</v>
      </c>
      <c r="P206" s="155">
        <f>O206*H206</f>
        <v>0</v>
      </c>
      <c r="Q206" s="155">
        <v>14.49</v>
      </c>
      <c r="R206" s="155">
        <f>Q206*H206</f>
        <v>14.49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226</v>
      </c>
      <c r="AT206" s="157" t="s">
        <v>310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2094</v>
      </c>
    </row>
    <row r="207" spans="1:65" s="2" customFormat="1" ht="37.75" customHeight="1" x14ac:dyDescent="0.15">
      <c r="A207" s="30"/>
      <c r="B207" s="146"/>
      <c r="C207" s="147" t="s">
        <v>299</v>
      </c>
      <c r="D207" s="147" t="s">
        <v>186</v>
      </c>
      <c r="E207" s="148" t="s">
        <v>2095</v>
      </c>
      <c r="F207" s="149" t="s">
        <v>2096</v>
      </c>
      <c r="G207" s="150" t="s">
        <v>359</v>
      </c>
      <c r="H207" s="151">
        <v>1</v>
      </c>
      <c r="I207" s="152"/>
      <c r="J207" s="152">
        <f>ROUND(I207*H207,2)</f>
        <v>0</v>
      </c>
      <c r="K207" s="149" t="s">
        <v>190</v>
      </c>
      <c r="L207" s="31"/>
      <c r="M207" s="153" t="s">
        <v>1</v>
      </c>
      <c r="N207" s="154" t="s">
        <v>42</v>
      </c>
      <c r="O207" s="155">
        <v>5.0350000000000001</v>
      </c>
      <c r="P207" s="155">
        <f>O207*H207</f>
        <v>5.0350000000000001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97</v>
      </c>
      <c r="AT207" s="157" t="s">
        <v>186</v>
      </c>
      <c r="AU207" s="157" t="s">
        <v>86</v>
      </c>
      <c r="AY207" s="18" t="s">
        <v>184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84</v>
      </c>
      <c r="BK207" s="158">
        <f>ROUND(I207*H207,2)</f>
        <v>0</v>
      </c>
      <c r="BL207" s="18" t="s">
        <v>97</v>
      </c>
      <c r="BM207" s="157" t="s">
        <v>2097</v>
      </c>
    </row>
    <row r="208" spans="1:65" s="2" customFormat="1" ht="24.25" customHeight="1" x14ac:dyDescent="0.15">
      <c r="A208" s="30"/>
      <c r="B208" s="146"/>
      <c r="C208" s="183" t="s">
        <v>302</v>
      </c>
      <c r="D208" s="183" t="s">
        <v>310</v>
      </c>
      <c r="E208" s="184" t="s">
        <v>2098</v>
      </c>
      <c r="F208" s="185" t="s">
        <v>2099</v>
      </c>
      <c r="G208" s="186" t="s">
        <v>359</v>
      </c>
      <c r="H208" s="187">
        <v>1</v>
      </c>
      <c r="I208" s="188"/>
      <c r="J208" s="188">
        <f>ROUND(I208*H208,2)</f>
        <v>0</v>
      </c>
      <c r="K208" s="185" t="s">
        <v>1</v>
      </c>
      <c r="L208" s="189"/>
      <c r="M208" s="190" t="s">
        <v>1</v>
      </c>
      <c r="N208" s="191" t="s">
        <v>42</v>
      </c>
      <c r="O208" s="155">
        <v>0</v>
      </c>
      <c r="P208" s="155">
        <f>O208*H208</f>
        <v>0</v>
      </c>
      <c r="Q208" s="155">
        <v>8.94</v>
      </c>
      <c r="R208" s="155">
        <f>Q208*H208</f>
        <v>8.94</v>
      </c>
      <c r="S208" s="155">
        <v>0</v>
      </c>
      <c r="T208" s="156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7" t="s">
        <v>226</v>
      </c>
      <c r="AT208" s="157" t="s">
        <v>310</v>
      </c>
      <c r="AU208" s="157" t="s">
        <v>86</v>
      </c>
      <c r="AY208" s="18" t="s">
        <v>184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84</v>
      </c>
      <c r="BK208" s="158">
        <f>ROUND(I208*H208,2)</f>
        <v>0</v>
      </c>
      <c r="BL208" s="18" t="s">
        <v>97</v>
      </c>
      <c r="BM208" s="157" t="s">
        <v>2100</v>
      </c>
    </row>
    <row r="209" spans="1:65" s="13" customFormat="1" x14ac:dyDescent="0.15">
      <c r="B209" s="163"/>
      <c r="D209" s="159" t="s">
        <v>194</v>
      </c>
      <c r="E209" s="164" t="s">
        <v>1</v>
      </c>
      <c r="F209" s="165" t="s">
        <v>2101</v>
      </c>
      <c r="H209" s="164" t="s">
        <v>1</v>
      </c>
      <c r="L209" s="163"/>
      <c r="M209" s="166"/>
      <c r="N209" s="167"/>
      <c r="O209" s="167"/>
      <c r="P209" s="167"/>
      <c r="Q209" s="167"/>
      <c r="R209" s="167"/>
      <c r="S209" s="167"/>
      <c r="T209" s="168"/>
      <c r="AT209" s="164" t="s">
        <v>194</v>
      </c>
      <c r="AU209" s="164" t="s">
        <v>86</v>
      </c>
      <c r="AV209" s="13" t="s">
        <v>84</v>
      </c>
      <c r="AW209" s="13" t="s">
        <v>32</v>
      </c>
      <c r="AX209" s="13" t="s">
        <v>77</v>
      </c>
      <c r="AY209" s="164" t="s">
        <v>184</v>
      </c>
    </row>
    <row r="210" spans="1:65" s="13" customFormat="1" x14ac:dyDescent="0.15">
      <c r="B210" s="163"/>
      <c r="D210" s="159" t="s">
        <v>194</v>
      </c>
      <c r="E210" s="164" t="s">
        <v>1</v>
      </c>
      <c r="F210" s="165" t="s">
        <v>2102</v>
      </c>
      <c r="H210" s="164" t="s">
        <v>1</v>
      </c>
      <c r="L210" s="163"/>
      <c r="M210" s="166"/>
      <c r="N210" s="167"/>
      <c r="O210" s="167"/>
      <c r="P210" s="167"/>
      <c r="Q210" s="167"/>
      <c r="R210" s="167"/>
      <c r="S210" s="167"/>
      <c r="T210" s="168"/>
      <c r="AT210" s="164" t="s">
        <v>194</v>
      </c>
      <c r="AU210" s="164" t="s">
        <v>86</v>
      </c>
      <c r="AV210" s="13" t="s">
        <v>84</v>
      </c>
      <c r="AW210" s="13" t="s">
        <v>32</v>
      </c>
      <c r="AX210" s="13" t="s">
        <v>77</v>
      </c>
      <c r="AY210" s="164" t="s">
        <v>184</v>
      </c>
    </row>
    <row r="211" spans="1:65" s="13" customFormat="1" x14ac:dyDescent="0.15">
      <c r="B211" s="163"/>
      <c r="D211" s="159" t="s">
        <v>194</v>
      </c>
      <c r="E211" s="164" t="s">
        <v>1</v>
      </c>
      <c r="F211" s="165" t="s">
        <v>2103</v>
      </c>
      <c r="H211" s="164" t="s">
        <v>1</v>
      </c>
      <c r="L211" s="163"/>
      <c r="M211" s="166"/>
      <c r="N211" s="167"/>
      <c r="O211" s="167"/>
      <c r="P211" s="167"/>
      <c r="Q211" s="167"/>
      <c r="R211" s="167"/>
      <c r="S211" s="167"/>
      <c r="T211" s="168"/>
      <c r="AT211" s="164" t="s">
        <v>194</v>
      </c>
      <c r="AU211" s="164" t="s">
        <v>86</v>
      </c>
      <c r="AV211" s="13" t="s">
        <v>84</v>
      </c>
      <c r="AW211" s="13" t="s">
        <v>32</v>
      </c>
      <c r="AX211" s="13" t="s">
        <v>77</v>
      </c>
      <c r="AY211" s="164" t="s">
        <v>184</v>
      </c>
    </row>
    <row r="212" spans="1:65" s="14" customFormat="1" x14ac:dyDescent="0.15">
      <c r="B212" s="169"/>
      <c r="D212" s="159" t="s">
        <v>194</v>
      </c>
      <c r="E212" s="170" t="s">
        <v>1</v>
      </c>
      <c r="F212" s="171" t="s">
        <v>84</v>
      </c>
      <c r="H212" s="172">
        <v>1</v>
      </c>
      <c r="L212" s="169"/>
      <c r="M212" s="173"/>
      <c r="N212" s="174"/>
      <c r="O212" s="174"/>
      <c r="P212" s="174"/>
      <c r="Q212" s="174"/>
      <c r="R212" s="174"/>
      <c r="S212" s="174"/>
      <c r="T212" s="175"/>
      <c r="AT212" s="170" t="s">
        <v>194</v>
      </c>
      <c r="AU212" s="170" t="s">
        <v>86</v>
      </c>
      <c r="AV212" s="14" t="s">
        <v>86</v>
      </c>
      <c r="AW212" s="14" t="s">
        <v>32</v>
      </c>
      <c r="AX212" s="14" t="s">
        <v>84</v>
      </c>
      <c r="AY212" s="170" t="s">
        <v>184</v>
      </c>
    </row>
    <row r="213" spans="1:65" s="12" customFormat="1" ht="22.75" customHeight="1" x14ac:dyDescent="0.15">
      <c r="B213" s="134"/>
      <c r="D213" s="135" t="s">
        <v>76</v>
      </c>
      <c r="E213" s="144" t="s">
        <v>97</v>
      </c>
      <c r="F213" s="144" t="s">
        <v>348</v>
      </c>
      <c r="J213" s="145">
        <f>BK213</f>
        <v>0</v>
      </c>
      <c r="L213" s="134"/>
      <c r="M213" s="138"/>
      <c r="N213" s="139"/>
      <c r="O213" s="139"/>
      <c r="P213" s="140">
        <f>SUM(P214:P227)</f>
        <v>8.9673419999999986</v>
      </c>
      <c r="Q213" s="139"/>
      <c r="R213" s="140">
        <f>SUM(R214:R227)</f>
        <v>1.7274400000000002E-2</v>
      </c>
      <c r="S213" s="139"/>
      <c r="T213" s="141">
        <f>SUM(T214:T227)</f>
        <v>0</v>
      </c>
      <c r="AR213" s="135" t="s">
        <v>84</v>
      </c>
      <c r="AT213" s="142" t="s">
        <v>76</v>
      </c>
      <c r="AU213" s="142" t="s">
        <v>84</v>
      </c>
      <c r="AY213" s="135" t="s">
        <v>184</v>
      </c>
      <c r="BK213" s="143">
        <f>SUM(BK214:BK227)</f>
        <v>0</v>
      </c>
    </row>
    <row r="214" spans="1:65" s="2" customFormat="1" ht="24.25" customHeight="1" x14ac:dyDescent="0.15">
      <c r="A214" s="30"/>
      <c r="B214" s="146"/>
      <c r="C214" s="147" t="s">
        <v>309</v>
      </c>
      <c r="D214" s="147" t="s">
        <v>186</v>
      </c>
      <c r="E214" s="148" t="s">
        <v>2104</v>
      </c>
      <c r="F214" s="149" t="s">
        <v>2105</v>
      </c>
      <c r="G214" s="150" t="s">
        <v>239</v>
      </c>
      <c r="H214" s="151">
        <v>2.9119999999999999</v>
      </c>
      <c r="I214" s="152"/>
      <c r="J214" s="152">
        <f>ROUND(I214*H214,2)</f>
        <v>0</v>
      </c>
      <c r="K214" s="149" t="s">
        <v>190</v>
      </c>
      <c r="L214" s="31"/>
      <c r="M214" s="153" t="s">
        <v>1</v>
      </c>
      <c r="N214" s="154" t="s">
        <v>42</v>
      </c>
      <c r="O214" s="155">
        <v>1.3029999999999999</v>
      </c>
      <c r="P214" s="155">
        <f>O214*H214</f>
        <v>3.7943359999999999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97</v>
      </c>
      <c r="AT214" s="157" t="s">
        <v>186</v>
      </c>
      <c r="AU214" s="157" t="s">
        <v>86</v>
      </c>
      <c r="AY214" s="18" t="s">
        <v>184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84</v>
      </c>
      <c r="BK214" s="158">
        <f>ROUND(I214*H214,2)</f>
        <v>0</v>
      </c>
      <c r="BL214" s="18" t="s">
        <v>97</v>
      </c>
      <c r="BM214" s="157" t="s">
        <v>2106</v>
      </c>
    </row>
    <row r="215" spans="1:65" s="13" customFormat="1" x14ac:dyDescent="0.15">
      <c r="B215" s="163"/>
      <c r="D215" s="159" t="s">
        <v>194</v>
      </c>
      <c r="E215" s="164" t="s">
        <v>1</v>
      </c>
      <c r="F215" s="165" t="s">
        <v>2037</v>
      </c>
      <c r="H215" s="164" t="s">
        <v>1</v>
      </c>
      <c r="L215" s="163"/>
      <c r="M215" s="166"/>
      <c r="N215" s="167"/>
      <c r="O215" s="167"/>
      <c r="P215" s="167"/>
      <c r="Q215" s="167"/>
      <c r="R215" s="167"/>
      <c r="S215" s="167"/>
      <c r="T215" s="168"/>
      <c r="AT215" s="164" t="s">
        <v>194</v>
      </c>
      <c r="AU215" s="164" t="s">
        <v>86</v>
      </c>
      <c r="AV215" s="13" t="s">
        <v>84</v>
      </c>
      <c r="AW215" s="13" t="s">
        <v>32</v>
      </c>
      <c r="AX215" s="13" t="s">
        <v>77</v>
      </c>
      <c r="AY215" s="164" t="s">
        <v>184</v>
      </c>
    </row>
    <row r="216" spans="1:65" s="14" customFormat="1" x14ac:dyDescent="0.15">
      <c r="B216" s="169"/>
      <c r="D216" s="159" t="s">
        <v>194</v>
      </c>
      <c r="E216" s="170" t="s">
        <v>1</v>
      </c>
      <c r="F216" s="171" t="s">
        <v>2107</v>
      </c>
      <c r="H216" s="172">
        <v>2.9119999999999999</v>
      </c>
      <c r="L216" s="169"/>
      <c r="M216" s="173"/>
      <c r="N216" s="174"/>
      <c r="O216" s="174"/>
      <c r="P216" s="174"/>
      <c r="Q216" s="174"/>
      <c r="R216" s="174"/>
      <c r="S216" s="174"/>
      <c r="T216" s="175"/>
      <c r="AT216" s="170" t="s">
        <v>194</v>
      </c>
      <c r="AU216" s="170" t="s">
        <v>86</v>
      </c>
      <c r="AV216" s="14" t="s">
        <v>86</v>
      </c>
      <c r="AW216" s="14" t="s">
        <v>32</v>
      </c>
      <c r="AX216" s="14" t="s">
        <v>84</v>
      </c>
      <c r="AY216" s="170" t="s">
        <v>184</v>
      </c>
    </row>
    <row r="217" spans="1:65" s="2" customFormat="1" ht="33" customHeight="1" x14ac:dyDescent="0.15">
      <c r="A217" s="30"/>
      <c r="B217" s="146"/>
      <c r="C217" s="147" t="s">
        <v>317</v>
      </c>
      <c r="D217" s="147" t="s">
        <v>186</v>
      </c>
      <c r="E217" s="148" t="s">
        <v>350</v>
      </c>
      <c r="F217" s="149" t="s">
        <v>351</v>
      </c>
      <c r="G217" s="150" t="s">
        <v>239</v>
      </c>
      <c r="H217" s="151">
        <v>0.55800000000000005</v>
      </c>
      <c r="I217" s="152"/>
      <c r="J217" s="152">
        <f>ROUND(I217*H217,2)</f>
        <v>0</v>
      </c>
      <c r="K217" s="149" t="s">
        <v>190</v>
      </c>
      <c r="L217" s="31"/>
      <c r="M217" s="153" t="s">
        <v>1</v>
      </c>
      <c r="N217" s="154" t="s">
        <v>42</v>
      </c>
      <c r="O217" s="155">
        <v>1.3169999999999999</v>
      </c>
      <c r="P217" s="155">
        <f>O217*H217</f>
        <v>0.73488600000000004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97</v>
      </c>
      <c r="AT217" s="157" t="s">
        <v>186</v>
      </c>
      <c r="AU217" s="157" t="s">
        <v>86</v>
      </c>
      <c r="AY217" s="18" t="s">
        <v>184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84</v>
      </c>
      <c r="BK217" s="158">
        <f>ROUND(I217*H217,2)</f>
        <v>0</v>
      </c>
      <c r="BL217" s="18" t="s">
        <v>97</v>
      </c>
      <c r="BM217" s="157" t="s">
        <v>2108</v>
      </c>
    </row>
    <row r="218" spans="1:65" s="14" customFormat="1" x14ac:dyDescent="0.15">
      <c r="B218" s="169"/>
      <c r="D218" s="159" t="s">
        <v>194</v>
      </c>
      <c r="E218" s="170" t="s">
        <v>1</v>
      </c>
      <c r="F218" s="171" t="s">
        <v>2109</v>
      </c>
      <c r="H218" s="172">
        <v>0.55800000000000005</v>
      </c>
      <c r="L218" s="169"/>
      <c r="M218" s="173"/>
      <c r="N218" s="174"/>
      <c r="O218" s="174"/>
      <c r="P218" s="174"/>
      <c r="Q218" s="174"/>
      <c r="R218" s="174"/>
      <c r="S218" s="174"/>
      <c r="T218" s="175"/>
      <c r="AT218" s="170" t="s">
        <v>194</v>
      </c>
      <c r="AU218" s="170" t="s">
        <v>86</v>
      </c>
      <c r="AV218" s="14" t="s">
        <v>86</v>
      </c>
      <c r="AW218" s="14" t="s">
        <v>32</v>
      </c>
      <c r="AX218" s="14" t="s">
        <v>84</v>
      </c>
      <c r="AY218" s="170" t="s">
        <v>184</v>
      </c>
    </row>
    <row r="219" spans="1:65" s="2" customFormat="1" ht="37.75" customHeight="1" x14ac:dyDescent="0.15">
      <c r="A219" s="30"/>
      <c r="B219" s="146"/>
      <c r="C219" s="147" t="s">
        <v>323</v>
      </c>
      <c r="D219" s="147" t="s">
        <v>186</v>
      </c>
      <c r="E219" s="148" t="s">
        <v>1812</v>
      </c>
      <c r="F219" s="149" t="s">
        <v>1813</v>
      </c>
      <c r="G219" s="150" t="s">
        <v>239</v>
      </c>
      <c r="H219" s="151">
        <v>1.44</v>
      </c>
      <c r="I219" s="152"/>
      <c r="J219" s="152">
        <f>ROUND(I219*H219,2)</f>
        <v>0</v>
      </c>
      <c r="K219" s="149" t="s">
        <v>190</v>
      </c>
      <c r="L219" s="31"/>
      <c r="M219" s="153" t="s">
        <v>1</v>
      </c>
      <c r="N219" s="154" t="s">
        <v>42</v>
      </c>
      <c r="O219" s="155">
        <v>1.4650000000000001</v>
      </c>
      <c r="P219" s="155">
        <f>O219*H219</f>
        <v>2.1095999999999999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7" t="s">
        <v>97</v>
      </c>
      <c r="AT219" s="157" t="s">
        <v>186</v>
      </c>
      <c r="AU219" s="157" t="s">
        <v>86</v>
      </c>
      <c r="AY219" s="18" t="s">
        <v>184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97</v>
      </c>
      <c r="BM219" s="157" t="s">
        <v>2110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2037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2111</v>
      </c>
      <c r="H221" s="172">
        <v>1.44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84</v>
      </c>
      <c r="AY221" s="170" t="s">
        <v>184</v>
      </c>
    </row>
    <row r="222" spans="1:65" s="2" customFormat="1" ht="33" customHeight="1" x14ac:dyDescent="0.15">
      <c r="A222" s="30"/>
      <c r="B222" s="146"/>
      <c r="C222" s="147" t="s">
        <v>330</v>
      </c>
      <c r="D222" s="147" t="s">
        <v>186</v>
      </c>
      <c r="E222" s="148" t="s">
        <v>2112</v>
      </c>
      <c r="F222" s="149" t="s">
        <v>2113</v>
      </c>
      <c r="G222" s="150" t="s">
        <v>239</v>
      </c>
      <c r="H222" s="151">
        <v>7.4999999999999997E-2</v>
      </c>
      <c r="I222" s="152"/>
      <c r="J222" s="152">
        <f>ROUND(I222*H222,2)</f>
        <v>0</v>
      </c>
      <c r="K222" s="149" t="s">
        <v>190</v>
      </c>
      <c r="L222" s="31"/>
      <c r="M222" s="153" t="s">
        <v>1</v>
      </c>
      <c r="N222" s="154" t="s">
        <v>42</v>
      </c>
      <c r="O222" s="155">
        <v>1.208</v>
      </c>
      <c r="P222" s="155">
        <f>O222*H222</f>
        <v>9.06E-2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97</v>
      </c>
      <c r="AT222" s="157" t="s">
        <v>186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2114</v>
      </c>
    </row>
    <row r="223" spans="1:65" s="14" customFormat="1" x14ac:dyDescent="0.15">
      <c r="B223" s="169"/>
      <c r="D223" s="159" t="s">
        <v>194</v>
      </c>
      <c r="E223" s="170" t="s">
        <v>1</v>
      </c>
      <c r="F223" s="171" t="s">
        <v>2115</v>
      </c>
      <c r="H223" s="172">
        <v>7.4999999999999997E-2</v>
      </c>
      <c r="L223" s="169"/>
      <c r="M223" s="173"/>
      <c r="N223" s="174"/>
      <c r="O223" s="174"/>
      <c r="P223" s="174"/>
      <c r="Q223" s="174"/>
      <c r="R223" s="174"/>
      <c r="S223" s="174"/>
      <c r="T223" s="175"/>
      <c r="AT223" s="170" t="s">
        <v>194</v>
      </c>
      <c r="AU223" s="170" t="s">
        <v>86</v>
      </c>
      <c r="AV223" s="14" t="s">
        <v>86</v>
      </c>
      <c r="AW223" s="14" t="s">
        <v>32</v>
      </c>
      <c r="AX223" s="14" t="s">
        <v>84</v>
      </c>
      <c r="AY223" s="170" t="s">
        <v>184</v>
      </c>
    </row>
    <row r="224" spans="1:65" s="2" customFormat="1" ht="37.75" customHeight="1" x14ac:dyDescent="0.15">
      <c r="A224" s="30"/>
      <c r="B224" s="146"/>
      <c r="C224" s="147" t="s">
        <v>335</v>
      </c>
      <c r="D224" s="147" t="s">
        <v>186</v>
      </c>
      <c r="E224" s="148" t="s">
        <v>2116</v>
      </c>
      <c r="F224" s="149" t="s">
        <v>2117</v>
      </c>
      <c r="G224" s="150" t="s">
        <v>189</v>
      </c>
      <c r="H224" s="151">
        <v>1.52</v>
      </c>
      <c r="I224" s="152"/>
      <c r="J224" s="152">
        <f>ROUND(I224*H224,2)</f>
        <v>0</v>
      </c>
      <c r="K224" s="149" t="s">
        <v>190</v>
      </c>
      <c r="L224" s="31"/>
      <c r="M224" s="153" t="s">
        <v>1</v>
      </c>
      <c r="N224" s="154" t="s">
        <v>42</v>
      </c>
      <c r="O224" s="155">
        <v>0.82099999999999995</v>
      </c>
      <c r="P224" s="155">
        <f>O224*H224</f>
        <v>1.2479199999999999</v>
      </c>
      <c r="Q224" s="155">
        <v>6.3200000000000001E-3</v>
      </c>
      <c r="R224" s="155">
        <f>Q224*H224</f>
        <v>9.606400000000001E-3</v>
      </c>
      <c r="S224" s="155">
        <v>0</v>
      </c>
      <c r="T224" s="156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7" t="s">
        <v>97</v>
      </c>
      <c r="AT224" s="157" t="s">
        <v>186</v>
      </c>
      <c r="AU224" s="157" t="s">
        <v>86</v>
      </c>
      <c r="AY224" s="18" t="s">
        <v>184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84</v>
      </c>
      <c r="BK224" s="158">
        <f>ROUND(I224*H224,2)</f>
        <v>0</v>
      </c>
      <c r="BL224" s="18" t="s">
        <v>97</v>
      </c>
      <c r="BM224" s="157" t="s">
        <v>2118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2119</v>
      </c>
      <c r="H225" s="172">
        <v>1.52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84</v>
      </c>
      <c r="AY225" s="170" t="s">
        <v>184</v>
      </c>
    </row>
    <row r="226" spans="1:65" s="2" customFormat="1" ht="24.25" customHeight="1" x14ac:dyDescent="0.15">
      <c r="A226" s="30"/>
      <c r="B226" s="146"/>
      <c r="C226" s="147" t="s">
        <v>340</v>
      </c>
      <c r="D226" s="147" t="s">
        <v>186</v>
      </c>
      <c r="E226" s="148" t="s">
        <v>2120</v>
      </c>
      <c r="F226" s="149" t="s">
        <v>2121</v>
      </c>
      <c r="G226" s="150" t="s">
        <v>189</v>
      </c>
      <c r="H226" s="151">
        <v>1.2</v>
      </c>
      <c r="I226" s="152"/>
      <c r="J226" s="152">
        <f>ROUND(I226*H226,2)</f>
        <v>0</v>
      </c>
      <c r="K226" s="149" t="s">
        <v>190</v>
      </c>
      <c r="L226" s="31"/>
      <c r="M226" s="153" t="s">
        <v>1</v>
      </c>
      <c r="N226" s="154" t="s">
        <v>42</v>
      </c>
      <c r="O226" s="155">
        <v>0.82499999999999996</v>
      </c>
      <c r="P226" s="155">
        <f>O226*H226</f>
        <v>0.98999999999999988</v>
      </c>
      <c r="Q226" s="155">
        <v>6.3899999999999998E-3</v>
      </c>
      <c r="R226" s="155">
        <f>Q226*H226</f>
        <v>7.6679999999999995E-3</v>
      </c>
      <c r="S226" s="155">
        <v>0</v>
      </c>
      <c r="T226" s="156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97</v>
      </c>
      <c r="AT226" s="157" t="s">
        <v>186</v>
      </c>
      <c r="AU226" s="157" t="s">
        <v>86</v>
      </c>
      <c r="AY226" s="18" t="s">
        <v>184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84</v>
      </c>
      <c r="BK226" s="158">
        <f>ROUND(I226*H226,2)</f>
        <v>0</v>
      </c>
      <c r="BL226" s="18" t="s">
        <v>97</v>
      </c>
      <c r="BM226" s="157" t="s">
        <v>2122</v>
      </c>
    </row>
    <row r="227" spans="1:65" s="14" customFormat="1" x14ac:dyDescent="0.15">
      <c r="B227" s="169"/>
      <c r="D227" s="159" t="s">
        <v>194</v>
      </c>
      <c r="E227" s="170" t="s">
        <v>1</v>
      </c>
      <c r="F227" s="171" t="s">
        <v>2123</v>
      </c>
      <c r="H227" s="172">
        <v>1.2</v>
      </c>
      <c r="L227" s="169"/>
      <c r="M227" s="173"/>
      <c r="N227" s="174"/>
      <c r="O227" s="174"/>
      <c r="P227" s="174"/>
      <c r="Q227" s="174"/>
      <c r="R227" s="174"/>
      <c r="S227" s="174"/>
      <c r="T227" s="175"/>
      <c r="AT227" s="170" t="s">
        <v>194</v>
      </c>
      <c r="AU227" s="170" t="s">
        <v>86</v>
      </c>
      <c r="AV227" s="14" t="s">
        <v>86</v>
      </c>
      <c r="AW227" s="14" t="s">
        <v>32</v>
      </c>
      <c r="AX227" s="14" t="s">
        <v>84</v>
      </c>
      <c r="AY227" s="170" t="s">
        <v>184</v>
      </c>
    </row>
    <row r="228" spans="1:65" s="12" customFormat="1" ht="22.75" customHeight="1" x14ac:dyDescent="0.15">
      <c r="B228" s="134"/>
      <c r="D228" s="135" t="s">
        <v>76</v>
      </c>
      <c r="E228" s="144" t="s">
        <v>214</v>
      </c>
      <c r="F228" s="144" t="s">
        <v>1094</v>
      </c>
      <c r="J228" s="145">
        <f>BK228</f>
        <v>0</v>
      </c>
      <c r="L228" s="134"/>
      <c r="M228" s="138"/>
      <c r="N228" s="139"/>
      <c r="O228" s="139"/>
      <c r="P228" s="140">
        <f>SUM(P229:P230)</f>
        <v>4.1511960000000006</v>
      </c>
      <c r="Q228" s="139"/>
      <c r="R228" s="140">
        <f>SUM(R229:R230)</f>
        <v>3.2324160399999999</v>
      </c>
      <c r="S228" s="139"/>
      <c r="T228" s="141">
        <f>SUM(T229:T230)</f>
        <v>0</v>
      </c>
      <c r="AR228" s="135" t="s">
        <v>84</v>
      </c>
      <c r="AT228" s="142" t="s">
        <v>76</v>
      </c>
      <c r="AU228" s="142" t="s">
        <v>84</v>
      </c>
      <c r="AY228" s="135" t="s">
        <v>184</v>
      </c>
      <c r="BK228" s="143">
        <f>SUM(BK229:BK230)</f>
        <v>0</v>
      </c>
    </row>
    <row r="229" spans="1:65" s="2" customFormat="1" ht="33" customHeight="1" x14ac:dyDescent="0.15">
      <c r="A229" s="30"/>
      <c r="B229" s="146"/>
      <c r="C229" s="147" t="s">
        <v>344</v>
      </c>
      <c r="D229" s="147" t="s">
        <v>186</v>
      </c>
      <c r="E229" s="148" t="s">
        <v>2124</v>
      </c>
      <c r="F229" s="149" t="s">
        <v>2125</v>
      </c>
      <c r="G229" s="150" t="s">
        <v>239</v>
      </c>
      <c r="H229" s="151">
        <v>1.292</v>
      </c>
      <c r="I229" s="152"/>
      <c r="J229" s="152">
        <f>ROUND(I229*H229,2)</f>
        <v>0</v>
      </c>
      <c r="K229" s="149" t="s">
        <v>190</v>
      </c>
      <c r="L229" s="31"/>
      <c r="M229" s="153" t="s">
        <v>1</v>
      </c>
      <c r="N229" s="154" t="s">
        <v>42</v>
      </c>
      <c r="O229" s="155">
        <v>3.2130000000000001</v>
      </c>
      <c r="P229" s="155">
        <f>O229*H229</f>
        <v>4.1511960000000006</v>
      </c>
      <c r="Q229" s="155">
        <v>2.5018699999999998</v>
      </c>
      <c r="R229" s="155">
        <f>Q229*H229</f>
        <v>3.2324160399999999</v>
      </c>
      <c r="S229" s="155">
        <v>0</v>
      </c>
      <c r="T229" s="156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7" t="s">
        <v>97</v>
      </c>
      <c r="AT229" s="157" t="s">
        <v>186</v>
      </c>
      <c r="AU229" s="157" t="s">
        <v>86</v>
      </c>
      <c r="AY229" s="18" t="s">
        <v>184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8" t="s">
        <v>84</v>
      </c>
      <c r="BK229" s="158">
        <f>ROUND(I229*H229,2)</f>
        <v>0</v>
      </c>
      <c r="BL229" s="18" t="s">
        <v>97</v>
      </c>
      <c r="BM229" s="157" t="s">
        <v>2126</v>
      </c>
    </row>
    <row r="230" spans="1:65" s="14" customFormat="1" x14ac:dyDescent="0.15">
      <c r="B230" s="169"/>
      <c r="D230" s="159" t="s">
        <v>194</v>
      </c>
      <c r="E230" s="170" t="s">
        <v>1</v>
      </c>
      <c r="F230" s="171" t="s">
        <v>2127</v>
      </c>
      <c r="H230" s="172">
        <v>1.292</v>
      </c>
      <c r="L230" s="169"/>
      <c r="M230" s="173"/>
      <c r="N230" s="174"/>
      <c r="O230" s="174"/>
      <c r="P230" s="174"/>
      <c r="Q230" s="174"/>
      <c r="R230" s="174"/>
      <c r="S230" s="174"/>
      <c r="T230" s="175"/>
      <c r="AT230" s="170" t="s">
        <v>194</v>
      </c>
      <c r="AU230" s="170" t="s">
        <v>86</v>
      </c>
      <c r="AV230" s="14" t="s">
        <v>86</v>
      </c>
      <c r="AW230" s="14" t="s">
        <v>32</v>
      </c>
      <c r="AX230" s="14" t="s">
        <v>84</v>
      </c>
      <c r="AY230" s="170" t="s">
        <v>184</v>
      </c>
    </row>
    <row r="231" spans="1:65" s="12" customFormat="1" ht="22.75" customHeight="1" x14ac:dyDescent="0.15">
      <c r="B231" s="134"/>
      <c r="D231" s="135" t="s">
        <v>76</v>
      </c>
      <c r="E231" s="144" t="s">
        <v>226</v>
      </c>
      <c r="F231" s="144" t="s">
        <v>395</v>
      </c>
      <c r="J231" s="145">
        <f>BK231</f>
        <v>0</v>
      </c>
      <c r="L231" s="134"/>
      <c r="M231" s="138"/>
      <c r="N231" s="139"/>
      <c r="O231" s="139"/>
      <c r="P231" s="140">
        <f>SUM(P232:P276)</f>
        <v>153.626878</v>
      </c>
      <c r="Q231" s="139"/>
      <c r="R231" s="140">
        <f>SUM(R232:R276)</f>
        <v>2.3654639999999998</v>
      </c>
      <c r="S231" s="139"/>
      <c r="T231" s="141">
        <f>SUM(T232:T276)</f>
        <v>7.05443</v>
      </c>
      <c r="AR231" s="135" t="s">
        <v>84</v>
      </c>
      <c r="AT231" s="142" t="s">
        <v>76</v>
      </c>
      <c r="AU231" s="142" t="s">
        <v>84</v>
      </c>
      <c r="AY231" s="135" t="s">
        <v>184</v>
      </c>
      <c r="BK231" s="143">
        <f>SUM(BK232:BK276)</f>
        <v>0</v>
      </c>
    </row>
    <row r="232" spans="1:65" s="2" customFormat="1" ht="55.5" customHeight="1" x14ac:dyDescent="0.15">
      <c r="A232" s="30"/>
      <c r="B232" s="146"/>
      <c r="C232" s="147" t="s">
        <v>349</v>
      </c>
      <c r="D232" s="147" t="s">
        <v>186</v>
      </c>
      <c r="E232" s="148" t="s">
        <v>1478</v>
      </c>
      <c r="F232" s="149" t="s">
        <v>1479</v>
      </c>
      <c r="G232" s="150" t="s">
        <v>359</v>
      </c>
      <c r="H232" s="151">
        <v>1</v>
      </c>
      <c r="I232" s="152"/>
      <c r="J232" s="152">
        <f t="shared" ref="J232:J255" si="0">ROUND(I232*H232,2)</f>
        <v>0</v>
      </c>
      <c r="K232" s="149" t="s">
        <v>190</v>
      </c>
      <c r="L232" s="31"/>
      <c r="M232" s="153" t="s">
        <v>1</v>
      </c>
      <c r="N232" s="154" t="s">
        <v>42</v>
      </c>
      <c r="O232" s="155">
        <v>0.625</v>
      </c>
      <c r="P232" s="155">
        <f t="shared" ref="P232:P255" si="1">O232*H232</f>
        <v>0.625</v>
      </c>
      <c r="Q232" s="155">
        <v>1E-4</v>
      </c>
      <c r="R232" s="155">
        <f t="shared" ref="R232:R255" si="2">Q232*H232</f>
        <v>1E-4</v>
      </c>
      <c r="S232" s="155">
        <v>0</v>
      </c>
      <c r="T232" s="156">
        <f t="shared" ref="T232:T255" si="3"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97</v>
      </c>
      <c r="AT232" s="157" t="s">
        <v>186</v>
      </c>
      <c r="AU232" s="157" t="s">
        <v>86</v>
      </c>
      <c r="AY232" s="18" t="s">
        <v>184</v>
      </c>
      <c r="BE232" s="158">
        <f t="shared" ref="BE232:BE255" si="4">IF(N232="základní",J232,0)</f>
        <v>0</v>
      </c>
      <c r="BF232" s="158">
        <f t="shared" ref="BF232:BF255" si="5">IF(N232="snížená",J232,0)</f>
        <v>0</v>
      </c>
      <c r="BG232" s="158">
        <f t="shared" ref="BG232:BG255" si="6">IF(N232="zákl. přenesená",J232,0)</f>
        <v>0</v>
      </c>
      <c r="BH232" s="158">
        <f t="shared" ref="BH232:BH255" si="7">IF(N232="sníž. přenesená",J232,0)</f>
        <v>0</v>
      </c>
      <c r="BI232" s="158">
        <f t="shared" ref="BI232:BI255" si="8">IF(N232="nulová",J232,0)</f>
        <v>0</v>
      </c>
      <c r="BJ232" s="18" t="s">
        <v>84</v>
      </c>
      <c r="BK232" s="158">
        <f t="shared" ref="BK232:BK255" si="9">ROUND(I232*H232,2)</f>
        <v>0</v>
      </c>
      <c r="BL232" s="18" t="s">
        <v>97</v>
      </c>
      <c r="BM232" s="157" t="s">
        <v>2128</v>
      </c>
    </row>
    <row r="233" spans="1:65" s="2" customFormat="1" ht="24.25" customHeight="1" x14ac:dyDescent="0.15">
      <c r="A233" s="30"/>
      <c r="B233" s="146"/>
      <c r="C233" s="183" t="s">
        <v>356</v>
      </c>
      <c r="D233" s="183" t="s">
        <v>310</v>
      </c>
      <c r="E233" s="184" t="s">
        <v>1481</v>
      </c>
      <c r="F233" s="185" t="s">
        <v>1482</v>
      </c>
      <c r="G233" s="186" t="s">
        <v>359</v>
      </c>
      <c r="H233" s="187">
        <v>1</v>
      </c>
      <c r="I233" s="188"/>
      <c r="J233" s="188">
        <f t="shared" si="0"/>
        <v>0</v>
      </c>
      <c r="K233" s="185" t="s">
        <v>190</v>
      </c>
      <c r="L233" s="189"/>
      <c r="M233" s="190" t="s">
        <v>1</v>
      </c>
      <c r="N233" s="191" t="s">
        <v>42</v>
      </c>
      <c r="O233" s="155">
        <v>0</v>
      </c>
      <c r="P233" s="155">
        <f t="shared" si="1"/>
        <v>0</v>
      </c>
      <c r="Q233" s="155">
        <v>6.7000000000000002E-3</v>
      </c>
      <c r="R233" s="155">
        <f t="shared" si="2"/>
        <v>6.7000000000000002E-3</v>
      </c>
      <c r="S233" s="155">
        <v>0</v>
      </c>
      <c r="T233" s="156">
        <f t="shared" si="3"/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7" t="s">
        <v>226</v>
      </c>
      <c r="AT233" s="157" t="s">
        <v>310</v>
      </c>
      <c r="AU233" s="157" t="s">
        <v>86</v>
      </c>
      <c r="AY233" s="18" t="s">
        <v>184</v>
      </c>
      <c r="BE233" s="158">
        <f t="shared" si="4"/>
        <v>0</v>
      </c>
      <c r="BF233" s="158">
        <f t="shared" si="5"/>
        <v>0</v>
      </c>
      <c r="BG233" s="158">
        <f t="shared" si="6"/>
        <v>0</v>
      </c>
      <c r="BH233" s="158">
        <f t="shared" si="7"/>
        <v>0</v>
      </c>
      <c r="BI233" s="158">
        <f t="shared" si="8"/>
        <v>0</v>
      </c>
      <c r="BJ233" s="18" t="s">
        <v>84</v>
      </c>
      <c r="BK233" s="158">
        <f t="shared" si="9"/>
        <v>0</v>
      </c>
      <c r="BL233" s="18" t="s">
        <v>97</v>
      </c>
      <c r="BM233" s="157" t="s">
        <v>2129</v>
      </c>
    </row>
    <row r="234" spans="1:65" s="2" customFormat="1" ht="44.25" customHeight="1" x14ac:dyDescent="0.15">
      <c r="A234" s="30"/>
      <c r="B234" s="146"/>
      <c r="C234" s="147" t="s">
        <v>362</v>
      </c>
      <c r="D234" s="147" t="s">
        <v>186</v>
      </c>
      <c r="E234" s="148" t="s">
        <v>2130</v>
      </c>
      <c r="F234" s="149" t="s">
        <v>2131</v>
      </c>
      <c r="G234" s="150" t="s">
        <v>359</v>
      </c>
      <c r="H234" s="151">
        <v>3</v>
      </c>
      <c r="I234" s="152"/>
      <c r="J234" s="152">
        <f t="shared" si="0"/>
        <v>0</v>
      </c>
      <c r="K234" s="149" t="s">
        <v>190</v>
      </c>
      <c r="L234" s="31"/>
      <c r="M234" s="153" t="s">
        <v>1</v>
      </c>
      <c r="N234" s="154" t="s">
        <v>42</v>
      </c>
      <c r="O234" s="155">
        <v>0.85599999999999998</v>
      </c>
      <c r="P234" s="155">
        <f t="shared" si="1"/>
        <v>2.5680000000000001</v>
      </c>
      <c r="Q234" s="155">
        <v>1.67E-3</v>
      </c>
      <c r="R234" s="155">
        <f t="shared" si="2"/>
        <v>5.0100000000000006E-3</v>
      </c>
      <c r="S234" s="155">
        <v>0</v>
      </c>
      <c r="T234" s="156">
        <f t="shared" si="3"/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7" t="s">
        <v>97</v>
      </c>
      <c r="AT234" s="157" t="s">
        <v>186</v>
      </c>
      <c r="AU234" s="157" t="s">
        <v>86</v>
      </c>
      <c r="AY234" s="18" t="s">
        <v>184</v>
      </c>
      <c r="BE234" s="158">
        <f t="shared" si="4"/>
        <v>0</v>
      </c>
      <c r="BF234" s="158">
        <f t="shared" si="5"/>
        <v>0</v>
      </c>
      <c r="BG234" s="158">
        <f t="shared" si="6"/>
        <v>0</v>
      </c>
      <c r="BH234" s="158">
        <f t="shared" si="7"/>
        <v>0</v>
      </c>
      <c r="BI234" s="158">
        <f t="shared" si="8"/>
        <v>0</v>
      </c>
      <c r="BJ234" s="18" t="s">
        <v>84</v>
      </c>
      <c r="BK234" s="158">
        <f t="shared" si="9"/>
        <v>0</v>
      </c>
      <c r="BL234" s="18" t="s">
        <v>97</v>
      </c>
      <c r="BM234" s="157" t="s">
        <v>2132</v>
      </c>
    </row>
    <row r="235" spans="1:65" s="2" customFormat="1" ht="24.25" customHeight="1" x14ac:dyDescent="0.15">
      <c r="A235" s="30"/>
      <c r="B235" s="146"/>
      <c r="C235" s="183" t="s">
        <v>366</v>
      </c>
      <c r="D235" s="183" t="s">
        <v>310</v>
      </c>
      <c r="E235" s="184" t="s">
        <v>2133</v>
      </c>
      <c r="F235" s="185" t="s">
        <v>2134</v>
      </c>
      <c r="G235" s="186" t="s">
        <v>359</v>
      </c>
      <c r="H235" s="187">
        <v>1</v>
      </c>
      <c r="I235" s="188"/>
      <c r="J235" s="188">
        <f t="shared" si="0"/>
        <v>0</v>
      </c>
      <c r="K235" s="185" t="s">
        <v>190</v>
      </c>
      <c r="L235" s="189"/>
      <c r="M235" s="190" t="s">
        <v>1</v>
      </c>
      <c r="N235" s="191" t="s">
        <v>42</v>
      </c>
      <c r="O235" s="155">
        <v>0</v>
      </c>
      <c r="P235" s="155">
        <f t="shared" si="1"/>
        <v>0</v>
      </c>
      <c r="Q235" s="155">
        <v>2.6800000000000001E-2</v>
      </c>
      <c r="R235" s="155">
        <f t="shared" si="2"/>
        <v>2.6800000000000001E-2</v>
      </c>
      <c r="S235" s="155">
        <v>0</v>
      </c>
      <c r="T235" s="156">
        <f t="shared" si="3"/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226</v>
      </c>
      <c r="AT235" s="157" t="s">
        <v>310</v>
      </c>
      <c r="AU235" s="157" t="s">
        <v>86</v>
      </c>
      <c r="AY235" s="18" t="s">
        <v>184</v>
      </c>
      <c r="BE235" s="158">
        <f t="shared" si="4"/>
        <v>0</v>
      </c>
      <c r="BF235" s="158">
        <f t="shared" si="5"/>
        <v>0</v>
      </c>
      <c r="BG235" s="158">
        <f t="shared" si="6"/>
        <v>0</v>
      </c>
      <c r="BH235" s="158">
        <f t="shared" si="7"/>
        <v>0</v>
      </c>
      <c r="BI235" s="158">
        <f t="shared" si="8"/>
        <v>0</v>
      </c>
      <c r="BJ235" s="18" t="s">
        <v>84</v>
      </c>
      <c r="BK235" s="158">
        <f t="shared" si="9"/>
        <v>0</v>
      </c>
      <c r="BL235" s="18" t="s">
        <v>97</v>
      </c>
      <c r="BM235" s="157" t="s">
        <v>2135</v>
      </c>
    </row>
    <row r="236" spans="1:65" s="2" customFormat="1" ht="24.25" customHeight="1" x14ac:dyDescent="0.15">
      <c r="A236" s="30"/>
      <c r="B236" s="146"/>
      <c r="C236" s="183" t="s">
        <v>370</v>
      </c>
      <c r="D236" s="183" t="s">
        <v>310</v>
      </c>
      <c r="E236" s="184" t="s">
        <v>2136</v>
      </c>
      <c r="F236" s="185" t="s">
        <v>2137</v>
      </c>
      <c r="G236" s="186" t="s">
        <v>359</v>
      </c>
      <c r="H236" s="187">
        <v>1</v>
      </c>
      <c r="I236" s="188"/>
      <c r="J236" s="188">
        <f t="shared" si="0"/>
        <v>0</v>
      </c>
      <c r="K236" s="185" t="s">
        <v>190</v>
      </c>
      <c r="L236" s="189"/>
      <c r="M236" s="190" t="s">
        <v>1</v>
      </c>
      <c r="N236" s="191" t="s">
        <v>42</v>
      </c>
      <c r="O236" s="155">
        <v>0</v>
      </c>
      <c r="P236" s="155">
        <f t="shared" si="1"/>
        <v>0</v>
      </c>
      <c r="Q236" s="155">
        <v>2.3120000000000002E-2</v>
      </c>
      <c r="R236" s="155">
        <f t="shared" si="2"/>
        <v>2.3120000000000002E-2</v>
      </c>
      <c r="S236" s="155">
        <v>0</v>
      </c>
      <c r="T236" s="156">
        <f t="shared" si="3"/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57" t="s">
        <v>226</v>
      </c>
      <c r="AT236" s="157" t="s">
        <v>310</v>
      </c>
      <c r="AU236" s="157" t="s">
        <v>86</v>
      </c>
      <c r="AY236" s="18" t="s">
        <v>184</v>
      </c>
      <c r="BE236" s="158">
        <f t="shared" si="4"/>
        <v>0</v>
      </c>
      <c r="BF236" s="158">
        <f t="shared" si="5"/>
        <v>0</v>
      </c>
      <c r="BG236" s="158">
        <f t="shared" si="6"/>
        <v>0</v>
      </c>
      <c r="BH236" s="158">
        <f t="shared" si="7"/>
        <v>0</v>
      </c>
      <c r="BI236" s="158">
        <f t="shared" si="8"/>
        <v>0</v>
      </c>
      <c r="BJ236" s="18" t="s">
        <v>84</v>
      </c>
      <c r="BK236" s="158">
        <f t="shared" si="9"/>
        <v>0</v>
      </c>
      <c r="BL236" s="18" t="s">
        <v>97</v>
      </c>
      <c r="BM236" s="157" t="s">
        <v>2138</v>
      </c>
    </row>
    <row r="237" spans="1:65" s="2" customFormat="1" ht="24.25" customHeight="1" x14ac:dyDescent="0.15">
      <c r="A237" s="30"/>
      <c r="B237" s="146"/>
      <c r="C237" s="183" t="s">
        <v>374</v>
      </c>
      <c r="D237" s="183" t="s">
        <v>310</v>
      </c>
      <c r="E237" s="184" t="s">
        <v>2139</v>
      </c>
      <c r="F237" s="185" t="s">
        <v>2140</v>
      </c>
      <c r="G237" s="186" t="s">
        <v>359</v>
      </c>
      <c r="H237" s="187">
        <v>1</v>
      </c>
      <c r="I237" s="188"/>
      <c r="J237" s="188">
        <f t="shared" si="0"/>
        <v>0</v>
      </c>
      <c r="K237" s="185" t="s">
        <v>190</v>
      </c>
      <c r="L237" s="189"/>
      <c r="M237" s="190" t="s">
        <v>1</v>
      </c>
      <c r="N237" s="191" t="s">
        <v>42</v>
      </c>
      <c r="O237" s="155">
        <v>0</v>
      </c>
      <c r="P237" s="155">
        <f t="shared" si="1"/>
        <v>0</v>
      </c>
      <c r="Q237" s="155">
        <v>1.35E-2</v>
      </c>
      <c r="R237" s="155">
        <f t="shared" si="2"/>
        <v>1.35E-2</v>
      </c>
      <c r="S237" s="155">
        <v>0</v>
      </c>
      <c r="T237" s="156">
        <f t="shared" si="3"/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226</v>
      </c>
      <c r="AT237" s="157" t="s">
        <v>310</v>
      </c>
      <c r="AU237" s="157" t="s">
        <v>86</v>
      </c>
      <c r="AY237" s="18" t="s">
        <v>184</v>
      </c>
      <c r="BE237" s="158">
        <f t="shared" si="4"/>
        <v>0</v>
      </c>
      <c r="BF237" s="158">
        <f t="shared" si="5"/>
        <v>0</v>
      </c>
      <c r="BG237" s="158">
        <f t="shared" si="6"/>
        <v>0</v>
      </c>
      <c r="BH237" s="158">
        <f t="shared" si="7"/>
        <v>0</v>
      </c>
      <c r="BI237" s="158">
        <f t="shared" si="8"/>
        <v>0</v>
      </c>
      <c r="BJ237" s="18" t="s">
        <v>84</v>
      </c>
      <c r="BK237" s="158">
        <f t="shared" si="9"/>
        <v>0</v>
      </c>
      <c r="BL237" s="18" t="s">
        <v>97</v>
      </c>
      <c r="BM237" s="157" t="s">
        <v>2141</v>
      </c>
    </row>
    <row r="238" spans="1:65" s="2" customFormat="1" ht="44.25" customHeight="1" x14ac:dyDescent="0.15">
      <c r="A238" s="30"/>
      <c r="B238" s="146"/>
      <c r="C238" s="147" t="s">
        <v>378</v>
      </c>
      <c r="D238" s="147" t="s">
        <v>186</v>
      </c>
      <c r="E238" s="148" t="s">
        <v>1490</v>
      </c>
      <c r="F238" s="149" t="s">
        <v>1491</v>
      </c>
      <c r="G238" s="150" t="s">
        <v>359</v>
      </c>
      <c r="H238" s="151">
        <v>1</v>
      </c>
      <c r="I238" s="152"/>
      <c r="J238" s="152">
        <f t="shared" si="0"/>
        <v>0</v>
      </c>
      <c r="K238" s="149" t="s">
        <v>190</v>
      </c>
      <c r="L238" s="31"/>
      <c r="M238" s="153" t="s">
        <v>1</v>
      </c>
      <c r="N238" s="154" t="s">
        <v>42</v>
      </c>
      <c r="O238" s="155">
        <v>1.24</v>
      </c>
      <c r="P238" s="155">
        <f t="shared" si="1"/>
        <v>1.24</v>
      </c>
      <c r="Q238" s="155">
        <v>1.7099999999999999E-3</v>
      </c>
      <c r="R238" s="155">
        <f t="shared" si="2"/>
        <v>1.7099999999999999E-3</v>
      </c>
      <c r="S238" s="155">
        <v>0</v>
      </c>
      <c r="T238" s="156">
        <f t="shared" si="3"/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97</v>
      </c>
      <c r="AT238" s="157" t="s">
        <v>186</v>
      </c>
      <c r="AU238" s="157" t="s">
        <v>86</v>
      </c>
      <c r="AY238" s="18" t="s">
        <v>184</v>
      </c>
      <c r="BE238" s="158">
        <f t="shared" si="4"/>
        <v>0</v>
      </c>
      <c r="BF238" s="158">
        <f t="shared" si="5"/>
        <v>0</v>
      </c>
      <c r="BG238" s="158">
        <f t="shared" si="6"/>
        <v>0</v>
      </c>
      <c r="BH238" s="158">
        <f t="shared" si="7"/>
        <v>0</v>
      </c>
      <c r="BI238" s="158">
        <f t="shared" si="8"/>
        <v>0</v>
      </c>
      <c r="BJ238" s="18" t="s">
        <v>84</v>
      </c>
      <c r="BK238" s="158">
        <f t="shared" si="9"/>
        <v>0</v>
      </c>
      <c r="BL238" s="18" t="s">
        <v>97</v>
      </c>
      <c r="BM238" s="157" t="s">
        <v>2142</v>
      </c>
    </row>
    <row r="239" spans="1:65" s="2" customFormat="1" ht="24.25" customHeight="1" x14ac:dyDescent="0.15">
      <c r="A239" s="30"/>
      <c r="B239" s="146"/>
      <c r="C239" s="183" t="s">
        <v>382</v>
      </c>
      <c r="D239" s="183" t="s">
        <v>310</v>
      </c>
      <c r="E239" s="184" t="s">
        <v>2143</v>
      </c>
      <c r="F239" s="185" t="s">
        <v>2144</v>
      </c>
      <c r="G239" s="186" t="s">
        <v>359</v>
      </c>
      <c r="H239" s="187">
        <v>1</v>
      </c>
      <c r="I239" s="188"/>
      <c r="J239" s="188">
        <f t="shared" si="0"/>
        <v>0</v>
      </c>
      <c r="K239" s="185" t="s">
        <v>190</v>
      </c>
      <c r="L239" s="189"/>
      <c r="M239" s="190" t="s">
        <v>1</v>
      </c>
      <c r="N239" s="191" t="s">
        <v>42</v>
      </c>
      <c r="O239" s="155">
        <v>0</v>
      </c>
      <c r="P239" s="155">
        <f t="shared" si="1"/>
        <v>0</v>
      </c>
      <c r="Q239" s="155">
        <v>1.9699999999999999E-2</v>
      </c>
      <c r="R239" s="155">
        <f t="shared" si="2"/>
        <v>1.9699999999999999E-2</v>
      </c>
      <c r="S239" s="155">
        <v>0</v>
      </c>
      <c r="T239" s="156">
        <f t="shared" si="3"/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7" t="s">
        <v>226</v>
      </c>
      <c r="AT239" s="157" t="s">
        <v>310</v>
      </c>
      <c r="AU239" s="157" t="s">
        <v>86</v>
      </c>
      <c r="AY239" s="18" t="s">
        <v>184</v>
      </c>
      <c r="BE239" s="158">
        <f t="shared" si="4"/>
        <v>0</v>
      </c>
      <c r="BF239" s="158">
        <f t="shared" si="5"/>
        <v>0</v>
      </c>
      <c r="BG239" s="158">
        <f t="shared" si="6"/>
        <v>0</v>
      </c>
      <c r="BH239" s="158">
        <f t="shared" si="7"/>
        <v>0</v>
      </c>
      <c r="BI239" s="158">
        <f t="shared" si="8"/>
        <v>0</v>
      </c>
      <c r="BJ239" s="18" t="s">
        <v>84</v>
      </c>
      <c r="BK239" s="158">
        <f t="shared" si="9"/>
        <v>0</v>
      </c>
      <c r="BL239" s="18" t="s">
        <v>97</v>
      </c>
      <c r="BM239" s="157" t="s">
        <v>2145</v>
      </c>
    </row>
    <row r="240" spans="1:65" s="2" customFormat="1" ht="49" customHeight="1" x14ac:dyDescent="0.15">
      <c r="A240" s="30"/>
      <c r="B240" s="146"/>
      <c r="C240" s="147" t="s">
        <v>390</v>
      </c>
      <c r="D240" s="147" t="s">
        <v>186</v>
      </c>
      <c r="E240" s="148" t="s">
        <v>1921</v>
      </c>
      <c r="F240" s="149" t="s">
        <v>1922</v>
      </c>
      <c r="G240" s="150" t="s">
        <v>359</v>
      </c>
      <c r="H240" s="151">
        <v>4</v>
      </c>
      <c r="I240" s="152"/>
      <c r="J240" s="152">
        <f t="shared" si="0"/>
        <v>0</v>
      </c>
      <c r="K240" s="149" t="s">
        <v>190</v>
      </c>
      <c r="L240" s="31"/>
      <c r="M240" s="153" t="s">
        <v>1</v>
      </c>
      <c r="N240" s="154" t="s">
        <v>42</v>
      </c>
      <c r="O240" s="155">
        <v>2.2919999999999998</v>
      </c>
      <c r="P240" s="155">
        <f t="shared" si="1"/>
        <v>9.1679999999999993</v>
      </c>
      <c r="Q240" s="155">
        <v>0</v>
      </c>
      <c r="R240" s="155">
        <f t="shared" si="2"/>
        <v>0</v>
      </c>
      <c r="S240" s="155">
        <v>0</v>
      </c>
      <c r="T240" s="156">
        <f t="shared" si="3"/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97</v>
      </c>
      <c r="AT240" s="157" t="s">
        <v>186</v>
      </c>
      <c r="AU240" s="157" t="s">
        <v>86</v>
      </c>
      <c r="AY240" s="18" t="s">
        <v>184</v>
      </c>
      <c r="BE240" s="158">
        <f t="shared" si="4"/>
        <v>0</v>
      </c>
      <c r="BF240" s="158">
        <f t="shared" si="5"/>
        <v>0</v>
      </c>
      <c r="BG240" s="158">
        <f t="shared" si="6"/>
        <v>0</v>
      </c>
      <c r="BH240" s="158">
        <f t="shared" si="7"/>
        <v>0</v>
      </c>
      <c r="BI240" s="158">
        <f t="shared" si="8"/>
        <v>0</v>
      </c>
      <c r="BJ240" s="18" t="s">
        <v>84</v>
      </c>
      <c r="BK240" s="158">
        <f t="shared" si="9"/>
        <v>0</v>
      </c>
      <c r="BL240" s="18" t="s">
        <v>97</v>
      </c>
      <c r="BM240" s="157" t="s">
        <v>2146</v>
      </c>
    </row>
    <row r="241" spans="1:65" s="2" customFormat="1" ht="24.25" customHeight="1" x14ac:dyDescent="0.15">
      <c r="A241" s="30"/>
      <c r="B241" s="146"/>
      <c r="C241" s="183" t="s">
        <v>396</v>
      </c>
      <c r="D241" s="183" t="s">
        <v>310</v>
      </c>
      <c r="E241" s="184" t="s">
        <v>2147</v>
      </c>
      <c r="F241" s="185" t="s">
        <v>2148</v>
      </c>
      <c r="G241" s="186" t="s">
        <v>359</v>
      </c>
      <c r="H241" s="187">
        <v>1</v>
      </c>
      <c r="I241" s="188"/>
      <c r="J241" s="188">
        <f t="shared" si="0"/>
        <v>0</v>
      </c>
      <c r="K241" s="185" t="s">
        <v>190</v>
      </c>
      <c r="L241" s="189"/>
      <c r="M241" s="190" t="s">
        <v>1</v>
      </c>
      <c r="N241" s="191" t="s">
        <v>42</v>
      </c>
      <c r="O241" s="155">
        <v>0</v>
      </c>
      <c r="P241" s="155">
        <f t="shared" si="1"/>
        <v>0</v>
      </c>
      <c r="Q241" s="155">
        <v>3.1699999999999999E-2</v>
      </c>
      <c r="R241" s="155">
        <f t="shared" si="2"/>
        <v>3.1699999999999999E-2</v>
      </c>
      <c r="S241" s="155">
        <v>0</v>
      </c>
      <c r="T241" s="156">
        <f t="shared" si="3"/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226</v>
      </c>
      <c r="AT241" s="157" t="s">
        <v>310</v>
      </c>
      <c r="AU241" s="157" t="s">
        <v>86</v>
      </c>
      <c r="AY241" s="18" t="s">
        <v>184</v>
      </c>
      <c r="BE241" s="158">
        <f t="shared" si="4"/>
        <v>0</v>
      </c>
      <c r="BF241" s="158">
        <f t="shared" si="5"/>
        <v>0</v>
      </c>
      <c r="BG241" s="158">
        <f t="shared" si="6"/>
        <v>0</v>
      </c>
      <c r="BH241" s="158">
        <f t="shared" si="7"/>
        <v>0</v>
      </c>
      <c r="BI241" s="158">
        <f t="shared" si="8"/>
        <v>0</v>
      </c>
      <c r="BJ241" s="18" t="s">
        <v>84</v>
      </c>
      <c r="BK241" s="158">
        <f t="shared" si="9"/>
        <v>0</v>
      </c>
      <c r="BL241" s="18" t="s">
        <v>97</v>
      </c>
      <c r="BM241" s="157" t="s">
        <v>2149</v>
      </c>
    </row>
    <row r="242" spans="1:65" s="2" customFormat="1" ht="24.25" customHeight="1" x14ac:dyDescent="0.15">
      <c r="A242" s="30"/>
      <c r="B242" s="146"/>
      <c r="C242" s="183" t="s">
        <v>403</v>
      </c>
      <c r="D242" s="183" t="s">
        <v>310</v>
      </c>
      <c r="E242" s="184" t="s">
        <v>1933</v>
      </c>
      <c r="F242" s="185" t="s">
        <v>1934</v>
      </c>
      <c r="G242" s="186" t="s">
        <v>359</v>
      </c>
      <c r="H242" s="187">
        <v>1</v>
      </c>
      <c r="I242" s="188"/>
      <c r="J242" s="188">
        <f t="shared" si="0"/>
        <v>0</v>
      </c>
      <c r="K242" s="185" t="s">
        <v>190</v>
      </c>
      <c r="L242" s="189"/>
      <c r="M242" s="190" t="s">
        <v>1</v>
      </c>
      <c r="N242" s="191" t="s">
        <v>42</v>
      </c>
      <c r="O242" s="155">
        <v>0</v>
      </c>
      <c r="P242" s="155">
        <f t="shared" si="1"/>
        <v>0</v>
      </c>
      <c r="Q242" s="155">
        <v>2.41E-2</v>
      </c>
      <c r="R242" s="155">
        <f t="shared" si="2"/>
        <v>2.41E-2</v>
      </c>
      <c r="S242" s="155">
        <v>0</v>
      </c>
      <c r="T242" s="156">
        <f t="shared" si="3"/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226</v>
      </c>
      <c r="AT242" s="157" t="s">
        <v>310</v>
      </c>
      <c r="AU242" s="157" t="s">
        <v>86</v>
      </c>
      <c r="AY242" s="18" t="s">
        <v>184</v>
      </c>
      <c r="BE242" s="158">
        <f t="shared" si="4"/>
        <v>0</v>
      </c>
      <c r="BF242" s="158">
        <f t="shared" si="5"/>
        <v>0</v>
      </c>
      <c r="BG242" s="158">
        <f t="shared" si="6"/>
        <v>0</v>
      </c>
      <c r="BH242" s="158">
        <f t="shared" si="7"/>
        <v>0</v>
      </c>
      <c r="BI242" s="158">
        <f t="shared" si="8"/>
        <v>0</v>
      </c>
      <c r="BJ242" s="18" t="s">
        <v>84</v>
      </c>
      <c r="BK242" s="158">
        <f t="shared" si="9"/>
        <v>0</v>
      </c>
      <c r="BL242" s="18" t="s">
        <v>97</v>
      </c>
      <c r="BM242" s="157" t="s">
        <v>2150</v>
      </c>
    </row>
    <row r="243" spans="1:65" s="2" customFormat="1" ht="24.25" customHeight="1" x14ac:dyDescent="0.15">
      <c r="A243" s="30"/>
      <c r="B243" s="146"/>
      <c r="C243" s="183" t="s">
        <v>409</v>
      </c>
      <c r="D243" s="183" t="s">
        <v>310</v>
      </c>
      <c r="E243" s="184" t="s">
        <v>2151</v>
      </c>
      <c r="F243" s="185" t="s">
        <v>2152</v>
      </c>
      <c r="G243" s="186" t="s">
        <v>359</v>
      </c>
      <c r="H243" s="187">
        <v>2</v>
      </c>
      <c r="I243" s="188"/>
      <c r="J243" s="188">
        <f t="shared" si="0"/>
        <v>0</v>
      </c>
      <c r="K243" s="185" t="s">
        <v>190</v>
      </c>
      <c r="L243" s="189"/>
      <c r="M243" s="190" t="s">
        <v>1</v>
      </c>
      <c r="N243" s="191" t="s">
        <v>42</v>
      </c>
      <c r="O243" s="155">
        <v>0</v>
      </c>
      <c r="P243" s="155">
        <f t="shared" si="1"/>
        <v>0</v>
      </c>
      <c r="Q243" s="155">
        <v>1.14E-2</v>
      </c>
      <c r="R243" s="155">
        <f t="shared" si="2"/>
        <v>2.2800000000000001E-2</v>
      </c>
      <c r="S243" s="155">
        <v>0</v>
      </c>
      <c r="T243" s="156">
        <f t="shared" si="3"/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7" t="s">
        <v>226</v>
      </c>
      <c r="AT243" s="157" t="s">
        <v>310</v>
      </c>
      <c r="AU243" s="157" t="s">
        <v>86</v>
      </c>
      <c r="AY243" s="18" t="s">
        <v>184</v>
      </c>
      <c r="BE243" s="158">
        <f t="shared" si="4"/>
        <v>0</v>
      </c>
      <c r="BF243" s="158">
        <f t="shared" si="5"/>
        <v>0</v>
      </c>
      <c r="BG243" s="158">
        <f t="shared" si="6"/>
        <v>0</v>
      </c>
      <c r="BH243" s="158">
        <f t="shared" si="7"/>
        <v>0</v>
      </c>
      <c r="BI243" s="158">
        <f t="shared" si="8"/>
        <v>0</v>
      </c>
      <c r="BJ243" s="18" t="s">
        <v>84</v>
      </c>
      <c r="BK243" s="158">
        <f t="shared" si="9"/>
        <v>0</v>
      </c>
      <c r="BL243" s="18" t="s">
        <v>97</v>
      </c>
      <c r="BM243" s="157" t="s">
        <v>2153</v>
      </c>
    </row>
    <row r="244" spans="1:65" s="2" customFormat="1" ht="44.25" customHeight="1" x14ac:dyDescent="0.15">
      <c r="A244" s="30"/>
      <c r="B244" s="146"/>
      <c r="C244" s="147" t="s">
        <v>413</v>
      </c>
      <c r="D244" s="147" t="s">
        <v>186</v>
      </c>
      <c r="E244" s="148" t="s">
        <v>1936</v>
      </c>
      <c r="F244" s="149" t="s">
        <v>1937</v>
      </c>
      <c r="G244" s="150" t="s">
        <v>359</v>
      </c>
      <c r="H244" s="151">
        <v>11</v>
      </c>
      <c r="I244" s="152"/>
      <c r="J244" s="152">
        <f t="shared" si="0"/>
        <v>0</v>
      </c>
      <c r="K244" s="149" t="s">
        <v>190</v>
      </c>
      <c r="L244" s="31"/>
      <c r="M244" s="153" t="s">
        <v>1</v>
      </c>
      <c r="N244" s="154" t="s">
        <v>42</v>
      </c>
      <c r="O244" s="155">
        <v>1.04</v>
      </c>
      <c r="P244" s="155">
        <f t="shared" si="1"/>
        <v>11.440000000000001</v>
      </c>
      <c r="Q244" s="155">
        <v>3.0100000000000001E-3</v>
      </c>
      <c r="R244" s="155">
        <f t="shared" si="2"/>
        <v>3.3110000000000001E-2</v>
      </c>
      <c r="S244" s="155">
        <v>0</v>
      </c>
      <c r="T244" s="156">
        <f t="shared" si="3"/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97</v>
      </c>
      <c r="AT244" s="157" t="s">
        <v>186</v>
      </c>
      <c r="AU244" s="157" t="s">
        <v>86</v>
      </c>
      <c r="AY244" s="18" t="s">
        <v>184</v>
      </c>
      <c r="BE244" s="158">
        <f t="shared" si="4"/>
        <v>0</v>
      </c>
      <c r="BF244" s="158">
        <f t="shared" si="5"/>
        <v>0</v>
      </c>
      <c r="BG244" s="158">
        <f t="shared" si="6"/>
        <v>0</v>
      </c>
      <c r="BH244" s="158">
        <f t="shared" si="7"/>
        <v>0</v>
      </c>
      <c r="BI244" s="158">
        <f t="shared" si="8"/>
        <v>0</v>
      </c>
      <c r="BJ244" s="18" t="s">
        <v>84</v>
      </c>
      <c r="BK244" s="158">
        <f t="shared" si="9"/>
        <v>0</v>
      </c>
      <c r="BL244" s="18" t="s">
        <v>97</v>
      </c>
      <c r="BM244" s="157" t="s">
        <v>2154</v>
      </c>
    </row>
    <row r="245" spans="1:65" s="2" customFormat="1" ht="21.75" customHeight="1" x14ac:dyDescent="0.15">
      <c r="A245" s="30"/>
      <c r="B245" s="146"/>
      <c r="C245" s="183" t="s">
        <v>418</v>
      </c>
      <c r="D245" s="183" t="s">
        <v>310</v>
      </c>
      <c r="E245" s="184" t="s">
        <v>2155</v>
      </c>
      <c r="F245" s="185" t="s">
        <v>2156</v>
      </c>
      <c r="G245" s="186" t="s">
        <v>359</v>
      </c>
      <c r="H245" s="187">
        <v>3</v>
      </c>
      <c r="I245" s="188"/>
      <c r="J245" s="188">
        <f t="shared" si="0"/>
        <v>0</v>
      </c>
      <c r="K245" s="185" t="s">
        <v>190</v>
      </c>
      <c r="L245" s="189"/>
      <c r="M245" s="190" t="s">
        <v>1</v>
      </c>
      <c r="N245" s="191" t="s">
        <v>42</v>
      </c>
      <c r="O245" s="155">
        <v>0</v>
      </c>
      <c r="P245" s="155">
        <f t="shared" si="1"/>
        <v>0</v>
      </c>
      <c r="Q245" s="155">
        <v>4.9000000000000002E-2</v>
      </c>
      <c r="R245" s="155">
        <f t="shared" si="2"/>
        <v>0.14700000000000002</v>
      </c>
      <c r="S245" s="155">
        <v>0</v>
      </c>
      <c r="T245" s="156">
        <f t="shared" si="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7" t="s">
        <v>226</v>
      </c>
      <c r="AT245" s="157" t="s">
        <v>310</v>
      </c>
      <c r="AU245" s="157" t="s">
        <v>86</v>
      </c>
      <c r="AY245" s="18" t="s">
        <v>184</v>
      </c>
      <c r="BE245" s="158">
        <f t="shared" si="4"/>
        <v>0</v>
      </c>
      <c r="BF245" s="158">
        <f t="shared" si="5"/>
        <v>0</v>
      </c>
      <c r="BG245" s="158">
        <f t="shared" si="6"/>
        <v>0</v>
      </c>
      <c r="BH245" s="158">
        <f t="shared" si="7"/>
        <v>0</v>
      </c>
      <c r="BI245" s="158">
        <f t="shared" si="8"/>
        <v>0</v>
      </c>
      <c r="BJ245" s="18" t="s">
        <v>84</v>
      </c>
      <c r="BK245" s="158">
        <f t="shared" si="9"/>
        <v>0</v>
      </c>
      <c r="BL245" s="18" t="s">
        <v>97</v>
      </c>
      <c r="BM245" s="157" t="s">
        <v>2157</v>
      </c>
    </row>
    <row r="246" spans="1:65" s="2" customFormat="1" ht="24.25" customHeight="1" x14ac:dyDescent="0.15">
      <c r="A246" s="30"/>
      <c r="B246" s="146"/>
      <c r="C246" s="183" t="s">
        <v>422</v>
      </c>
      <c r="D246" s="183" t="s">
        <v>310</v>
      </c>
      <c r="E246" s="184" t="s">
        <v>2158</v>
      </c>
      <c r="F246" s="185" t="s">
        <v>2159</v>
      </c>
      <c r="G246" s="186" t="s">
        <v>359</v>
      </c>
      <c r="H246" s="187">
        <v>1</v>
      </c>
      <c r="I246" s="188"/>
      <c r="J246" s="188">
        <f t="shared" si="0"/>
        <v>0</v>
      </c>
      <c r="K246" s="185" t="s">
        <v>190</v>
      </c>
      <c r="L246" s="189"/>
      <c r="M246" s="190" t="s">
        <v>1</v>
      </c>
      <c r="N246" s="191" t="s">
        <v>42</v>
      </c>
      <c r="O246" s="155">
        <v>0</v>
      </c>
      <c r="P246" s="155">
        <f t="shared" si="1"/>
        <v>0</v>
      </c>
      <c r="Q246" s="155">
        <v>1.8800000000000001E-2</v>
      </c>
      <c r="R246" s="155">
        <f t="shared" si="2"/>
        <v>1.8800000000000001E-2</v>
      </c>
      <c r="S246" s="155">
        <v>0</v>
      </c>
      <c r="T246" s="156">
        <f t="shared" si="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226</v>
      </c>
      <c r="AT246" s="157" t="s">
        <v>310</v>
      </c>
      <c r="AU246" s="157" t="s">
        <v>86</v>
      </c>
      <c r="AY246" s="18" t="s">
        <v>184</v>
      </c>
      <c r="BE246" s="158">
        <f t="shared" si="4"/>
        <v>0</v>
      </c>
      <c r="BF246" s="158">
        <f t="shared" si="5"/>
        <v>0</v>
      </c>
      <c r="BG246" s="158">
        <f t="shared" si="6"/>
        <v>0</v>
      </c>
      <c r="BH246" s="158">
        <f t="shared" si="7"/>
        <v>0</v>
      </c>
      <c r="BI246" s="158">
        <f t="shared" si="8"/>
        <v>0</v>
      </c>
      <c r="BJ246" s="18" t="s">
        <v>84</v>
      </c>
      <c r="BK246" s="158">
        <f t="shared" si="9"/>
        <v>0</v>
      </c>
      <c r="BL246" s="18" t="s">
        <v>97</v>
      </c>
      <c r="BM246" s="157" t="s">
        <v>2160</v>
      </c>
    </row>
    <row r="247" spans="1:65" s="2" customFormat="1" ht="24.25" customHeight="1" x14ac:dyDescent="0.15">
      <c r="A247" s="30"/>
      <c r="B247" s="146"/>
      <c r="C247" s="183" t="s">
        <v>426</v>
      </c>
      <c r="D247" s="183" t="s">
        <v>310</v>
      </c>
      <c r="E247" s="184" t="s">
        <v>2161</v>
      </c>
      <c r="F247" s="185" t="s">
        <v>2162</v>
      </c>
      <c r="G247" s="186" t="s">
        <v>359</v>
      </c>
      <c r="H247" s="187">
        <v>1</v>
      </c>
      <c r="I247" s="188"/>
      <c r="J247" s="188">
        <f t="shared" si="0"/>
        <v>0</v>
      </c>
      <c r="K247" s="185" t="s">
        <v>190</v>
      </c>
      <c r="L247" s="189"/>
      <c r="M247" s="190" t="s">
        <v>1</v>
      </c>
      <c r="N247" s="191" t="s">
        <v>42</v>
      </c>
      <c r="O247" s="155">
        <v>0</v>
      </c>
      <c r="P247" s="155">
        <f t="shared" si="1"/>
        <v>0</v>
      </c>
      <c r="Q247" s="155">
        <v>2.5999999999999999E-2</v>
      </c>
      <c r="R247" s="155">
        <f t="shared" si="2"/>
        <v>2.5999999999999999E-2</v>
      </c>
      <c r="S247" s="155">
        <v>0</v>
      </c>
      <c r="T247" s="156">
        <f t="shared" si="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226</v>
      </c>
      <c r="AT247" s="157" t="s">
        <v>310</v>
      </c>
      <c r="AU247" s="157" t="s">
        <v>86</v>
      </c>
      <c r="AY247" s="18" t="s">
        <v>184</v>
      </c>
      <c r="BE247" s="158">
        <f t="shared" si="4"/>
        <v>0</v>
      </c>
      <c r="BF247" s="158">
        <f t="shared" si="5"/>
        <v>0</v>
      </c>
      <c r="BG247" s="158">
        <f t="shared" si="6"/>
        <v>0</v>
      </c>
      <c r="BH247" s="158">
        <f t="shared" si="7"/>
        <v>0</v>
      </c>
      <c r="BI247" s="158">
        <f t="shared" si="8"/>
        <v>0</v>
      </c>
      <c r="BJ247" s="18" t="s">
        <v>84</v>
      </c>
      <c r="BK247" s="158">
        <f t="shared" si="9"/>
        <v>0</v>
      </c>
      <c r="BL247" s="18" t="s">
        <v>97</v>
      </c>
      <c r="BM247" s="157" t="s">
        <v>2163</v>
      </c>
    </row>
    <row r="248" spans="1:65" s="2" customFormat="1" ht="24.25" customHeight="1" x14ac:dyDescent="0.15">
      <c r="A248" s="30"/>
      <c r="B248" s="146"/>
      <c r="C248" s="183" t="s">
        <v>431</v>
      </c>
      <c r="D248" s="183" t="s">
        <v>310</v>
      </c>
      <c r="E248" s="184" t="s">
        <v>2164</v>
      </c>
      <c r="F248" s="185" t="s">
        <v>2165</v>
      </c>
      <c r="G248" s="186" t="s">
        <v>359</v>
      </c>
      <c r="H248" s="187">
        <v>2</v>
      </c>
      <c r="I248" s="188"/>
      <c r="J248" s="188">
        <f t="shared" si="0"/>
        <v>0</v>
      </c>
      <c r="K248" s="185" t="s">
        <v>190</v>
      </c>
      <c r="L248" s="189"/>
      <c r="M248" s="190" t="s">
        <v>1</v>
      </c>
      <c r="N248" s="191" t="s">
        <v>42</v>
      </c>
      <c r="O248" s="155">
        <v>0</v>
      </c>
      <c r="P248" s="155">
        <f t="shared" si="1"/>
        <v>0</v>
      </c>
      <c r="Q248" s="155">
        <v>3.9E-2</v>
      </c>
      <c r="R248" s="155">
        <f t="shared" si="2"/>
        <v>7.8E-2</v>
      </c>
      <c r="S248" s="155">
        <v>0</v>
      </c>
      <c r="T248" s="156">
        <f t="shared" si="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226</v>
      </c>
      <c r="AT248" s="157" t="s">
        <v>310</v>
      </c>
      <c r="AU248" s="157" t="s">
        <v>86</v>
      </c>
      <c r="AY248" s="18" t="s">
        <v>184</v>
      </c>
      <c r="BE248" s="158">
        <f t="shared" si="4"/>
        <v>0</v>
      </c>
      <c r="BF248" s="158">
        <f t="shared" si="5"/>
        <v>0</v>
      </c>
      <c r="BG248" s="158">
        <f t="shared" si="6"/>
        <v>0</v>
      </c>
      <c r="BH248" s="158">
        <f t="shared" si="7"/>
        <v>0</v>
      </c>
      <c r="BI248" s="158">
        <f t="shared" si="8"/>
        <v>0</v>
      </c>
      <c r="BJ248" s="18" t="s">
        <v>84</v>
      </c>
      <c r="BK248" s="158">
        <f t="shared" si="9"/>
        <v>0</v>
      </c>
      <c r="BL248" s="18" t="s">
        <v>97</v>
      </c>
      <c r="BM248" s="157" t="s">
        <v>2166</v>
      </c>
    </row>
    <row r="249" spans="1:65" s="2" customFormat="1" ht="24.25" customHeight="1" x14ac:dyDescent="0.15">
      <c r="A249" s="30"/>
      <c r="B249" s="146"/>
      <c r="C249" s="183" t="s">
        <v>435</v>
      </c>
      <c r="D249" s="183" t="s">
        <v>310</v>
      </c>
      <c r="E249" s="184" t="s">
        <v>2167</v>
      </c>
      <c r="F249" s="185" t="s">
        <v>2168</v>
      </c>
      <c r="G249" s="186" t="s">
        <v>359</v>
      </c>
      <c r="H249" s="187">
        <v>2</v>
      </c>
      <c r="I249" s="188"/>
      <c r="J249" s="188">
        <f t="shared" si="0"/>
        <v>0</v>
      </c>
      <c r="K249" s="185" t="s">
        <v>190</v>
      </c>
      <c r="L249" s="189"/>
      <c r="M249" s="190" t="s">
        <v>1</v>
      </c>
      <c r="N249" s="191" t="s">
        <v>42</v>
      </c>
      <c r="O249" s="155">
        <v>0</v>
      </c>
      <c r="P249" s="155">
        <f t="shared" si="1"/>
        <v>0</v>
      </c>
      <c r="Q249" s="155">
        <v>5.7799999999999997E-2</v>
      </c>
      <c r="R249" s="155">
        <f t="shared" si="2"/>
        <v>0.11559999999999999</v>
      </c>
      <c r="S249" s="155">
        <v>0</v>
      </c>
      <c r="T249" s="156">
        <f t="shared" si="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226</v>
      </c>
      <c r="AT249" s="157" t="s">
        <v>310</v>
      </c>
      <c r="AU249" s="157" t="s">
        <v>86</v>
      </c>
      <c r="AY249" s="18" t="s">
        <v>184</v>
      </c>
      <c r="BE249" s="158">
        <f t="shared" si="4"/>
        <v>0</v>
      </c>
      <c r="BF249" s="158">
        <f t="shared" si="5"/>
        <v>0</v>
      </c>
      <c r="BG249" s="158">
        <f t="shared" si="6"/>
        <v>0</v>
      </c>
      <c r="BH249" s="158">
        <f t="shared" si="7"/>
        <v>0</v>
      </c>
      <c r="BI249" s="158">
        <f t="shared" si="8"/>
        <v>0</v>
      </c>
      <c r="BJ249" s="18" t="s">
        <v>84</v>
      </c>
      <c r="BK249" s="158">
        <f t="shared" si="9"/>
        <v>0</v>
      </c>
      <c r="BL249" s="18" t="s">
        <v>97</v>
      </c>
      <c r="BM249" s="157" t="s">
        <v>2169</v>
      </c>
    </row>
    <row r="250" spans="1:65" s="2" customFormat="1" ht="24.25" customHeight="1" x14ac:dyDescent="0.15">
      <c r="A250" s="30"/>
      <c r="B250" s="146"/>
      <c r="C250" s="183" t="s">
        <v>439</v>
      </c>
      <c r="D250" s="183" t="s">
        <v>310</v>
      </c>
      <c r="E250" s="184" t="s">
        <v>2170</v>
      </c>
      <c r="F250" s="185" t="s">
        <v>2171</v>
      </c>
      <c r="G250" s="186" t="s">
        <v>359</v>
      </c>
      <c r="H250" s="187">
        <v>2</v>
      </c>
      <c r="I250" s="188"/>
      <c r="J250" s="188">
        <f t="shared" si="0"/>
        <v>0</v>
      </c>
      <c r="K250" s="185" t="s">
        <v>190</v>
      </c>
      <c r="L250" s="189"/>
      <c r="M250" s="190" t="s">
        <v>1</v>
      </c>
      <c r="N250" s="191" t="s">
        <v>42</v>
      </c>
      <c r="O250" s="155">
        <v>0</v>
      </c>
      <c r="P250" s="155">
        <f t="shared" si="1"/>
        <v>0</v>
      </c>
      <c r="Q250" s="155">
        <v>2.3E-2</v>
      </c>
      <c r="R250" s="155">
        <f t="shared" si="2"/>
        <v>4.5999999999999999E-2</v>
      </c>
      <c r="S250" s="155">
        <v>0</v>
      </c>
      <c r="T250" s="156">
        <f t="shared" si="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226</v>
      </c>
      <c r="AT250" s="157" t="s">
        <v>310</v>
      </c>
      <c r="AU250" s="157" t="s">
        <v>86</v>
      </c>
      <c r="AY250" s="18" t="s">
        <v>184</v>
      </c>
      <c r="BE250" s="158">
        <f t="shared" si="4"/>
        <v>0</v>
      </c>
      <c r="BF250" s="158">
        <f t="shared" si="5"/>
        <v>0</v>
      </c>
      <c r="BG250" s="158">
        <f t="shared" si="6"/>
        <v>0</v>
      </c>
      <c r="BH250" s="158">
        <f t="shared" si="7"/>
        <v>0</v>
      </c>
      <c r="BI250" s="158">
        <f t="shared" si="8"/>
        <v>0</v>
      </c>
      <c r="BJ250" s="18" t="s">
        <v>84</v>
      </c>
      <c r="BK250" s="158">
        <f t="shared" si="9"/>
        <v>0</v>
      </c>
      <c r="BL250" s="18" t="s">
        <v>97</v>
      </c>
      <c r="BM250" s="157" t="s">
        <v>2172</v>
      </c>
    </row>
    <row r="251" spans="1:65" s="2" customFormat="1" ht="44.25" customHeight="1" x14ac:dyDescent="0.15">
      <c r="A251" s="30"/>
      <c r="B251" s="146"/>
      <c r="C251" s="147" t="s">
        <v>444</v>
      </c>
      <c r="D251" s="147" t="s">
        <v>186</v>
      </c>
      <c r="E251" s="148" t="s">
        <v>2173</v>
      </c>
      <c r="F251" s="149" t="s">
        <v>2174</v>
      </c>
      <c r="G251" s="150" t="s">
        <v>359</v>
      </c>
      <c r="H251" s="151">
        <v>6</v>
      </c>
      <c r="I251" s="152"/>
      <c r="J251" s="152">
        <f t="shared" si="0"/>
        <v>0</v>
      </c>
      <c r="K251" s="149" t="s">
        <v>190</v>
      </c>
      <c r="L251" s="31"/>
      <c r="M251" s="153" t="s">
        <v>1</v>
      </c>
      <c r="N251" s="154" t="s">
        <v>42</v>
      </c>
      <c r="O251" s="155">
        <v>1.4350000000000001</v>
      </c>
      <c r="P251" s="155">
        <f t="shared" si="1"/>
        <v>8.61</v>
      </c>
      <c r="Q251" s="155">
        <v>4.4999999999999997E-3</v>
      </c>
      <c r="R251" s="155">
        <f t="shared" si="2"/>
        <v>2.6999999999999996E-2</v>
      </c>
      <c r="S251" s="155">
        <v>0</v>
      </c>
      <c r="T251" s="156">
        <f t="shared" si="3"/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7" t="s">
        <v>97</v>
      </c>
      <c r="AT251" s="157" t="s">
        <v>186</v>
      </c>
      <c r="AU251" s="157" t="s">
        <v>86</v>
      </c>
      <c r="AY251" s="18" t="s">
        <v>184</v>
      </c>
      <c r="BE251" s="158">
        <f t="shared" si="4"/>
        <v>0</v>
      </c>
      <c r="BF251" s="158">
        <f t="shared" si="5"/>
        <v>0</v>
      </c>
      <c r="BG251" s="158">
        <f t="shared" si="6"/>
        <v>0</v>
      </c>
      <c r="BH251" s="158">
        <f t="shared" si="7"/>
        <v>0</v>
      </c>
      <c r="BI251" s="158">
        <f t="shared" si="8"/>
        <v>0</v>
      </c>
      <c r="BJ251" s="18" t="s">
        <v>84</v>
      </c>
      <c r="BK251" s="158">
        <f t="shared" si="9"/>
        <v>0</v>
      </c>
      <c r="BL251" s="18" t="s">
        <v>97</v>
      </c>
      <c r="BM251" s="157" t="s">
        <v>2175</v>
      </c>
    </row>
    <row r="252" spans="1:65" s="2" customFormat="1" ht="16.5" customHeight="1" x14ac:dyDescent="0.15">
      <c r="A252" s="30"/>
      <c r="B252" s="146"/>
      <c r="C252" s="183" t="s">
        <v>449</v>
      </c>
      <c r="D252" s="183" t="s">
        <v>310</v>
      </c>
      <c r="E252" s="184" t="s">
        <v>2176</v>
      </c>
      <c r="F252" s="185" t="s">
        <v>2177</v>
      </c>
      <c r="G252" s="186" t="s">
        <v>359</v>
      </c>
      <c r="H252" s="187">
        <v>3</v>
      </c>
      <c r="I252" s="188"/>
      <c r="J252" s="188">
        <f t="shared" si="0"/>
        <v>0</v>
      </c>
      <c r="K252" s="185" t="s">
        <v>190</v>
      </c>
      <c r="L252" s="189"/>
      <c r="M252" s="190" t="s">
        <v>1</v>
      </c>
      <c r="N252" s="191" t="s">
        <v>42</v>
      </c>
      <c r="O252" s="155">
        <v>0</v>
      </c>
      <c r="P252" s="155">
        <f t="shared" si="1"/>
        <v>0</v>
      </c>
      <c r="Q252" s="155">
        <v>5.9700000000000003E-2</v>
      </c>
      <c r="R252" s="155">
        <f t="shared" si="2"/>
        <v>0.17910000000000001</v>
      </c>
      <c r="S252" s="155">
        <v>0</v>
      </c>
      <c r="T252" s="156">
        <f t="shared" si="3"/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226</v>
      </c>
      <c r="AT252" s="157" t="s">
        <v>310</v>
      </c>
      <c r="AU252" s="157" t="s">
        <v>86</v>
      </c>
      <c r="AY252" s="18" t="s">
        <v>184</v>
      </c>
      <c r="BE252" s="158">
        <f t="shared" si="4"/>
        <v>0</v>
      </c>
      <c r="BF252" s="158">
        <f t="shared" si="5"/>
        <v>0</v>
      </c>
      <c r="BG252" s="158">
        <f t="shared" si="6"/>
        <v>0</v>
      </c>
      <c r="BH252" s="158">
        <f t="shared" si="7"/>
        <v>0</v>
      </c>
      <c r="BI252" s="158">
        <f t="shared" si="8"/>
        <v>0</v>
      </c>
      <c r="BJ252" s="18" t="s">
        <v>84</v>
      </c>
      <c r="BK252" s="158">
        <f t="shared" si="9"/>
        <v>0</v>
      </c>
      <c r="BL252" s="18" t="s">
        <v>97</v>
      </c>
      <c r="BM252" s="157" t="s">
        <v>2178</v>
      </c>
    </row>
    <row r="253" spans="1:65" s="2" customFormat="1" ht="24.25" customHeight="1" x14ac:dyDescent="0.15">
      <c r="A253" s="30"/>
      <c r="B253" s="146"/>
      <c r="C253" s="183" t="s">
        <v>453</v>
      </c>
      <c r="D253" s="183" t="s">
        <v>310</v>
      </c>
      <c r="E253" s="184" t="s">
        <v>2179</v>
      </c>
      <c r="F253" s="185" t="s">
        <v>2180</v>
      </c>
      <c r="G253" s="186" t="s">
        <v>359</v>
      </c>
      <c r="H253" s="187">
        <v>2</v>
      </c>
      <c r="I253" s="188"/>
      <c r="J253" s="188">
        <f t="shared" si="0"/>
        <v>0</v>
      </c>
      <c r="K253" s="185" t="s">
        <v>190</v>
      </c>
      <c r="L253" s="189"/>
      <c r="M253" s="190" t="s">
        <v>1</v>
      </c>
      <c r="N253" s="191" t="s">
        <v>42</v>
      </c>
      <c r="O253" s="155">
        <v>0</v>
      </c>
      <c r="P253" s="155">
        <f t="shared" si="1"/>
        <v>0</v>
      </c>
      <c r="Q253" s="155">
        <v>0.05</v>
      </c>
      <c r="R253" s="155">
        <f t="shared" si="2"/>
        <v>0.1</v>
      </c>
      <c r="S253" s="155">
        <v>0</v>
      </c>
      <c r="T253" s="156">
        <f t="shared" si="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226</v>
      </c>
      <c r="AT253" s="157" t="s">
        <v>310</v>
      </c>
      <c r="AU253" s="157" t="s">
        <v>86</v>
      </c>
      <c r="AY253" s="18" t="s">
        <v>184</v>
      </c>
      <c r="BE253" s="158">
        <f t="shared" si="4"/>
        <v>0</v>
      </c>
      <c r="BF253" s="158">
        <f t="shared" si="5"/>
        <v>0</v>
      </c>
      <c r="BG253" s="158">
        <f t="shared" si="6"/>
        <v>0</v>
      </c>
      <c r="BH253" s="158">
        <f t="shared" si="7"/>
        <v>0</v>
      </c>
      <c r="BI253" s="158">
        <f t="shared" si="8"/>
        <v>0</v>
      </c>
      <c r="BJ253" s="18" t="s">
        <v>84</v>
      </c>
      <c r="BK253" s="158">
        <f t="shared" si="9"/>
        <v>0</v>
      </c>
      <c r="BL253" s="18" t="s">
        <v>97</v>
      </c>
      <c r="BM253" s="157" t="s">
        <v>2181</v>
      </c>
    </row>
    <row r="254" spans="1:65" s="2" customFormat="1" ht="33" customHeight="1" x14ac:dyDescent="0.15">
      <c r="A254" s="30"/>
      <c r="B254" s="146"/>
      <c r="C254" s="183" t="s">
        <v>457</v>
      </c>
      <c r="D254" s="183" t="s">
        <v>310</v>
      </c>
      <c r="E254" s="184" t="s">
        <v>2182</v>
      </c>
      <c r="F254" s="185" t="s">
        <v>2183</v>
      </c>
      <c r="G254" s="186" t="s">
        <v>359</v>
      </c>
      <c r="H254" s="187">
        <v>1</v>
      </c>
      <c r="I254" s="188"/>
      <c r="J254" s="188">
        <f t="shared" si="0"/>
        <v>0</v>
      </c>
      <c r="K254" s="185" t="s">
        <v>190</v>
      </c>
      <c r="L254" s="189"/>
      <c r="M254" s="190" t="s">
        <v>1</v>
      </c>
      <c r="N254" s="191" t="s">
        <v>42</v>
      </c>
      <c r="O254" s="155">
        <v>0</v>
      </c>
      <c r="P254" s="155">
        <f t="shared" si="1"/>
        <v>0</v>
      </c>
      <c r="Q254" s="155">
        <v>4.2999999999999997E-2</v>
      </c>
      <c r="R254" s="155">
        <f t="shared" si="2"/>
        <v>4.2999999999999997E-2</v>
      </c>
      <c r="S254" s="155">
        <v>0</v>
      </c>
      <c r="T254" s="156">
        <f t="shared" si="3"/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226</v>
      </c>
      <c r="AT254" s="157" t="s">
        <v>310</v>
      </c>
      <c r="AU254" s="157" t="s">
        <v>86</v>
      </c>
      <c r="AY254" s="18" t="s">
        <v>184</v>
      </c>
      <c r="BE254" s="158">
        <f t="shared" si="4"/>
        <v>0</v>
      </c>
      <c r="BF254" s="158">
        <f t="shared" si="5"/>
        <v>0</v>
      </c>
      <c r="BG254" s="158">
        <f t="shared" si="6"/>
        <v>0</v>
      </c>
      <c r="BH254" s="158">
        <f t="shared" si="7"/>
        <v>0</v>
      </c>
      <c r="BI254" s="158">
        <f t="shared" si="8"/>
        <v>0</v>
      </c>
      <c r="BJ254" s="18" t="s">
        <v>84</v>
      </c>
      <c r="BK254" s="158">
        <f t="shared" si="9"/>
        <v>0</v>
      </c>
      <c r="BL254" s="18" t="s">
        <v>97</v>
      </c>
      <c r="BM254" s="157" t="s">
        <v>2184</v>
      </c>
    </row>
    <row r="255" spans="1:65" s="2" customFormat="1" ht="44.25" customHeight="1" x14ac:dyDescent="0.15">
      <c r="A255" s="30"/>
      <c r="B255" s="146"/>
      <c r="C255" s="147" t="s">
        <v>461</v>
      </c>
      <c r="D255" s="147" t="s">
        <v>186</v>
      </c>
      <c r="E255" s="148" t="s">
        <v>1115</v>
      </c>
      <c r="F255" s="149" t="s">
        <v>1116</v>
      </c>
      <c r="G255" s="150" t="s">
        <v>229</v>
      </c>
      <c r="H255" s="151">
        <v>9.3000000000000007</v>
      </c>
      <c r="I255" s="152"/>
      <c r="J255" s="152">
        <f t="shared" si="0"/>
        <v>0</v>
      </c>
      <c r="K255" s="149" t="s">
        <v>190</v>
      </c>
      <c r="L255" s="31"/>
      <c r="M255" s="153" t="s">
        <v>1</v>
      </c>
      <c r="N255" s="154" t="s">
        <v>42</v>
      </c>
      <c r="O255" s="155">
        <v>0.29199999999999998</v>
      </c>
      <c r="P255" s="155">
        <f t="shared" si="1"/>
        <v>2.7156000000000002</v>
      </c>
      <c r="Q255" s="155">
        <v>2.48E-3</v>
      </c>
      <c r="R255" s="155">
        <f t="shared" si="2"/>
        <v>2.3064000000000001E-2</v>
      </c>
      <c r="S255" s="155">
        <v>0</v>
      </c>
      <c r="T255" s="156">
        <f t="shared" si="3"/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97</v>
      </c>
      <c r="AT255" s="157" t="s">
        <v>186</v>
      </c>
      <c r="AU255" s="157" t="s">
        <v>86</v>
      </c>
      <c r="AY255" s="18" t="s">
        <v>184</v>
      </c>
      <c r="BE255" s="158">
        <f t="shared" si="4"/>
        <v>0</v>
      </c>
      <c r="BF255" s="158">
        <f t="shared" si="5"/>
        <v>0</v>
      </c>
      <c r="BG255" s="158">
        <f t="shared" si="6"/>
        <v>0</v>
      </c>
      <c r="BH255" s="158">
        <f t="shared" si="7"/>
        <v>0</v>
      </c>
      <c r="BI255" s="158">
        <f t="shared" si="8"/>
        <v>0</v>
      </c>
      <c r="BJ255" s="18" t="s">
        <v>84</v>
      </c>
      <c r="BK255" s="158">
        <f t="shared" si="9"/>
        <v>0</v>
      </c>
      <c r="BL255" s="18" t="s">
        <v>97</v>
      </c>
      <c r="BM255" s="157" t="s">
        <v>2185</v>
      </c>
    </row>
    <row r="256" spans="1:65" s="14" customFormat="1" x14ac:dyDescent="0.15">
      <c r="B256" s="169"/>
      <c r="D256" s="159" t="s">
        <v>194</v>
      </c>
      <c r="E256" s="170" t="s">
        <v>1</v>
      </c>
      <c r="F256" s="171" t="s">
        <v>2186</v>
      </c>
      <c r="H256" s="172">
        <v>9.3000000000000007</v>
      </c>
      <c r="L256" s="169"/>
      <c r="M256" s="173"/>
      <c r="N256" s="174"/>
      <c r="O256" s="174"/>
      <c r="P256" s="174"/>
      <c r="Q256" s="174"/>
      <c r="R256" s="174"/>
      <c r="S256" s="174"/>
      <c r="T256" s="175"/>
      <c r="AT256" s="170" t="s">
        <v>194</v>
      </c>
      <c r="AU256" s="170" t="s">
        <v>86</v>
      </c>
      <c r="AV256" s="14" t="s">
        <v>86</v>
      </c>
      <c r="AW256" s="14" t="s">
        <v>32</v>
      </c>
      <c r="AX256" s="14" t="s">
        <v>84</v>
      </c>
      <c r="AY256" s="170" t="s">
        <v>184</v>
      </c>
    </row>
    <row r="257" spans="1:65" s="2" customFormat="1" ht="33" customHeight="1" x14ac:dyDescent="0.15">
      <c r="A257" s="30"/>
      <c r="B257" s="146"/>
      <c r="C257" s="147" t="s">
        <v>465</v>
      </c>
      <c r="D257" s="147" t="s">
        <v>186</v>
      </c>
      <c r="E257" s="148" t="s">
        <v>2187</v>
      </c>
      <c r="F257" s="149" t="s">
        <v>2188</v>
      </c>
      <c r="G257" s="150" t="s">
        <v>239</v>
      </c>
      <c r="H257" s="151">
        <v>14.813000000000001</v>
      </c>
      <c r="I257" s="152"/>
      <c r="J257" s="152">
        <f>ROUND(I257*H257,2)</f>
        <v>0</v>
      </c>
      <c r="K257" s="149" t="s">
        <v>1</v>
      </c>
      <c r="L257" s="31"/>
      <c r="M257" s="153" t="s">
        <v>1</v>
      </c>
      <c r="N257" s="154" t="s">
        <v>42</v>
      </c>
      <c r="O257" s="155">
        <v>1.59</v>
      </c>
      <c r="P257" s="155">
        <f>O257*H257</f>
        <v>23.552670000000003</v>
      </c>
      <c r="Q257" s="155">
        <v>0</v>
      </c>
      <c r="R257" s="155">
        <f>Q257*H257</f>
        <v>0</v>
      </c>
      <c r="S257" s="155">
        <v>0.36</v>
      </c>
      <c r="T257" s="156">
        <f>S257*H257</f>
        <v>5.3326799999999999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97</v>
      </c>
      <c r="AT257" s="157" t="s">
        <v>186</v>
      </c>
      <c r="AU257" s="157" t="s">
        <v>86</v>
      </c>
      <c r="AY257" s="18" t="s">
        <v>184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8" t="s">
        <v>84</v>
      </c>
      <c r="BK257" s="158">
        <f>ROUND(I257*H257,2)</f>
        <v>0</v>
      </c>
      <c r="BL257" s="18" t="s">
        <v>97</v>
      </c>
      <c r="BM257" s="157" t="s">
        <v>2189</v>
      </c>
    </row>
    <row r="258" spans="1:65" s="13" customFormat="1" x14ac:dyDescent="0.15">
      <c r="B258" s="163"/>
      <c r="D258" s="159" t="s">
        <v>194</v>
      </c>
      <c r="E258" s="164" t="s">
        <v>1</v>
      </c>
      <c r="F258" s="165" t="s">
        <v>2190</v>
      </c>
      <c r="H258" s="164" t="s">
        <v>1</v>
      </c>
      <c r="L258" s="163"/>
      <c r="M258" s="166"/>
      <c r="N258" s="167"/>
      <c r="O258" s="167"/>
      <c r="P258" s="167"/>
      <c r="Q258" s="167"/>
      <c r="R258" s="167"/>
      <c r="S258" s="167"/>
      <c r="T258" s="168"/>
      <c r="AT258" s="164" t="s">
        <v>194</v>
      </c>
      <c r="AU258" s="164" t="s">
        <v>86</v>
      </c>
      <c r="AV258" s="13" t="s">
        <v>84</v>
      </c>
      <c r="AW258" s="13" t="s">
        <v>32</v>
      </c>
      <c r="AX258" s="13" t="s">
        <v>77</v>
      </c>
      <c r="AY258" s="164" t="s">
        <v>184</v>
      </c>
    </row>
    <row r="259" spans="1:65" s="14" customFormat="1" x14ac:dyDescent="0.15">
      <c r="B259" s="169"/>
      <c r="D259" s="159" t="s">
        <v>194</v>
      </c>
      <c r="E259" s="170" t="s">
        <v>1</v>
      </c>
      <c r="F259" s="171" t="s">
        <v>2191</v>
      </c>
      <c r="H259" s="172">
        <v>14.813000000000001</v>
      </c>
      <c r="L259" s="169"/>
      <c r="M259" s="173"/>
      <c r="N259" s="174"/>
      <c r="O259" s="174"/>
      <c r="P259" s="174"/>
      <c r="Q259" s="174"/>
      <c r="R259" s="174"/>
      <c r="S259" s="174"/>
      <c r="T259" s="175"/>
      <c r="AT259" s="170" t="s">
        <v>194</v>
      </c>
      <c r="AU259" s="170" t="s">
        <v>86</v>
      </c>
      <c r="AV259" s="14" t="s">
        <v>86</v>
      </c>
      <c r="AW259" s="14" t="s">
        <v>32</v>
      </c>
      <c r="AX259" s="14" t="s">
        <v>84</v>
      </c>
      <c r="AY259" s="170" t="s">
        <v>184</v>
      </c>
    </row>
    <row r="260" spans="1:65" s="2" customFormat="1" ht="37.75" customHeight="1" x14ac:dyDescent="0.15">
      <c r="A260" s="30"/>
      <c r="B260" s="146"/>
      <c r="C260" s="147" t="s">
        <v>469</v>
      </c>
      <c r="D260" s="147" t="s">
        <v>186</v>
      </c>
      <c r="E260" s="148" t="s">
        <v>2192</v>
      </c>
      <c r="F260" s="149" t="s">
        <v>2193</v>
      </c>
      <c r="G260" s="150" t="s">
        <v>359</v>
      </c>
      <c r="H260" s="151">
        <v>2</v>
      </c>
      <c r="I260" s="152"/>
      <c r="J260" s="152">
        <f t="shared" ref="J260:J270" si="10">ROUND(I260*H260,2)</f>
        <v>0</v>
      </c>
      <c r="K260" s="149" t="s">
        <v>190</v>
      </c>
      <c r="L260" s="31"/>
      <c r="M260" s="153" t="s">
        <v>1</v>
      </c>
      <c r="N260" s="154" t="s">
        <v>42</v>
      </c>
      <c r="O260" s="155">
        <v>1.32</v>
      </c>
      <c r="P260" s="155">
        <f t="shared" ref="P260:P270" si="11">O260*H260</f>
        <v>2.64</v>
      </c>
      <c r="Q260" s="155">
        <v>1.65E-3</v>
      </c>
      <c r="R260" s="155">
        <f t="shared" ref="R260:R270" si="12">Q260*H260</f>
        <v>3.3E-3</v>
      </c>
      <c r="S260" s="155">
        <v>0</v>
      </c>
      <c r="T260" s="156">
        <f t="shared" ref="T260:T270" si="13"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7" t="s">
        <v>97</v>
      </c>
      <c r="AT260" s="157" t="s">
        <v>186</v>
      </c>
      <c r="AU260" s="157" t="s">
        <v>86</v>
      </c>
      <c r="AY260" s="18" t="s">
        <v>184</v>
      </c>
      <c r="BE260" s="158">
        <f t="shared" ref="BE260:BE270" si="14">IF(N260="základní",J260,0)</f>
        <v>0</v>
      </c>
      <c r="BF260" s="158">
        <f t="shared" ref="BF260:BF270" si="15">IF(N260="snížená",J260,0)</f>
        <v>0</v>
      </c>
      <c r="BG260" s="158">
        <f t="shared" ref="BG260:BG270" si="16">IF(N260="zákl. přenesená",J260,0)</f>
        <v>0</v>
      </c>
      <c r="BH260" s="158">
        <f t="shared" ref="BH260:BH270" si="17">IF(N260="sníž. přenesená",J260,0)</f>
        <v>0</v>
      </c>
      <c r="BI260" s="158">
        <f t="shared" ref="BI260:BI270" si="18">IF(N260="nulová",J260,0)</f>
        <v>0</v>
      </c>
      <c r="BJ260" s="18" t="s">
        <v>84</v>
      </c>
      <c r="BK260" s="158">
        <f t="shared" ref="BK260:BK270" si="19">ROUND(I260*H260,2)</f>
        <v>0</v>
      </c>
      <c r="BL260" s="18" t="s">
        <v>97</v>
      </c>
      <c r="BM260" s="157" t="s">
        <v>2194</v>
      </c>
    </row>
    <row r="261" spans="1:65" s="2" customFormat="1" ht="24.25" customHeight="1" x14ac:dyDescent="0.15">
      <c r="A261" s="30"/>
      <c r="B261" s="146"/>
      <c r="C261" s="183" t="s">
        <v>473</v>
      </c>
      <c r="D261" s="183" t="s">
        <v>310</v>
      </c>
      <c r="E261" s="184" t="s">
        <v>1515</v>
      </c>
      <c r="F261" s="185" t="s">
        <v>1516</v>
      </c>
      <c r="G261" s="186" t="s">
        <v>359</v>
      </c>
      <c r="H261" s="187">
        <v>2</v>
      </c>
      <c r="I261" s="188"/>
      <c r="J261" s="188">
        <f t="shared" si="10"/>
        <v>0</v>
      </c>
      <c r="K261" s="185" t="s">
        <v>190</v>
      </c>
      <c r="L261" s="189"/>
      <c r="M261" s="190" t="s">
        <v>1</v>
      </c>
      <c r="N261" s="191" t="s">
        <v>42</v>
      </c>
      <c r="O261" s="155">
        <v>0</v>
      </c>
      <c r="P261" s="155">
        <f t="shared" si="11"/>
        <v>0</v>
      </c>
      <c r="Q261" s="155">
        <v>2.3E-2</v>
      </c>
      <c r="R261" s="155">
        <f t="shared" si="12"/>
        <v>4.5999999999999999E-2</v>
      </c>
      <c r="S261" s="155">
        <v>0</v>
      </c>
      <c r="T261" s="156">
        <f t="shared" si="13"/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226</v>
      </c>
      <c r="AT261" s="157" t="s">
        <v>310</v>
      </c>
      <c r="AU261" s="157" t="s">
        <v>86</v>
      </c>
      <c r="AY261" s="18" t="s">
        <v>184</v>
      </c>
      <c r="BE261" s="158">
        <f t="shared" si="14"/>
        <v>0</v>
      </c>
      <c r="BF261" s="158">
        <f t="shared" si="15"/>
        <v>0</v>
      </c>
      <c r="BG261" s="158">
        <f t="shared" si="16"/>
        <v>0</v>
      </c>
      <c r="BH261" s="158">
        <f t="shared" si="17"/>
        <v>0</v>
      </c>
      <c r="BI261" s="158">
        <f t="shared" si="18"/>
        <v>0</v>
      </c>
      <c r="BJ261" s="18" t="s">
        <v>84</v>
      </c>
      <c r="BK261" s="158">
        <f t="shared" si="19"/>
        <v>0</v>
      </c>
      <c r="BL261" s="18" t="s">
        <v>97</v>
      </c>
      <c r="BM261" s="157" t="s">
        <v>2195</v>
      </c>
    </row>
    <row r="262" spans="1:65" s="2" customFormat="1" ht="24.25" customHeight="1" x14ac:dyDescent="0.15">
      <c r="A262" s="30"/>
      <c r="B262" s="146"/>
      <c r="C262" s="183" t="s">
        <v>477</v>
      </c>
      <c r="D262" s="183" t="s">
        <v>310</v>
      </c>
      <c r="E262" s="184" t="s">
        <v>2196</v>
      </c>
      <c r="F262" s="185" t="s">
        <v>2197</v>
      </c>
      <c r="G262" s="186" t="s">
        <v>359</v>
      </c>
      <c r="H262" s="187">
        <v>2</v>
      </c>
      <c r="I262" s="188"/>
      <c r="J262" s="188">
        <f t="shared" si="10"/>
        <v>0</v>
      </c>
      <c r="K262" s="185" t="s">
        <v>1</v>
      </c>
      <c r="L262" s="189"/>
      <c r="M262" s="190" t="s">
        <v>1</v>
      </c>
      <c r="N262" s="191" t="s">
        <v>42</v>
      </c>
      <c r="O262" s="155">
        <v>0</v>
      </c>
      <c r="P262" s="155">
        <f t="shared" si="11"/>
        <v>0</v>
      </c>
      <c r="Q262" s="155">
        <v>1.4499999999999999E-3</v>
      </c>
      <c r="R262" s="155">
        <f t="shared" si="12"/>
        <v>2.8999999999999998E-3</v>
      </c>
      <c r="S262" s="155">
        <v>0</v>
      </c>
      <c r="T262" s="156">
        <f t="shared" si="13"/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226</v>
      </c>
      <c r="AT262" s="157" t="s">
        <v>310</v>
      </c>
      <c r="AU262" s="157" t="s">
        <v>86</v>
      </c>
      <c r="AY262" s="18" t="s">
        <v>184</v>
      </c>
      <c r="BE262" s="158">
        <f t="shared" si="14"/>
        <v>0</v>
      </c>
      <c r="BF262" s="158">
        <f t="shared" si="15"/>
        <v>0</v>
      </c>
      <c r="BG262" s="158">
        <f t="shared" si="16"/>
        <v>0</v>
      </c>
      <c r="BH262" s="158">
        <f t="shared" si="17"/>
        <v>0</v>
      </c>
      <c r="BI262" s="158">
        <f t="shared" si="18"/>
        <v>0</v>
      </c>
      <c r="BJ262" s="18" t="s">
        <v>84</v>
      </c>
      <c r="BK262" s="158">
        <f t="shared" si="19"/>
        <v>0</v>
      </c>
      <c r="BL262" s="18" t="s">
        <v>97</v>
      </c>
      <c r="BM262" s="157" t="s">
        <v>2198</v>
      </c>
    </row>
    <row r="263" spans="1:65" s="2" customFormat="1" ht="24.25" customHeight="1" x14ac:dyDescent="0.15">
      <c r="A263" s="30"/>
      <c r="B263" s="146"/>
      <c r="C263" s="147" t="s">
        <v>481</v>
      </c>
      <c r="D263" s="147" t="s">
        <v>186</v>
      </c>
      <c r="E263" s="148" t="s">
        <v>2199</v>
      </c>
      <c r="F263" s="149" t="s">
        <v>2200</v>
      </c>
      <c r="G263" s="150" t="s">
        <v>359</v>
      </c>
      <c r="H263" s="151">
        <v>1</v>
      </c>
      <c r="I263" s="152"/>
      <c r="J263" s="152">
        <f t="shared" si="10"/>
        <v>0</v>
      </c>
      <c r="K263" s="149" t="s">
        <v>190</v>
      </c>
      <c r="L263" s="31"/>
      <c r="M263" s="153" t="s">
        <v>1</v>
      </c>
      <c r="N263" s="154" t="s">
        <v>42</v>
      </c>
      <c r="O263" s="155">
        <v>1.46</v>
      </c>
      <c r="P263" s="155">
        <f t="shared" si="11"/>
        <v>1.46</v>
      </c>
      <c r="Q263" s="155">
        <v>2.97E-3</v>
      </c>
      <c r="R263" s="155">
        <f t="shared" si="12"/>
        <v>2.97E-3</v>
      </c>
      <c r="S263" s="155">
        <v>0</v>
      </c>
      <c r="T263" s="156">
        <f t="shared" si="13"/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 t="shared" si="14"/>
        <v>0</v>
      </c>
      <c r="BF263" s="158">
        <f t="shared" si="15"/>
        <v>0</v>
      </c>
      <c r="BG263" s="158">
        <f t="shared" si="16"/>
        <v>0</v>
      </c>
      <c r="BH263" s="158">
        <f t="shared" si="17"/>
        <v>0</v>
      </c>
      <c r="BI263" s="158">
        <f t="shared" si="18"/>
        <v>0</v>
      </c>
      <c r="BJ263" s="18" t="s">
        <v>84</v>
      </c>
      <c r="BK263" s="158">
        <f t="shared" si="19"/>
        <v>0</v>
      </c>
      <c r="BL263" s="18" t="s">
        <v>97</v>
      </c>
      <c r="BM263" s="157" t="s">
        <v>2201</v>
      </c>
    </row>
    <row r="264" spans="1:65" s="2" customFormat="1" ht="21.75" customHeight="1" x14ac:dyDescent="0.15">
      <c r="A264" s="30"/>
      <c r="B264" s="146"/>
      <c r="C264" s="183" t="s">
        <v>485</v>
      </c>
      <c r="D264" s="183" t="s">
        <v>310</v>
      </c>
      <c r="E264" s="184" t="s">
        <v>2202</v>
      </c>
      <c r="F264" s="185" t="s">
        <v>2203</v>
      </c>
      <c r="G264" s="186" t="s">
        <v>359</v>
      </c>
      <c r="H264" s="187">
        <v>1</v>
      </c>
      <c r="I264" s="188"/>
      <c r="J264" s="188">
        <f t="shared" si="10"/>
        <v>0</v>
      </c>
      <c r="K264" s="185" t="s">
        <v>1</v>
      </c>
      <c r="L264" s="189"/>
      <c r="M264" s="190" t="s">
        <v>1</v>
      </c>
      <c r="N264" s="191" t="s">
        <v>42</v>
      </c>
      <c r="O264" s="155">
        <v>0</v>
      </c>
      <c r="P264" s="155">
        <f t="shared" si="11"/>
        <v>0</v>
      </c>
      <c r="Q264" s="155">
        <v>5.2999999999999999E-2</v>
      </c>
      <c r="R264" s="155">
        <f t="shared" si="12"/>
        <v>5.2999999999999999E-2</v>
      </c>
      <c r="S264" s="155">
        <v>0</v>
      </c>
      <c r="T264" s="156">
        <f t="shared" si="13"/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226</v>
      </c>
      <c r="AT264" s="157" t="s">
        <v>310</v>
      </c>
      <c r="AU264" s="157" t="s">
        <v>86</v>
      </c>
      <c r="AY264" s="18" t="s">
        <v>184</v>
      </c>
      <c r="BE264" s="158">
        <f t="shared" si="14"/>
        <v>0</v>
      </c>
      <c r="BF264" s="158">
        <f t="shared" si="15"/>
        <v>0</v>
      </c>
      <c r="BG264" s="158">
        <f t="shared" si="16"/>
        <v>0</v>
      </c>
      <c r="BH264" s="158">
        <f t="shared" si="17"/>
        <v>0</v>
      </c>
      <c r="BI264" s="158">
        <f t="shared" si="18"/>
        <v>0</v>
      </c>
      <c r="BJ264" s="18" t="s">
        <v>84</v>
      </c>
      <c r="BK264" s="158">
        <f t="shared" si="19"/>
        <v>0</v>
      </c>
      <c r="BL264" s="18" t="s">
        <v>97</v>
      </c>
      <c r="BM264" s="157" t="s">
        <v>2204</v>
      </c>
    </row>
    <row r="265" spans="1:65" s="2" customFormat="1" ht="37.75" customHeight="1" x14ac:dyDescent="0.15">
      <c r="A265" s="30"/>
      <c r="B265" s="146"/>
      <c r="C265" s="147" t="s">
        <v>489</v>
      </c>
      <c r="D265" s="147" t="s">
        <v>186</v>
      </c>
      <c r="E265" s="148" t="s">
        <v>2205</v>
      </c>
      <c r="F265" s="149" t="s">
        <v>2206</v>
      </c>
      <c r="G265" s="150" t="s">
        <v>359</v>
      </c>
      <c r="H265" s="151">
        <v>11</v>
      </c>
      <c r="I265" s="152"/>
      <c r="J265" s="152">
        <f t="shared" si="10"/>
        <v>0</v>
      </c>
      <c r="K265" s="149" t="s">
        <v>190</v>
      </c>
      <c r="L265" s="31"/>
      <c r="M265" s="153" t="s">
        <v>1</v>
      </c>
      <c r="N265" s="154" t="s">
        <v>42</v>
      </c>
      <c r="O265" s="155">
        <v>2.09</v>
      </c>
      <c r="P265" s="155">
        <f t="shared" si="11"/>
        <v>22.99</v>
      </c>
      <c r="Q265" s="155">
        <v>3.0100000000000001E-3</v>
      </c>
      <c r="R265" s="155">
        <f t="shared" si="12"/>
        <v>3.3110000000000001E-2</v>
      </c>
      <c r="S265" s="155">
        <v>0</v>
      </c>
      <c r="T265" s="156">
        <f t="shared" si="1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97</v>
      </c>
      <c r="AT265" s="157" t="s">
        <v>186</v>
      </c>
      <c r="AU265" s="157" t="s">
        <v>86</v>
      </c>
      <c r="AY265" s="18" t="s">
        <v>184</v>
      </c>
      <c r="BE265" s="158">
        <f t="shared" si="14"/>
        <v>0</v>
      </c>
      <c r="BF265" s="158">
        <f t="shared" si="15"/>
        <v>0</v>
      </c>
      <c r="BG265" s="158">
        <f t="shared" si="16"/>
        <v>0</v>
      </c>
      <c r="BH265" s="158">
        <f t="shared" si="17"/>
        <v>0</v>
      </c>
      <c r="BI265" s="158">
        <f t="shared" si="18"/>
        <v>0</v>
      </c>
      <c r="BJ265" s="18" t="s">
        <v>84</v>
      </c>
      <c r="BK265" s="158">
        <f t="shared" si="19"/>
        <v>0</v>
      </c>
      <c r="BL265" s="18" t="s">
        <v>97</v>
      </c>
      <c r="BM265" s="157" t="s">
        <v>2207</v>
      </c>
    </row>
    <row r="266" spans="1:65" s="2" customFormat="1" ht="24.25" customHeight="1" x14ac:dyDescent="0.15">
      <c r="A266" s="30"/>
      <c r="B266" s="146"/>
      <c r="C266" s="183" t="s">
        <v>493</v>
      </c>
      <c r="D266" s="183" t="s">
        <v>310</v>
      </c>
      <c r="E266" s="184" t="s">
        <v>2208</v>
      </c>
      <c r="F266" s="185" t="s">
        <v>2209</v>
      </c>
      <c r="G266" s="186" t="s">
        <v>359</v>
      </c>
      <c r="H266" s="187">
        <v>8</v>
      </c>
      <c r="I266" s="188"/>
      <c r="J266" s="188">
        <f t="shared" si="10"/>
        <v>0</v>
      </c>
      <c r="K266" s="185" t="s">
        <v>190</v>
      </c>
      <c r="L266" s="189"/>
      <c r="M266" s="190" t="s">
        <v>1</v>
      </c>
      <c r="N266" s="191" t="s">
        <v>42</v>
      </c>
      <c r="O266" s="155">
        <v>0</v>
      </c>
      <c r="P266" s="155">
        <f t="shared" si="11"/>
        <v>0</v>
      </c>
      <c r="Q266" s="155">
        <v>6.5000000000000002E-2</v>
      </c>
      <c r="R266" s="155">
        <f t="shared" si="12"/>
        <v>0.52</v>
      </c>
      <c r="S266" s="155">
        <v>0</v>
      </c>
      <c r="T266" s="156">
        <f t="shared" si="1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57" t="s">
        <v>226</v>
      </c>
      <c r="AT266" s="157" t="s">
        <v>310</v>
      </c>
      <c r="AU266" s="157" t="s">
        <v>86</v>
      </c>
      <c r="AY266" s="18" t="s">
        <v>184</v>
      </c>
      <c r="BE266" s="158">
        <f t="shared" si="14"/>
        <v>0</v>
      </c>
      <c r="BF266" s="158">
        <f t="shared" si="15"/>
        <v>0</v>
      </c>
      <c r="BG266" s="158">
        <f t="shared" si="16"/>
        <v>0</v>
      </c>
      <c r="BH266" s="158">
        <f t="shared" si="17"/>
        <v>0</v>
      </c>
      <c r="BI266" s="158">
        <f t="shared" si="18"/>
        <v>0</v>
      </c>
      <c r="BJ266" s="18" t="s">
        <v>84</v>
      </c>
      <c r="BK266" s="158">
        <f t="shared" si="19"/>
        <v>0</v>
      </c>
      <c r="BL266" s="18" t="s">
        <v>97</v>
      </c>
      <c r="BM266" s="157" t="s">
        <v>2210</v>
      </c>
    </row>
    <row r="267" spans="1:65" s="2" customFormat="1" ht="24.25" customHeight="1" x14ac:dyDescent="0.15">
      <c r="A267" s="30"/>
      <c r="B267" s="146"/>
      <c r="C267" s="183" t="s">
        <v>497</v>
      </c>
      <c r="D267" s="183" t="s">
        <v>310</v>
      </c>
      <c r="E267" s="184" t="s">
        <v>2211</v>
      </c>
      <c r="F267" s="185" t="s">
        <v>2212</v>
      </c>
      <c r="G267" s="186" t="s">
        <v>359</v>
      </c>
      <c r="H267" s="187">
        <v>3</v>
      </c>
      <c r="I267" s="188"/>
      <c r="J267" s="188">
        <f t="shared" si="10"/>
        <v>0</v>
      </c>
      <c r="K267" s="185" t="s">
        <v>1</v>
      </c>
      <c r="L267" s="189"/>
      <c r="M267" s="190" t="s">
        <v>1</v>
      </c>
      <c r="N267" s="191" t="s">
        <v>42</v>
      </c>
      <c r="O267" s="155">
        <v>0</v>
      </c>
      <c r="P267" s="155">
        <f t="shared" si="11"/>
        <v>0</v>
      </c>
      <c r="Q267" s="155">
        <v>3.1199999999999999E-2</v>
      </c>
      <c r="R267" s="155">
        <f t="shared" si="12"/>
        <v>9.3599999999999989E-2</v>
      </c>
      <c r="S267" s="155">
        <v>0</v>
      </c>
      <c r="T267" s="156">
        <f t="shared" si="1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226</v>
      </c>
      <c r="AT267" s="157" t="s">
        <v>310</v>
      </c>
      <c r="AU267" s="157" t="s">
        <v>86</v>
      </c>
      <c r="AY267" s="18" t="s">
        <v>184</v>
      </c>
      <c r="BE267" s="158">
        <f t="shared" si="14"/>
        <v>0</v>
      </c>
      <c r="BF267" s="158">
        <f t="shared" si="15"/>
        <v>0</v>
      </c>
      <c r="BG267" s="158">
        <f t="shared" si="16"/>
        <v>0</v>
      </c>
      <c r="BH267" s="158">
        <f t="shared" si="17"/>
        <v>0</v>
      </c>
      <c r="BI267" s="158">
        <f t="shared" si="18"/>
        <v>0</v>
      </c>
      <c r="BJ267" s="18" t="s">
        <v>84</v>
      </c>
      <c r="BK267" s="158">
        <f t="shared" si="19"/>
        <v>0</v>
      </c>
      <c r="BL267" s="18" t="s">
        <v>97</v>
      </c>
      <c r="BM267" s="157" t="s">
        <v>2213</v>
      </c>
    </row>
    <row r="268" spans="1:65" s="2" customFormat="1" ht="24.25" customHeight="1" x14ac:dyDescent="0.15">
      <c r="A268" s="30"/>
      <c r="B268" s="146"/>
      <c r="C268" s="183" t="s">
        <v>501</v>
      </c>
      <c r="D268" s="183" t="s">
        <v>310</v>
      </c>
      <c r="E268" s="184" t="s">
        <v>2214</v>
      </c>
      <c r="F268" s="185" t="s">
        <v>2215</v>
      </c>
      <c r="G268" s="186" t="s">
        <v>359</v>
      </c>
      <c r="H268" s="187">
        <v>11</v>
      </c>
      <c r="I268" s="188"/>
      <c r="J268" s="188">
        <f t="shared" si="10"/>
        <v>0</v>
      </c>
      <c r="K268" s="185" t="s">
        <v>1</v>
      </c>
      <c r="L268" s="189"/>
      <c r="M268" s="190" t="s">
        <v>1</v>
      </c>
      <c r="N268" s="191" t="s">
        <v>42</v>
      </c>
      <c r="O268" s="155">
        <v>0</v>
      </c>
      <c r="P268" s="155">
        <f t="shared" si="11"/>
        <v>0</v>
      </c>
      <c r="Q268" s="155">
        <v>3.0899999999999999E-3</v>
      </c>
      <c r="R268" s="155">
        <f t="shared" si="12"/>
        <v>3.3989999999999999E-2</v>
      </c>
      <c r="S268" s="155">
        <v>0</v>
      </c>
      <c r="T268" s="156">
        <f t="shared" si="13"/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226</v>
      </c>
      <c r="AT268" s="157" t="s">
        <v>310</v>
      </c>
      <c r="AU268" s="157" t="s">
        <v>86</v>
      </c>
      <c r="AY268" s="18" t="s">
        <v>184</v>
      </c>
      <c r="BE268" s="158">
        <f t="shared" si="14"/>
        <v>0</v>
      </c>
      <c r="BF268" s="158">
        <f t="shared" si="15"/>
        <v>0</v>
      </c>
      <c r="BG268" s="158">
        <f t="shared" si="16"/>
        <v>0</v>
      </c>
      <c r="BH268" s="158">
        <f t="shared" si="17"/>
        <v>0</v>
      </c>
      <c r="BI268" s="158">
        <f t="shared" si="18"/>
        <v>0</v>
      </c>
      <c r="BJ268" s="18" t="s">
        <v>84</v>
      </c>
      <c r="BK268" s="158">
        <f t="shared" si="19"/>
        <v>0</v>
      </c>
      <c r="BL268" s="18" t="s">
        <v>97</v>
      </c>
      <c r="BM268" s="157" t="s">
        <v>2216</v>
      </c>
    </row>
    <row r="269" spans="1:65" s="2" customFormat="1" ht="37.75" customHeight="1" x14ac:dyDescent="0.15">
      <c r="A269" s="30"/>
      <c r="B269" s="146"/>
      <c r="C269" s="147" t="s">
        <v>515</v>
      </c>
      <c r="D269" s="147" t="s">
        <v>186</v>
      </c>
      <c r="E269" s="148" t="s">
        <v>2217</v>
      </c>
      <c r="F269" s="149" t="s">
        <v>2218</v>
      </c>
      <c r="G269" s="150" t="s">
        <v>359</v>
      </c>
      <c r="H269" s="151">
        <v>25</v>
      </c>
      <c r="I269" s="152"/>
      <c r="J269" s="152">
        <f t="shared" si="10"/>
        <v>0</v>
      </c>
      <c r="K269" s="149" t="s">
        <v>190</v>
      </c>
      <c r="L269" s="31"/>
      <c r="M269" s="153" t="s">
        <v>1</v>
      </c>
      <c r="N269" s="154" t="s">
        <v>42</v>
      </c>
      <c r="O269" s="155">
        <v>2.4049999999999998</v>
      </c>
      <c r="P269" s="155">
        <f t="shared" si="11"/>
        <v>60.124999999999993</v>
      </c>
      <c r="Q269" s="155">
        <v>0</v>
      </c>
      <c r="R269" s="155">
        <f t="shared" si="12"/>
        <v>0</v>
      </c>
      <c r="S269" s="155">
        <v>6.6869999999999999E-2</v>
      </c>
      <c r="T269" s="156">
        <f t="shared" si="13"/>
        <v>1.6717500000000001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7" t="s">
        <v>97</v>
      </c>
      <c r="AT269" s="157" t="s">
        <v>186</v>
      </c>
      <c r="AU269" s="157" t="s">
        <v>86</v>
      </c>
      <c r="AY269" s="18" t="s">
        <v>184</v>
      </c>
      <c r="BE269" s="158">
        <f t="shared" si="14"/>
        <v>0</v>
      </c>
      <c r="BF269" s="158">
        <f t="shared" si="15"/>
        <v>0</v>
      </c>
      <c r="BG269" s="158">
        <f t="shared" si="16"/>
        <v>0</v>
      </c>
      <c r="BH269" s="158">
        <f t="shared" si="17"/>
        <v>0</v>
      </c>
      <c r="BI269" s="158">
        <f t="shared" si="18"/>
        <v>0</v>
      </c>
      <c r="BJ269" s="18" t="s">
        <v>84</v>
      </c>
      <c r="BK269" s="158">
        <f t="shared" si="19"/>
        <v>0</v>
      </c>
      <c r="BL269" s="18" t="s">
        <v>97</v>
      </c>
      <c r="BM269" s="157" t="s">
        <v>2219</v>
      </c>
    </row>
    <row r="270" spans="1:65" s="2" customFormat="1" ht="44.25" customHeight="1" x14ac:dyDescent="0.15">
      <c r="A270" s="30"/>
      <c r="B270" s="146"/>
      <c r="C270" s="147" t="s">
        <v>517</v>
      </c>
      <c r="D270" s="147" t="s">
        <v>186</v>
      </c>
      <c r="E270" s="148" t="s">
        <v>2220</v>
      </c>
      <c r="F270" s="149" t="s">
        <v>2221</v>
      </c>
      <c r="G270" s="150" t="s">
        <v>239</v>
      </c>
      <c r="H270" s="151">
        <v>0.81599999999999995</v>
      </c>
      <c r="I270" s="152"/>
      <c r="J270" s="152">
        <f t="shared" si="10"/>
        <v>0</v>
      </c>
      <c r="K270" s="149" t="s">
        <v>190</v>
      </c>
      <c r="L270" s="31"/>
      <c r="M270" s="153" t="s">
        <v>1</v>
      </c>
      <c r="N270" s="154" t="s">
        <v>42</v>
      </c>
      <c r="O270" s="155">
        <v>2.9510000000000001</v>
      </c>
      <c r="P270" s="155">
        <f t="shared" si="11"/>
        <v>2.4080159999999999</v>
      </c>
      <c r="Q270" s="155">
        <v>0</v>
      </c>
      <c r="R270" s="155">
        <f t="shared" si="12"/>
        <v>0</v>
      </c>
      <c r="S270" s="155">
        <v>0</v>
      </c>
      <c r="T270" s="156">
        <f t="shared" si="13"/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97</v>
      </c>
      <c r="AT270" s="157" t="s">
        <v>186</v>
      </c>
      <c r="AU270" s="157" t="s">
        <v>86</v>
      </c>
      <c r="AY270" s="18" t="s">
        <v>184</v>
      </c>
      <c r="BE270" s="158">
        <f t="shared" si="14"/>
        <v>0</v>
      </c>
      <c r="BF270" s="158">
        <f t="shared" si="15"/>
        <v>0</v>
      </c>
      <c r="BG270" s="158">
        <f t="shared" si="16"/>
        <v>0</v>
      </c>
      <c r="BH270" s="158">
        <f t="shared" si="17"/>
        <v>0</v>
      </c>
      <c r="BI270" s="158">
        <f t="shared" si="18"/>
        <v>0</v>
      </c>
      <c r="BJ270" s="18" t="s">
        <v>84</v>
      </c>
      <c r="BK270" s="158">
        <f t="shared" si="19"/>
        <v>0</v>
      </c>
      <c r="BL270" s="18" t="s">
        <v>97</v>
      </c>
      <c r="BM270" s="157" t="s">
        <v>2222</v>
      </c>
    </row>
    <row r="271" spans="1:65" s="14" customFormat="1" x14ac:dyDescent="0.15">
      <c r="B271" s="169"/>
      <c r="D271" s="159" t="s">
        <v>194</v>
      </c>
      <c r="E271" s="170" t="s">
        <v>1</v>
      </c>
      <c r="F271" s="171" t="s">
        <v>2223</v>
      </c>
      <c r="H271" s="172">
        <v>0.81599999999999995</v>
      </c>
      <c r="L271" s="169"/>
      <c r="M271" s="173"/>
      <c r="N271" s="174"/>
      <c r="O271" s="174"/>
      <c r="P271" s="174"/>
      <c r="Q271" s="174"/>
      <c r="R271" s="174"/>
      <c r="S271" s="174"/>
      <c r="T271" s="175"/>
      <c r="AT271" s="170" t="s">
        <v>194</v>
      </c>
      <c r="AU271" s="170" t="s">
        <v>86</v>
      </c>
      <c r="AV271" s="14" t="s">
        <v>86</v>
      </c>
      <c r="AW271" s="14" t="s">
        <v>32</v>
      </c>
      <c r="AX271" s="14" t="s">
        <v>84</v>
      </c>
      <c r="AY271" s="170" t="s">
        <v>184</v>
      </c>
    </row>
    <row r="272" spans="1:65" s="2" customFormat="1" ht="37.75" customHeight="1" x14ac:dyDescent="0.15">
      <c r="A272" s="30"/>
      <c r="B272" s="146"/>
      <c r="C272" s="147" t="s">
        <v>518</v>
      </c>
      <c r="D272" s="147" t="s">
        <v>186</v>
      </c>
      <c r="E272" s="148" t="s">
        <v>2224</v>
      </c>
      <c r="F272" s="149" t="s">
        <v>2225</v>
      </c>
      <c r="G272" s="150" t="s">
        <v>239</v>
      </c>
      <c r="H272" s="151">
        <v>0.81599999999999995</v>
      </c>
      <c r="I272" s="152"/>
      <c r="J272" s="152">
        <f>ROUND(I272*H272,2)</f>
        <v>0</v>
      </c>
      <c r="K272" s="149" t="s">
        <v>190</v>
      </c>
      <c r="L272" s="31"/>
      <c r="M272" s="153" t="s">
        <v>1</v>
      </c>
      <c r="N272" s="154" t="s">
        <v>42</v>
      </c>
      <c r="O272" s="155">
        <v>0.187</v>
      </c>
      <c r="P272" s="155">
        <f>O272*H272</f>
        <v>0.15259199999999998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97</v>
      </c>
      <c r="AT272" s="157" t="s">
        <v>186</v>
      </c>
      <c r="AU272" s="157" t="s">
        <v>86</v>
      </c>
      <c r="AY272" s="18" t="s">
        <v>184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84</v>
      </c>
      <c r="BK272" s="158">
        <f>ROUND(I272*H272,2)</f>
        <v>0</v>
      </c>
      <c r="BL272" s="18" t="s">
        <v>97</v>
      </c>
      <c r="BM272" s="157" t="s">
        <v>2226</v>
      </c>
    </row>
    <row r="273" spans="1:65" s="2" customFormat="1" ht="24.25" customHeight="1" x14ac:dyDescent="0.15">
      <c r="A273" s="30"/>
      <c r="B273" s="146"/>
      <c r="C273" s="147" t="s">
        <v>520</v>
      </c>
      <c r="D273" s="147" t="s">
        <v>186</v>
      </c>
      <c r="E273" s="148" t="s">
        <v>933</v>
      </c>
      <c r="F273" s="149" t="s">
        <v>934</v>
      </c>
      <c r="G273" s="150" t="s">
        <v>359</v>
      </c>
      <c r="H273" s="151">
        <v>1</v>
      </c>
      <c r="I273" s="152"/>
      <c r="J273" s="152">
        <f>ROUND(I273*H273,2)</f>
        <v>0</v>
      </c>
      <c r="K273" s="149" t="s">
        <v>190</v>
      </c>
      <c r="L273" s="31"/>
      <c r="M273" s="153" t="s">
        <v>1</v>
      </c>
      <c r="N273" s="154" t="s">
        <v>42</v>
      </c>
      <c r="O273" s="155">
        <v>0.54400000000000004</v>
      </c>
      <c r="P273" s="155">
        <f>O273*H273</f>
        <v>0.54400000000000004</v>
      </c>
      <c r="Q273" s="155">
        <v>0</v>
      </c>
      <c r="R273" s="155">
        <f>Q273*H273</f>
        <v>0</v>
      </c>
      <c r="S273" s="155">
        <v>0.05</v>
      </c>
      <c r="T273" s="156">
        <f>S273*H273</f>
        <v>0.05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7" t="s">
        <v>97</v>
      </c>
      <c r="AT273" s="157" t="s">
        <v>186</v>
      </c>
      <c r="AU273" s="157" t="s">
        <v>86</v>
      </c>
      <c r="AY273" s="18" t="s">
        <v>184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18" t="s">
        <v>84</v>
      </c>
      <c r="BK273" s="158">
        <f>ROUND(I273*H273,2)</f>
        <v>0</v>
      </c>
      <c r="BL273" s="18" t="s">
        <v>97</v>
      </c>
      <c r="BM273" s="157" t="s">
        <v>2227</v>
      </c>
    </row>
    <row r="274" spans="1:65" s="2" customFormat="1" ht="24.25" customHeight="1" x14ac:dyDescent="0.15">
      <c r="A274" s="30"/>
      <c r="B274" s="146"/>
      <c r="C274" s="147" t="s">
        <v>523</v>
      </c>
      <c r="D274" s="147" t="s">
        <v>186</v>
      </c>
      <c r="E274" s="148" t="s">
        <v>639</v>
      </c>
      <c r="F274" s="149" t="s">
        <v>640</v>
      </c>
      <c r="G274" s="150" t="s">
        <v>359</v>
      </c>
      <c r="H274" s="151">
        <v>2</v>
      </c>
      <c r="I274" s="152"/>
      <c r="J274" s="152">
        <f>ROUND(I274*H274,2)</f>
        <v>0</v>
      </c>
      <c r="K274" s="149" t="s">
        <v>190</v>
      </c>
      <c r="L274" s="31"/>
      <c r="M274" s="153" t="s">
        <v>1</v>
      </c>
      <c r="N274" s="154" t="s">
        <v>42</v>
      </c>
      <c r="O274" s="155">
        <v>1.694</v>
      </c>
      <c r="P274" s="155">
        <f>O274*H274</f>
        <v>3.3879999999999999</v>
      </c>
      <c r="Q274" s="155">
        <v>0.21734000000000001</v>
      </c>
      <c r="R274" s="155">
        <f>Q274*H274</f>
        <v>0.43468000000000001</v>
      </c>
      <c r="S274" s="155">
        <v>0</v>
      </c>
      <c r="T274" s="156">
        <f>S274*H274</f>
        <v>0</v>
      </c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57" t="s">
        <v>97</v>
      </c>
      <c r="AT274" s="157" t="s">
        <v>186</v>
      </c>
      <c r="AU274" s="157" t="s">
        <v>86</v>
      </c>
      <c r="AY274" s="18" t="s">
        <v>184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18" t="s">
        <v>84</v>
      </c>
      <c r="BK274" s="158">
        <f>ROUND(I274*H274,2)</f>
        <v>0</v>
      </c>
      <c r="BL274" s="18" t="s">
        <v>97</v>
      </c>
      <c r="BM274" s="157" t="s">
        <v>2228</v>
      </c>
    </row>
    <row r="275" spans="1:65" s="2" customFormat="1" ht="24.25" customHeight="1" x14ac:dyDescent="0.15">
      <c r="A275" s="30"/>
      <c r="B275" s="146"/>
      <c r="C275" s="183" t="s">
        <v>527</v>
      </c>
      <c r="D275" s="183" t="s">
        <v>310</v>
      </c>
      <c r="E275" s="184" t="s">
        <v>2229</v>
      </c>
      <c r="F275" s="185" t="s">
        <v>2230</v>
      </c>
      <c r="G275" s="186" t="s">
        <v>359</v>
      </c>
      <c r="H275" s="187">
        <v>1</v>
      </c>
      <c r="I275" s="188"/>
      <c r="J275" s="188">
        <f>ROUND(I275*H275,2)</f>
        <v>0</v>
      </c>
      <c r="K275" s="185" t="s">
        <v>1</v>
      </c>
      <c r="L275" s="189"/>
      <c r="M275" s="190" t="s">
        <v>1</v>
      </c>
      <c r="N275" s="191" t="s">
        <v>42</v>
      </c>
      <c r="O275" s="155">
        <v>0</v>
      </c>
      <c r="P275" s="155">
        <f>O275*H275</f>
        <v>0</v>
      </c>
      <c r="Q275" s="155">
        <v>6.5000000000000002E-2</v>
      </c>
      <c r="R275" s="155">
        <f>Q275*H275</f>
        <v>6.5000000000000002E-2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226</v>
      </c>
      <c r="AT275" s="157" t="s">
        <v>310</v>
      </c>
      <c r="AU275" s="157" t="s">
        <v>86</v>
      </c>
      <c r="AY275" s="18" t="s">
        <v>184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97</v>
      </c>
      <c r="BM275" s="157" t="s">
        <v>2231</v>
      </c>
    </row>
    <row r="276" spans="1:65" s="2" customFormat="1" ht="24.25" customHeight="1" x14ac:dyDescent="0.15">
      <c r="A276" s="30"/>
      <c r="B276" s="146"/>
      <c r="C276" s="183" t="s">
        <v>851</v>
      </c>
      <c r="D276" s="183" t="s">
        <v>310</v>
      </c>
      <c r="E276" s="184" t="s">
        <v>2232</v>
      </c>
      <c r="F276" s="185" t="s">
        <v>2233</v>
      </c>
      <c r="G276" s="186" t="s">
        <v>359</v>
      </c>
      <c r="H276" s="187">
        <v>1</v>
      </c>
      <c r="I276" s="188"/>
      <c r="J276" s="188">
        <f>ROUND(I276*H276,2)</f>
        <v>0</v>
      </c>
      <c r="K276" s="185" t="s">
        <v>1</v>
      </c>
      <c r="L276" s="189"/>
      <c r="M276" s="190" t="s">
        <v>1</v>
      </c>
      <c r="N276" s="191" t="s">
        <v>42</v>
      </c>
      <c r="O276" s="155">
        <v>0</v>
      </c>
      <c r="P276" s="155">
        <f>O276*H276</f>
        <v>0</v>
      </c>
      <c r="Q276" s="155">
        <v>6.5000000000000002E-2</v>
      </c>
      <c r="R276" s="155">
        <f>Q276*H276</f>
        <v>6.5000000000000002E-2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226</v>
      </c>
      <c r="AT276" s="157" t="s">
        <v>310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2234</v>
      </c>
    </row>
    <row r="277" spans="1:65" s="12" customFormat="1" ht="22.75" customHeight="1" x14ac:dyDescent="0.15">
      <c r="B277" s="134"/>
      <c r="D277" s="135" t="s">
        <v>76</v>
      </c>
      <c r="E277" s="144" t="s">
        <v>232</v>
      </c>
      <c r="F277" s="144" t="s">
        <v>645</v>
      </c>
      <c r="J277" s="145">
        <f>BK277</f>
        <v>0</v>
      </c>
      <c r="L277" s="134"/>
      <c r="M277" s="138"/>
      <c r="N277" s="139"/>
      <c r="O277" s="139"/>
      <c r="P277" s="140">
        <f>SUM(P278:P283)</f>
        <v>6.6400000000000006</v>
      </c>
      <c r="Q277" s="139"/>
      <c r="R277" s="140">
        <f>SUM(R278:R283)</f>
        <v>5.3220000000000003E-3</v>
      </c>
      <c r="S277" s="139"/>
      <c r="T277" s="141">
        <f>SUM(T278:T283)</f>
        <v>0.21400000000000002</v>
      </c>
      <c r="AR277" s="135" t="s">
        <v>84</v>
      </c>
      <c r="AT277" s="142" t="s">
        <v>76</v>
      </c>
      <c r="AU277" s="142" t="s">
        <v>84</v>
      </c>
      <c r="AY277" s="135" t="s">
        <v>184</v>
      </c>
      <c r="BK277" s="143">
        <f>SUM(BK278:BK283)</f>
        <v>0</v>
      </c>
    </row>
    <row r="278" spans="1:65" s="2" customFormat="1" ht="44.25" customHeight="1" x14ac:dyDescent="0.15">
      <c r="A278" s="30"/>
      <c r="B278" s="146"/>
      <c r="C278" s="147" t="s">
        <v>855</v>
      </c>
      <c r="D278" s="147" t="s">
        <v>186</v>
      </c>
      <c r="E278" s="148" t="s">
        <v>2235</v>
      </c>
      <c r="F278" s="149" t="s">
        <v>2236</v>
      </c>
      <c r="G278" s="150" t="s">
        <v>229</v>
      </c>
      <c r="H278" s="151">
        <v>0.2</v>
      </c>
      <c r="I278" s="152"/>
      <c r="J278" s="152">
        <f>ROUND(I278*H278,2)</f>
        <v>0</v>
      </c>
      <c r="K278" s="149" t="s">
        <v>190</v>
      </c>
      <c r="L278" s="31"/>
      <c r="M278" s="153" t="s">
        <v>1</v>
      </c>
      <c r="N278" s="154" t="s">
        <v>42</v>
      </c>
      <c r="O278" s="155">
        <v>2.6</v>
      </c>
      <c r="P278" s="155">
        <f>O278*H278</f>
        <v>0.52</v>
      </c>
      <c r="Q278" s="155">
        <v>2.7899999999999999E-3</v>
      </c>
      <c r="R278" s="155">
        <f>Q278*H278</f>
        <v>5.5800000000000001E-4</v>
      </c>
      <c r="S278" s="155">
        <v>5.6000000000000001E-2</v>
      </c>
      <c r="T278" s="156">
        <f>S278*H278</f>
        <v>1.1200000000000002E-2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57" t="s">
        <v>97</v>
      </c>
      <c r="AT278" s="157" t="s">
        <v>186</v>
      </c>
      <c r="AU278" s="157" t="s">
        <v>86</v>
      </c>
      <c r="AY278" s="18" t="s">
        <v>184</v>
      </c>
      <c r="BE278" s="158">
        <f>IF(N278="základní",J278,0)</f>
        <v>0</v>
      </c>
      <c r="BF278" s="158">
        <f>IF(N278="snížená",J278,0)</f>
        <v>0</v>
      </c>
      <c r="BG278" s="158">
        <f>IF(N278="zákl. přenesená",J278,0)</f>
        <v>0</v>
      </c>
      <c r="BH278" s="158">
        <f>IF(N278="sníž. přenesená",J278,0)</f>
        <v>0</v>
      </c>
      <c r="BI278" s="158">
        <f>IF(N278="nulová",J278,0)</f>
        <v>0</v>
      </c>
      <c r="BJ278" s="18" t="s">
        <v>84</v>
      </c>
      <c r="BK278" s="158">
        <f>ROUND(I278*H278,2)</f>
        <v>0</v>
      </c>
      <c r="BL278" s="18" t="s">
        <v>97</v>
      </c>
      <c r="BM278" s="157" t="s">
        <v>2237</v>
      </c>
    </row>
    <row r="279" spans="1:65" s="14" customFormat="1" x14ac:dyDescent="0.15">
      <c r="B279" s="169"/>
      <c r="D279" s="159" t="s">
        <v>194</v>
      </c>
      <c r="E279" s="170" t="s">
        <v>1</v>
      </c>
      <c r="F279" s="171" t="s">
        <v>2238</v>
      </c>
      <c r="H279" s="172">
        <v>0.2</v>
      </c>
      <c r="L279" s="169"/>
      <c r="M279" s="173"/>
      <c r="N279" s="174"/>
      <c r="O279" s="174"/>
      <c r="P279" s="174"/>
      <c r="Q279" s="174"/>
      <c r="R279" s="174"/>
      <c r="S279" s="174"/>
      <c r="T279" s="175"/>
      <c r="AT279" s="170" t="s">
        <v>194</v>
      </c>
      <c r="AU279" s="170" t="s">
        <v>86</v>
      </c>
      <c r="AV279" s="14" t="s">
        <v>86</v>
      </c>
      <c r="AW279" s="14" t="s">
        <v>32</v>
      </c>
      <c r="AX279" s="14" t="s">
        <v>84</v>
      </c>
      <c r="AY279" s="170" t="s">
        <v>184</v>
      </c>
    </row>
    <row r="280" spans="1:65" s="2" customFormat="1" ht="44.25" customHeight="1" x14ac:dyDescent="0.15">
      <c r="A280" s="30"/>
      <c r="B280" s="146"/>
      <c r="C280" s="147" t="s">
        <v>859</v>
      </c>
      <c r="D280" s="147" t="s">
        <v>186</v>
      </c>
      <c r="E280" s="148" t="s">
        <v>2239</v>
      </c>
      <c r="F280" s="149" t="s">
        <v>2240</v>
      </c>
      <c r="G280" s="150" t="s">
        <v>229</v>
      </c>
      <c r="H280" s="151">
        <v>0.4</v>
      </c>
      <c r="I280" s="152"/>
      <c r="J280" s="152">
        <f>ROUND(I280*H280,2)</f>
        <v>0</v>
      </c>
      <c r="K280" s="149" t="s">
        <v>190</v>
      </c>
      <c r="L280" s="31"/>
      <c r="M280" s="153" t="s">
        <v>1</v>
      </c>
      <c r="N280" s="154" t="s">
        <v>42</v>
      </c>
      <c r="O280" s="155">
        <v>3.3</v>
      </c>
      <c r="P280" s="155">
        <f>O280*H280</f>
        <v>1.32</v>
      </c>
      <c r="Q280" s="155">
        <v>3.4499999999999999E-3</v>
      </c>
      <c r="R280" s="155">
        <f>Q280*H280</f>
        <v>1.3800000000000002E-3</v>
      </c>
      <c r="S280" s="155">
        <v>8.6999999999999994E-2</v>
      </c>
      <c r="T280" s="156">
        <f>S280*H280</f>
        <v>3.4799999999999998E-2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7" t="s">
        <v>97</v>
      </c>
      <c r="AT280" s="157" t="s">
        <v>186</v>
      </c>
      <c r="AU280" s="157" t="s">
        <v>86</v>
      </c>
      <c r="AY280" s="18" t="s">
        <v>184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8" t="s">
        <v>84</v>
      </c>
      <c r="BK280" s="158">
        <f>ROUND(I280*H280,2)</f>
        <v>0</v>
      </c>
      <c r="BL280" s="18" t="s">
        <v>97</v>
      </c>
      <c r="BM280" s="157" t="s">
        <v>2241</v>
      </c>
    </row>
    <row r="281" spans="1:65" s="14" customFormat="1" x14ac:dyDescent="0.15">
      <c r="B281" s="169"/>
      <c r="D281" s="159" t="s">
        <v>194</v>
      </c>
      <c r="E281" s="170" t="s">
        <v>1</v>
      </c>
      <c r="F281" s="171" t="s">
        <v>2242</v>
      </c>
      <c r="H281" s="172">
        <v>0.4</v>
      </c>
      <c r="L281" s="169"/>
      <c r="M281" s="173"/>
      <c r="N281" s="174"/>
      <c r="O281" s="174"/>
      <c r="P281" s="174"/>
      <c r="Q281" s="174"/>
      <c r="R281" s="174"/>
      <c r="S281" s="174"/>
      <c r="T281" s="175"/>
      <c r="AT281" s="170" t="s">
        <v>194</v>
      </c>
      <c r="AU281" s="170" t="s">
        <v>86</v>
      </c>
      <c r="AV281" s="14" t="s">
        <v>86</v>
      </c>
      <c r="AW281" s="14" t="s">
        <v>32</v>
      </c>
      <c r="AX281" s="14" t="s">
        <v>84</v>
      </c>
      <c r="AY281" s="170" t="s">
        <v>184</v>
      </c>
    </row>
    <row r="282" spans="1:65" s="2" customFormat="1" ht="44.25" customHeight="1" x14ac:dyDescent="0.15">
      <c r="A282" s="30"/>
      <c r="B282" s="146"/>
      <c r="C282" s="147" t="s">
        <v>863</v>
      </c>
      <c r="D282" s="147" t="s">
        <v>186</v>
      </c>
      <c r="E282" s="148" t="s">
        <v>2243</v>
      </c>
      <c r="F282" s="149" t="s">
        <v>2244</v>
      </c>
      <c r="G282" s="150" t="s">
        <v>229</v>
      </c>
      <c r="H282" s="151">
        <v>0.8</v>
      </c>
      <c r="I282" s="152"/>
      <c r="J282" s="152">
        <f>ROUND(I282*H282,2)</f>
        <v>0</v>
      </c>
      <c r="K282" s="149" t="s">
        <v>190</v>
      </c>
      <c r="L282" s="31"/>
      <c r="M282" s="153" t="s">
        <v>1</v>
      </c>
      <c r="N282" s="154" t="s">
        <v>42</v>
      </c>
      <c r="O282" s="155">
        <v>6</v>
      </c>
      <c r="P282" s="155">
        <f>O282*H282</f>
        <v>4.8000000000000007</v>
      </c>
      <c r="Q282" s="155">
        <v>4.2300000000000003E-3</v>
      </c>
      <c r="R282" s="155">
        <f>Q282*H282</f>
        <v>3.3840000000000003E-3</v>
      </c>
      <c r="S282" s="155">
        <v>0.21</v>
      </c>
      <c r="T282" s="156">
        <f>S282*H282</f>
        <v>0.16800000000000001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97</v>
      </c>
      <c r="AT282" s="157" t="s">
        <v>186</v>
      </c>
      <c r="AU282" s="157" t="s">
        <v>86</v>
      </c>
      <c r="AY282" s="18" t="s">
        <v>184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84</v>
      </c>
      <c r="BK282" s="158">
        <f>ROUND(I282*H282,2)</f>
        <v>0</v>
      </c>
      <c r="BL282" s="18" t="s">
        <v>97</v>
      </c>
      <c r="BM282" s="157" t="s">
        <v>2245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2246</v>
      </c>
      <c r="H283" s="172">
        <v>0.8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84</v>
      </c>
      <c r="AY283" s="170" t="s">
        <v>184</v>
      </c>
    </row>
    <row r="284" spans="1:65" s="12" customFormat="1" ht="22.75" customHeight="1" x14ac:dyDescent="0.15">
      <c r="B284" s="134"/>
      <c r="D284" s="135" t="s">
        <v>76</v>
      </c>
      <c r="E284" s="144" t="s">
        <v>513</v>
      </c>
      <c r="F284" s="144" t="s">
        <v>514</v>
      </c>
      <c r="J284" s="145">
        <f>BK284</f>
        <v>0</v>
      </c>
      <c r="L284" s="134"/>
      <c r="M284" s="138"/>
      <c r="N284" s="139"/>
      <c r="O284" s="139"/>
      <c r="P284" s="140">
        <f>SUM(P285:P286)</f>
        <v>0.170656</v>
      </c>
      <c r="Q284" s="139"/>
      <c r="R284" s="140">
        <f>SUM(R285:R286)</f>
        <v>0</v>
      </c>
      <c r="S284" s="139"/>
      <c r="T284" s="141">
        <f>SUM(T285:T286)</f>
        <v>0</v>
      </c>
      <c r="AR284" s="135" t="s">
        <v>84</v>
      </c>
      <c r="AT284" s="142" t="s">
        <v>76</v>
      </c>
      <c r="AU284" s="142" t="s">
        <v>84</v>
      </c>
      <c r="AY284" s="135" t="s">
        <v>184</v>
      </c>
      <c r="BK284" s="143">
        <f>SUM(BK285:BK286)</f>
        <v>0</v>
      </c>
    </row>
    <row r="285" spans="1:65" s="2" customFormat="1" ht="37.75" customHeight="1" x14ac:dyDescent="0.15">
      <c r="A285" s="30"/>
      <c r="B285" s="146"/>
      <c r="C285" s="147" t="s">
        <v>868</v>
      </c>
      <c r="D285" s="147" t="s">
        <v>186</v>
      </c>
      <c r="E285" s="148" t="s">
        <v>3135</v>
      </c>
      <c r="F285" s="149" t="s">
        <v>3136</v>
      </c>
      <c r="G285" s="150" t="s">
        <v>300</v>
      </c>
      <c r="H285" s="151">
        <v>5.3330000000000002</v>
      </c>
      <c r="I285" s="152"/>
      <c r="J285" s="152">
        <f>ROUND(I285*H285,2)</f>
        <v>0</v>
      </c>
      <c r="K285" s="149"/>
      <c r="L285" s="31"/>
      <c r="M285" s="153" t="s">
        <v>1</v>
      </c>
      <c r="N285" s="154" t="s">
        <v>42</v>
      </c>
      <c r="O285" s="155">
        <v>3.2000000000000001E-2</v>
      </c>
      <c r="P285" s="155">
        <f>O285*H285</f>
        <v>0.170656</v>
      </c>
      <c r="Q285" s="155">
        <v>0</v>
      </c>
      <c r="R285" s="155">
        <f>Q285*H285</f>
        <v>0</v>
      </c>
      <c r="S285" s="155">
        <v>0</v>
      </c>
      <c r="T285" s="156">
        <f>S285*H285</f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97</v>
      </c>
      <c r="AT285" s="157" t="s">
        <v>186</v>
      </c>
      <c r="AU285" s="157" t="s">
        <v>86</v>
      </c>
      <c r="AY285" s="18" t="s">
        <v>184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8" t="s">
        <v>84</v>
      </c>
      <c r="BK285" s="158">
        <f>ROUND(I285*H285,2)</f>
        <v>0</v>
      </c>
      <c r="BL285" s="18" t="s">
        <v>97</v>
      </c>
      <c r="BM285" s="157" t="s">
        <v>2247</v>
      </c>
    </row>
    <row r="286" spans="1:65" s="2" customFormat="1" ht="44.25" customHeight="1" x14ac:dyDescent="0.15">
      <c r="A286" s="30"/>
      <c r="B286" s="146"/>
      <c r="C286" s="147">
        <v>77</v>
      </c>
      <c r="D286" s="147" t="s">
        <v>186</v>
      </c>
      <c r="E286" s="148" t="s">
        <v>3137</v>
      </c>
      <c r="F286" s="149" t="s">
        <v>3138</v>
      </c>
      <c r="G286" s="150" t="s">
        <v>300</v>
      </c>
      <c r="H286" s="151">
        <v>5.3330000000000002</v>
      </c>
      <c r="I286" s="152"/>
      <c r="J286" s="152">
        <f>ROUND(I286*H286,2)</f>
        <v>0</v>
      </c>
      <c r="K286" s="149"/>
      <c r="L286" s="31"/>
      <c r="M286" s="153" t="s">
        <v>1</v>
      </c>
      <c r="N286" s="154" t="s">
        <v>42</v>
      </c>
      <c r="O286" s="155">
        <v>0</v>
      </c>
      <c r="P286" s="155">
        <f>O286*H286</f>
        <v>0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97</v>
      </c>
      <c r="AT286" s="157" t="s">
        <v>186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2248</v>
      </c>
    </row>
    <row r="287" spans="1:65" s="12" customFormat="1" ht="22.75" customHeight="1" x14ac:dyDescent="0.15">
      <c r="B287" s="134"/>
      <c r="D287" s="135" t="s">
        <v>76</v>
      </c>
      <c r="E287" s="144" t="s">
        <v>525</v>
      </c>
      <c r="F287" s="144" t="s">
        <v>526</v>
      </c>
      <c r="J287" s="145">
        <f>BK287</f>
        <v>0</v>
      </c>
      <c r="L287" s="134"/>
      <c r="M287" s="138"/>
      <c r="N287" s="139"/>
      <c r="O287" s="139"/>
      <c r="P287" s="140">
        <f>P288</f>
        <v>14.063295999999998</v>
      </c>
      <c r="Q287" s="139"/>
      <c r="R287" s="140">
        <f>R288</f>
        <v>0</v>
      </c>
      <c r="S287" s="139"/>
      <c r="T287" s="141">
        <f>T288</f>
        <v>0</v>
      </c>
      <c r="AR287" s="135" t="s">
        <v>84</v>
      </c>
      <c r="AT287" s="142" t="s">
        <v>76</v>
      </c>
      <c r="AU287" s="142" t="s">
        <v>84</v>
      </c>
      <c r="AY287" s="135" t="s">
        <v>184</v>
      </c>
      <c r="BK287" s="143">
        <f>BK288</f>
        <v>0</v>
      </c>
    </row>
    <row r="288" spans="1:65" s="2" customFormat="1" ht="62.75" customHeight="1" x14ac:dyDescent="0.15">
      <c r="A288" s="30"/>
      <c r="B288" s="146"/>
      <c r="C288" s="147">
        <v>78</v>
      </c>
      <c r="D288" s="147" t="s">
        <v>186</v>
      </c>
      <c r="E288" s="148" t="s">
        <v>2249</v>
      </c>
      <c r="F288" s="149" t="s">
        <v>2250</v>
      </c>
      <c r="G288" s="150" t="s">
        <v>300</v>
      </c>
      <c r="H288" s="151">
        <v>33.805999999999997</v>
      </c>
      <c r="I288" s="152"/>
      <c r="J288" s="152">
        <f>ROUND(I288*H288,2)</f>
        <v>0</v>
      </c>
      <c r="K288" s="149" t="s">
        <v>190</v>
      </c>
      <c r="L288" s="31"/>
      <c r="M288" s="153" t="s">
        <v>1</v>
      </c>
      <c r="N288" s="154" t="s">
        <v>42</v>
      </c>
      <c r="O288" s="155">
        <v>0.41599999999999998</v>
      </c>
      <c r="P288" s="155">
        <f>O288*H288</f>
        <v>14.063295999999998</v>
      </c>
      <c r="Q288" s="155">
        <v>0</v>
      </c>
      <c r="R288" s="155">
        <f>Q288*H288</f>
        <v>0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97</v>
      </c>
      <c r="AT288" s="157" t="s">
        <v>186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2251</v>
      </c>
    </row>
    <row r="289" spans="1:65" s="12" customFormat="1" ht="26" customHeight="1" x14ac:dyDescent="0.2">
      <c r="B289" s="134"/>
      <c r="D289" s="135" t="s">
        <v>76</v>
      </c>
      <c r="E289" s="136" t="s">
        <v>1194</v>
      </c>
      <c r="F289" s="136" t="s">
        <v>1195</v>
      </c>
      <c r="J289" s="137">
        <f>BK289</f>
        <v>0</v>
      </c>
      <c r="L289" s="134"/>
      <c r="M289" s="138"/>
      <c r="N289" s="139"/>
      <c r="O289" s="139"/>
      <c r="P289" s="140">
        <f>P290+P312+P318</f>
        <v>33.024801000000004</v>
      </c>
      <c r="Q289" s="139"/>
      <c r="R289" s="140">
        <f>R290+R312+R318</f>
        <v>0.229684</v>
      </c>
      <c r="S289" s="139"/>
      <c r="T289" s="141">
        <f>T290+T312+T318</f>
        <v>0</v>
      </c>
      <c r="AR289" s="135" t="s">
        <v>86</v>
      </c>
      <c r="AT289" s="142" t="s">
        <v>76</v>
      </c>
      <c r="AU289" s="142" t="s">
        <v>77</v>
      </c>
      <c r="AY289" s="135" t="s">
        <v>184</v>
      </c>
      <c r="BK289" s="143">
        <f>BK290+BK312+BK318</f>
        <v>0</v>
      </c>
    </row>
    <row r="290" spans="1:65" s="12" customFormat="1" ht="22.75" customHeight="1" x14ac:dyDescent="0.15">
      <c r="B290" s="134"/>
      <c r="D290" s="135" t="s">
        <v>76</v>
      </c>
      <c r="E290" s="144" t="s">
        <v>2252</v>
      </c>
      <c r="F290" s="144" t="s">
        <v>2253</v>
      </c>
      <c r="J290" s="145">
        <f>BK290</f>
        <v>0</v>
      </c>
      <c r="L290" s="134"/>
      <c r="M290" s="138"/>
      <c r="N290" s="139"/>
      <c r="O290" s="139"/>
      <c r="P290" s="140">
        <f>SUM(P291:P311)</f>
        <v>23.791968000000004</v>
      </c>
      <c r="Q290" s="139"/>
      <c r="R290" s="140">
        <f>SUM(R291:R311)</f>
        <v>0.14352399999999998</v>
      </c>
      <c r="S290" s="139"/>
      <c r="T290" s="141">
        <f>SUM(T291:T311)</f>
        <v>0</v>
      </c>
      <c r="AR290" s="135" t="s">
        <v>86</v>
      </c>
      <c r="AT290" s="142" t="s">
        <v>76</v>
      </c>
      <c r="AU290" s="142" t="s">
        <v>84</v>
      </c>
      <c r="AY290" s="135" t="s">
        <v>184</v>
      </c>
      <c r="BK290" s="143">
        <f>SUM(BK291:BK311)</f>
        <v>0</v>
      </c>
    </row>
    <row r="291" spans="1:65" s="2" customFormat="1" ht="24.25" customHeight="1" x14ac:dyDescent="0.15">
      <c r="A291" s="30"/>
      <c r="B291" s="146"/>
      <c r="C291" s="147">
        <v>79</v>
      </c>
      <c r="D291" s="147" t="s">
        <v>186</v>
      </c>
      <c r="E291" s="148" t="s">
        <v>2254</v>
      </c>
      <c r="F291" s="149" t="s">
        <v>2255</v>
      </c>
      <c r="G291" s="150" t="s">
        <v>189</v>
      </c>
      <c r="H291" s="151">
        <v>12.92</v>
      </c>
      <c r="I291" s="152"/>
      <c r="J291" s="152">
        <f>ROUND(I291*H291,2)</f>
        <v>0</v>
      </c>
      <c r="K291" s="149" t="s">
        <v>1639</v>
      </c>
      <c r="L291" s="31"/>
      <c r="M291" s="153" t="s">
        <v>1</v>
      </c>
      <c r="N291" s="154" t="s">
        <v>42</v>
      </c>
      <c r="O291" s="155">
        <v>0.222</v>
      </c>
      <c r="P291" s="155">
        <f>O291*H291</f>
        <v>2.8682400000000001</v>
      </c>
      <c r="Q291" s="155">
        <v>4.0000000000000002E-4</v>
      </c>
      <c r="R291" s="155">
        <f>Q291*H291</f>
        <v>5.1679999999999999E-3</v>
      </c>
      <c r="S291" s="155">
        <v>0</v>
      </c>
      <c r="T291" s="156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7" t="s">
        <v>270</v>
      </c>
      <c r="AT291" s="157" t="s">
        <v>186</v>
      </c>
      <c r="AU291" s="157" t="s">
        <v>86</v>
      </c>
      <c r="AY291" s="18" t="s">
        <v>184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18" t="s">
        <v>84</v>
      </c>
      <c r="BK291" s="158">
        <f>ROUND(I291*H291,2)</f>
        <v>0</v>
      </c>
      <c r="BL291" s="18" t="s">
        <v>270</v>
      </c>
      <c r="BM291" s="157" t="s">
        <v>2256</v>
      </c>
    </row>
    <row r="292" spans="1:65" s="13" customFormat="1" x14ac:dyDescent="0.15">
      <c r="B292" s="163"/>
      <c r="D292" s="159" t="s">
        <v>194</v>
      </c>
      <c r="E292" s="164" t="s">
        <v>1</v>
      </c>
      <c r="F292" s="165" t="s">
        <v>2037</v>
      </c>
      <c r="H292" s="164" t="s">
        <v>1</v>
      </c>
      <c r="L292" s="163"/>
      <c r="M292" s="166"/>
      <c r="N292" s="167"/>
      <c r="O292" s="167"/>
      <c r="P292" s="167"/>
      <c r="Q292" s="167"/>
      <c r="R292" s="167"/>
      <c r="S292" s="167"/>
      <c r="T292" s="168"/>
      <c r="AT292" s="164" t="s">
        <v>194</v>
      </c>
      <c r="AU292" s="164" t="s">
        <v>86</v>
      </c>
      <c r="AV292" s="13" t="s">
        <v>84</v>
      </c>
      <c r="AW292" s="13" t="s">
        <v>32</v>
      </c>
      <c r="AX292" s="13" t="s">
        <v>77</v>
      </c>
      <c r="AY292" s="164" t="s">
        <v>184</v>
      </c>
    </row>
    <row r="293" spans="1:65" s="14" customFormat="1" x14ac:dyDescent="0.15">
      <c r="B293" s="169"/>
      <c r="D293" s="159" t="s">
        <v>194</v>
      </c>
      <c r="E293" s="170" t="s">
        <v>1</v>
      </c>
      <c r="F293" s="171" t="s">
        <v>2257</v>
      </c>
      <c r="H293" s="172">
        <v>12.92</v>
      </c>
      <c r="L293" s="169"/>
      <c r="M293" s="173"/>
      <c r="N293" s="174"/>
      <c r="O293" s="174"/>
      <c r="P293" s="174"/>
      <c r="Q293" s="174"/>
      <c r="R293" s="174"/>
      <c r="S293" s="174"/>
      <c r="T293" s="175"/>
      <c r="AT293" s="170" t="s">
        <v>194</v>
      </c>
      <c r="AU293" s="170" t="s">
        <v>86</v>
      </c>
      <c r="AV293" s="14" t="s">
        <v>86</v>
      </c>
      <c r="AW293" s="14" t="s">
        <v>32</v>
      </c>
      <c r="AX293" s="14" t="s">
        <v>84</v>
      </c>
      <c r="AY293" s="170" t="s">
        <v>184</v>
      </c>
    </row>
    <row r="294" spans="1:65" s="2" customFormat="1" ht="21.75" customHeight="1" x14ac:dyDescent="0.15">
      <c r="A294" s="30"/>
      <c r="B294" s="146"/>
      <c r="C294" s="183">
        <v>80</v>
      </c>
      <c r="D294" s="183" t="s">
        <v>310</v>
      </c>
      <c r="E294" s="184" t="s">
        <v>2258</v>
      </c>
      <c r="F294" s="185" t="s">
        <v>2259</v>
      </c>
      <c r="G294" s="186" t="s">
        <v>189</v>
      </c>
      <c r="H294" s="187">
        <v>13.114000000000001</v>
      </c>
      <c r="I294" s="188"/>
      <c r="J294" s="188">
        <f>ROUND(I294*H294,2)</f>
        <v>0</v>
      </c>
      <c r="K294" s="185" t="s">
        <v>1639</v>
      </c>
      <c r="L294" s="189"/>
      <c r="M294" s="190" t="s">
        <v>1</v>
      </c>
      <c r="N294" s="191" t="s">
        <v>42</v>
      </c>
      <c r="O294" s="155">
        <v>0</v>
      </c>
      <c r="P294" s="155">
        <f>O294*H294</f>
        <v>0</v>
      </c>
      <c r="Q294" s="155">
        <v>5.0000000000000001E-3</v>
      </c>
      <c r="R294" s="155">
        <f>Q294*H294</f>
        <v>6.5570000000000003E-2</v>
      </c>
      <c r="S294" s="155">
        <v>0</v>
      </c>
      <c r="T294" s="156">
        <f>S294*H294</f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349</v>
      </c>
      <c r="AT294" s="157" t="s">
        <v>310</v>
      </c>
      <c r="AU294" s="157" t="s">
        <v>86</v>
      </c>
      <c r="AY294" s="18" t="s">
        <v>184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8" t="s">
        <v>84</v>
      </c>
      <c r="BK294" s="158">
        <f>ROUND(I294*H294,2)</f>
        <v>0</v>
      </c>
      <c r="BL294" s="18" t="s">
        <v>270</v>
      </c>
      <c r="BM294" s="157" t="s">
        <v>2260</v>
      </c>
    </row>
    <row r="295" spans="1:65" s="2" customFormat="1" ht="30" x14ac:dyDescent="0.15">
      <c r="A295" s="30"/>
      <c r="B295" s="31"/>
      <c r="C295" s="30"/>
      <c r="D295" s="159" t="s">
        <v>192</v>
      </c>
      <c r="E295" s="30"/>
      <c r="F295" s="160" t="s">
        <v>407</v>
      </c>
      <c r="G295" s="30"/>
      <c r="H295" s="30"/>
      <c r="I295" s="30"/>
      <c r="J295" s="30"/>
      <c r="K295" s="30"/>
      <c r="L295" s="31"/>
      <c r="M295" s="161"/>
      <c r="N295" s="162"/>
      <c r="O295" s="56"/>
      <c r="P295" s="56"/>
      <c r="Q295" s="56"/>
      <c r="R295" s="56"/>
      <c r="S295" s="56"/>
      <c r="T295" s="57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T295" s="18" t="s">
        <v>192</v>
      </c>
      <c r="AU295" s="18" t="s">
        <v>86</v>
      </c>
    </row>
    <row r="296" spans="1:65" s="14" customFormat="1" x14ac:dyDescent="0.15">
      <c r="B296" s="169"/>
      <c r="D296" s="159" t="s">
        <v>194</v>
      </c>
      <c r="F296" s="171" t="s">
        <v>2261</v>
      </c>
      <c r="H296" s="172">
        <v>13.114000000000001</v>
      </c>
      <c r="L296" s="169"/>
      <c r="M296" s="173"/>
      <c r="N296" s="174"/>
      <c r="O296" s="174"/>
      <c r="P296" s="174"/>
      <c r="Q296" s="174"/>
      <c r="R296" s="174"/>
      <c r="S296" s="174"/>
      <c r="T296" s="175"/>
      <c r="AT296" s="170" t="s">
        <v>194</v>
      </c>
      <c r="AU296" s="170" t="s">
        <v>86</v>
      </c>
      <c r="AV296" s="14" t="s">
        <v>86</v>
      </c>
      <c r="AW296" s="14" t="s">
        <v>3</v>
      </c>
      <c r="AX296" s="14" t="s">
        <v>84</v>
      </c>
      <c r="AY296" s="170" t="s">
        <v>184</v>
      </c>
    </row>
    <row r="297" spans="1:65" s="2" customFormat="1" ht="24.25" customHeight="1" x14ac:dyDescent="0.15">
      <c r="A297" s="30"/>
      <c r="B297" s="146"/>
      <c r="C297" s="147">
        <v>81</v>
      </c>
      <c r="D297" s="147" t="s">
        <v>186</v>
      </c>
      <c r="E297" s="148" t="s">
        <v>2262</v>
      </c>
      <c r="F297" s="149" t="s">
        <v>2263</v>
      </c>
      <c r="G297" s="150" t="s">
        <v>189</v>
      </c>
      <c r="H297" s="151">
        <v>8.64</v>
      </c>
      <c r="I297" s="152"/>
      <c r="J297" s="152">
        <f>ROUND(I297*H297,2)</f>
        <v>0</v>
      </c>
      <c r="K297" s="149" t="s">
        <v>1639</v>
      </c>
      <c r="L297" s="31"/>
      <c r="M297" s="153" t="s">
        <v>1</v>
      </c>
      <c r="N297" s="154" t="s">
        <v>42</v>
      </c>
      <c r="O297" s="155">
        <v>0.26</v>
      </c>
      <c r="P297" s="155">
        <f>O297*H297</f>
        <v>2.2464000000000004</v>
      </c>
      <c r="Q297" s="155">
        <v>4.0000000000000002E-4</v>
      </c>
      <c r="R297" s="155">
        <f>Q297*H297</f>
        <v>3.4560000000000003E-3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270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270</v>
      </c>
      <c r="BM297" s="157" t="s">
        <v>2264</v>
      </c>
    </row>
    <row r="298" spans="1:65" s="13" customFormat="1" x14ac:dyDescent="0.15">
      <c r="B298" s="163"/>
      <c r="D298" s="159" t="s">
        <v>194</v>
      </c>
      <c r="E298" s="164" t="s">
        <v>1</v>
      </c>
      <c r="F298" s="165" t="s">
        <v>2037</v>
      </c>
      <c r="H298" s="164" t="s">
        <v>1</v>
      </c>
      <c r="L298" s="163"/>
      <c r="M298" s="166"/>
      <c r="N298" s="167"/>
      <c r="O298" s="167"/>
      <c r="P298" s="167"/>
      <c r="Q298" s="167"/>
      <c r="R298" s="167"/>
      <c r="S298" s="167"/>
      <c r="T298" s="168"/>
      <c r="AT298" s="164" t="s">
        <v>194</v>
      </c>
      <c r="AU298" s="164" t="s">
        <v>86</v>
      </c>
      <c r="AV298" s="13" t="s">
        <v>84</v>
      </c>
      <c r="AW298" s="13" t="s">
        <v>32</v>
      </c>
      <c r="AX298" s="13" t="s">
        <v>77</v>
      </c>
      <c r="AY298" s="164" t="s">
        <v>184</v>
      </c>
    </row>
    <row r="299" spans="1:65" s="14" customFormat="1" x14ac:dyDescent="0.15">
      <c r="B299" s="169"/>
      <c r="D299" s="159" t="s">
        <v>194</v>
      </c>
      <c r="E299" s="170" t="s">
        <v>1</v>
      </c>
      <c r="F299" s="171" t="s">
        <v>2265</v>
      </c>
      <c r="H299" s="172">
        <v>8.64</v>
      </c>
      <c r="L299" s="169"/>
      <c r="M299" s="173"/>
      <c r="N299" s="174"/>
      <c r="O299" s="174"/>
      <c r="P299" s="174"/>
      <c r="Q299" s="174"/>
      <c r="R299" s="174"/>
      <c r="S299" s="174"/>
      <c r="T299" s="175"/>
      <c r="AT299" s="170" t="s">
        <v>194</v>
      </c>
      <c r="AU299" s="170" t="s">
        <v>86</v>
      </c>
      <c r="AV299" s="14" t="s">
        <v>86</v>
      </c>
      <c r="AW299" s="14" t="s">
        <v>32</v>
      </c>
      <c r="AX299" s="14" t="s">
        <v>84</v>
      </c>
      <c r="AY299" s="170" t="s">
        <v>184</v>
      </c>
    </row>
    <row r="300" spans="1:65" s="2" customFormat="1" ht="21.75" customHeight="1" x14ac:dyDescent="0.15">
      <c r="A300" s="30"/>
      <c r="B300" s="146"/>
      <c r="C300" s="183">
        <v>82</v>
      </c>
      <c r="D300" s="183" t="s">
        <v>310</v>
      </c>
      <c r="E300" s="184" t="s">
        <v>2258</v>
      </c>
      <c r="F300" s="185" t="s">
        <v>2259</v>
      </c>
      <c r="G300" s="186" t="s">
        <v>189</v>
      </c>
      <c r="H300" s="187">
        <v>8.77</v>
      </c>
      <c r="I300" s="188"/>
      <c r="J300" s="188">
        <f>ROUND(I300*H300,2)</f>
        <v>0</v>
      </c>
      <c r="K300" s="185" t="s">
        <v>1639</v>
      </c>
      <c r="L300" s="189"/>
      <c r="M300" s="190" t="s">
        <v>1</v>
      </c>
      <c r="N300" s="191" t="s">
        <v>42</v>
      </c>
      <c r="O300" s="155">
        <v>0</v>
      </c>
      <c r="P300" s="155">
        <f>O300*H300</f>
        <v>0</v>
      </c>
      <c r="Q300" s="155">
        <v>5.0000000000000001E-3</v>
      </c>
      <c r="R300" s="155">
        <f>Q300*H300</f>
        <v>4.385E-2</v>
      </c>
      <c r="S300" s="155">
        <v>0</v>
      </c>
      <c r="T300" s="156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349</v>
      </c>
      <c r="AT300" s="157" t="s">
        <v>310</v>
      </c>
      <c r="AU300" s="157" t="s">
        <v>86</v>
      </c>
      <c r="AY300" s="18" t="s">
        <v>184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8" t="s">
        <v>84</v>
      </c>
      <c r="BK300" s="158">
        <f>ROUND(I300*H300,2)</f>
        <v>0</v>
      </c>
      <c r="BL300" s="18" t="s">
        <v>270</v>
      </c>
      <c r="BM300" s="157" t="s">
        <v>2266</v>
      </c>
    </row>
    <row r="301" spans="1:65" s="2" customFormat="1" ht="30" x14ac:dyDescent="0.15">
      <c r="A301" s="30"/>
      <c r="B301" s="31"/>
      <c r="C301" s="30"/>
      <c r="D301" s="159" t="s">
        <v>192</v>
      </c>
      <c r="E301" s="30"/>
      <c r="F301" s="160" t="s">
        <v>407</v>
      </c>
      <c r="G301" s="30"/>
      <c r="H301" s="30"/>
      <c r="I301" s="30"/>
      <c r="J301" s="30"/>
      <c r="K301" s="30"/>
      <c r="L301" s="31"/>
      <c r="M301" s="161"/>
      <c r="N301" s="162"/>
      <c r="O301" s="56"/>
      <c r="P301" s="56"/>
      <c r="Q301" s="56"/>
      <c r="R301" s="56"/>
      <c r="S301" s="56"/>
      <c r="T301" s="57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T301" s="18" t="s">
        <v>192</v>
      </c>
      <c r="AU301" s="18" t="s">
        <v>86</v>
      </c>
    </row>
    <row r="302" spans="1:65" s="14" customFormat="1" x14ac:dyDescent="0.15">
      <c r="B302" s="169"/>
      <c r="D302" s="159" t="s">
        <v>194</v>
      </c>
      <c r="F302" s="171" t="s">
        <v>2267</v>
      </c>
      <c r="H302" s="172">
        <v>8.77</v>
      </c>
      <c r="L302" s="169"/>
      <c r="M302" s="173"/>
      <c r="N302" s="174"/>
      <c r="O302" s="174"/>
      <c r="P302" s="174"/>
      <c r="Q302" s="174"/>
      <c r="R302" s="174"/>
      <c r="S302" s="174"/>
      <c r="T302" s="175"/>
      <c r="AT302" s="170" t="s">
        <v>194</v>
      </c>
      <c r="AU302" s="170" t="s">
        <v>86</v>
      </c>
      <c r="AV302" s="14" t="s">
        <v>86</v>
      </c>
      <c r="AW302" s="14" t="s">
        <v>3</v>
      </c>
      <c r="AX302" s="14" t="s">
        <v>84</v>
      </c>
      <c r="AY302" s="170" t="s">
        <v>184</v>
      </c>
    </row>
    <row r="303" spans="1:65" s="2" customFormat="1" ht="49" customHeight="1" x14ac:dyDescent="0.15">
      <c r="A303" s="30"/>
      <c r="B303" s="146"/>
      <c r="C303" s="147">
        <v>83</v>
      </c>
      <c r="D303" s="147" t="s">
        <v>186</v>
      </c>
      <c r="E303" s="148" t="s">
        <v>2268</v>
      </c>
      <c r="F303" s="149" t="s">
        <v>2269</v>
      </c>
      <c r="G303" s="150" t="s">
        <v>189</v>
      </c>
      <c r="H303" s="151">
        <v>8.64</v>
      </c>
      <c r="I303" s="152"/>
      <c r="J303" s="152">
        <f>ROUND(I303*H303,2)</f>
        <v>0</v>
      </c>
      <c r="K303" s="149" t="s">
        <v>190</v>
      </c>
      <c r="L303" s="31"/>
      <c r="M303" s="153" t="s">
        <v>1</v>
      </c>
      <c r="N303" s="154" t="s">
        <v>42</v>
      </c>
      <c r="O303" s="155">
        <v>8.6999999999999994E-2</v>
      </c>
      <c r="P303" s="155">
        <f>O303*H303</f>
        <v>0.75168000000000001</v>
      </c>
      <c r="Q303" s="155">
        <v>7.5000000000000002E-4</v>
      </c>
      <c r="R303" s="155">
        <f>Q303*H303</f>
        <v>6.4800000000000005E-3</v>
      </c>
      <c r="S303" s="155">
        <v>0</v>
      </c>
      <c r="T303" s="156">
        <f>S303*H303</f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270</v>
      </c>
      <c r="AT303" s="157" t="s">
        <v>186</v>
      </c>
      <c r="AU303" s="157" t="s">
        <v>86</v>
      </c>
      <c r="AY303" s="18" t="s">
        <v>184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8" t="s">
        <v>84</v>
      </c>
      <c r="BK303" s="158">
        <f>ROUND(I303*H303,2)</f>
        <v>0</v>
      </c>
      <c r="BL303" s="18" t="s">
        <v>270</v>
      </c>
      <c r="BM303" s="157" t="s">
        <v>2270</v>
      </c>
    </row>
    <row r="304" spans="1:65" s="13" customFormat="1" x14ac:dyDescent="0.15">
      <c r="B304" s="163"/>
      <c r="D304" s="159" t="s">
        <v>194</v>
      </c>
      <c r="E304" s="164" t="s">
        <v>1</v>
      </c>
      <c r="F304" s="165" t="s">
        <v>2037</v>
      </c>
      <c r="H304" s="164" t="s">
        <v>1</v>
      </c>
      <c r="L304" s="163"/>
      <c r="M304" s="166"/>
      <c r="N304" s="167"/>
      <c r="O304" s="167"/>
      <c r="P304" s="167"/>
      <c r="Q304" s="167"/>
      <c r="R304" s="167"/>
      <c r="S304" s="167"/>
      <c r="T304" s="168"/>
      <c r="AT304" s="164" t="s">
        <v>194</v>
      </c>
      <c r="AU304" s="164" t="s">
        <v>86</v>
      </c>
      <c r="AV304" s="13" t="s">
        <v>84</v>
      </c>
      <c r="AW304" s="13" t="s">
        <v>32</v>
      </c>
      <c r="AX304" s="13" t="s">
        <v>77</v>
      </c>
      <c r="AY304" s="164" t="s">
        <v>184</v>
      </c>
    </row>
    <row r="305" spans="1:65" s="14" customFormat="1" x14ac:dyDescent="0.15">
      <c r="B305" s="169"/>
      <c r="D305" s="159" t="s">
        <v>194</v>
      </c>
      <c r="E305" s="170" t="s">
        <v>1</v>
      </c>
      <c r="F305" s="171" t="s">
        <v>2265</v>
      </c>
      <c r="H305" s="172">
        <v>8.64</v>
      </c>
      <c r="L305" s="169"/>
      <c r="M305" s="173"/>
      <c r="N305" s="174"/>
      <c r="O305" s="174"/>
      <c r="P305" s="174"/>
      <c r="Q305" s="174"/>
      <c r="R305" s="174"/>
      <c r="S305" s="174"/>
      <c r="T305" s="175"/>
      <c r="AT305" s="170" t="s">
        <v>194</v>
      </c>
      <c r="AU305" s="170" t="s">
        <v>86</v>
      </c>
      <c r="AV305" s="14" t="s">
        <v>86</v>
      </c>
      <c r="AW305" s="14" t="s">
        <v>32</v>
      </c>
      <c r="AX305" s="14" t="s">
        <v>84</v>
      </c>
      <c r="AY305" s="170" t="s">
        <v>184</v>
      </c>
    </row>
    <row r="306" spans="1:65" s="2" customFormat="1" ht="24.25" customHeight="1" x14ac:dyDescent="0.15">
      <c r="A306" s="30"/>
      <c r="B306" s="146"/>
      <c r="C306" s="147">
        <v>84</v>
      </c>
      <c r="D306" s="147" t="s">
        <v>186</v>
      </c>
      <c r="E306" s="148" t="s">
        <v>2271</v>
      </c>
      <c r="F306" s="149" t="s">
        <v>2272</v>
      </c>
      <c r="G306" s="150" t="s">
        <v>359</v>
      </c>
      <c r="H306" s="151">
        <v>6</v>
      </c>
      <c r="I306" s="152"/>
      <c r="J306" s="152">
        <f>ROUND(I306*H306,2)</f>
        <v>0</v>
      </c>
      <c r="K306" s="149" t="s">
        <v>1</v>
      </c>
      <c r="L306" s="31"/>
      <c r="M306" s="153" t="s">
        <v>1</v>
      </c>
      <c r="N306" s="154" t="s">
        <v>42</v>
      </c>
      <c r="O306" s="155">
        <v>2.95</v>
      </c>
      <c r="P306" s="155">
        <f>O306*H306</f>
        <v>17.700000000000003</v>
      </c>
      <c r="Q306" s="155">
        <v>4.0000000000000002E-4</v>
      </c>
      <c r="R306" s="155">
        <f>Q306*H306</f>
        <v>2.4000000000000002E-3</v>
      </c>
      <c r="S306" s="155">
        <v>0</v>
      </c>
      <c r="T306" s="156">
        <f>S306*H306</f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270</v>
      </c>
      <c r="AT306" s="157" t="s">
        <v>186</v>
      </c>
      <c r="AU306" s="157" t="s">
        <v>86</v>
      </c>
      <c r="AY306" s="18" t="s">
        <v>184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8" t="s">
        <v>84</v>
      </c>
      <c r="BK306" s="158">
        <f>ROUND(I306*H306,2)</f>
        <v>0</v>
      </c>
      <c r="BL306" s="18" t="s">
        <v>270</v>
      </c>
      <c r="BM306" s="157" t="s">
        <v>2273</v>
      </c>
    </row>
    <row r="307" spans="1:65" s="14" customFormat="1" x14ac:dyDescent="0.15">
      <c r="B307" s="169"/>
      <c r="D307" s="159" t="s">
        <v>194</v>
      </c>
      <c r="E307" s="170" t="s">
        <v>1</v>
      </c>
      <c r="F307" s="171" t="s">
        <v>214</v>
      </c>
      <c r="H307" s="172">
        <v>6</v>
      </c>
      <c r="L307" s="169"/>
      <c r="M307" s="173"/>
      <c r="N307" s="174"/>
      <c r="O307" s="174"/>
      <c r="P307" s="174"/>
      <c r="Q307" s="174"/>
      <c r="R307" s="174"/>
      <c r="S307" s="174"/>
      <c r="T307" s="175"/>
      <c r="AT307" s="170" t="s">
        <v>194</v>
      </c>
      <c r="AU307" s="170" t="s">
        <v>86</v>
      </c>
      <c r="AV307" s="14" t="s">
        <v>86</v>
      </c>
      <c r="AW307" s="14" t="s">
        <v>32</v>
      </c>
      <c r="AX307" s="14" t="s">
        <v>84</v>
      </c>
      <c r="AY307" s="170" t="s">
        <v>184</v>
      </c>
    </row>
    <row r="308" spans="1:65" s="2" customFormat="1" ht="16.5" customHeight="1" x14ac:dyDescent="0.15">
      <c r="A308" s="30"/>
      <c r="B308" s="146"/>
      <c r="C308" s="183">
        <v>85</v>
      </c>
      <c r="D308" s="183" t="s">
        <v>310</v>
      </c>
      <c r="E308" s="184" t="s">
        <v>2274</v>
      </c>
      <c r="F308" s="185" t="s">
        <v>2275</v>
      </c>
      <c r="G308" s="186" t="s">
        <v>359</v>
      </c>
      <c r="H308" s="187">
        <v>2</v>
      </c>
      <c r="I308" s="188"/>
      <c r="J308" s="188">
        <f>ROUND(I308*H308,2)</f>
        <v>0</v>
      </c>
      <c r="K308" s="185" t="s">
        <v>1</v>
      </c>
      <c r="L308" s="189"/>
      <c r="M308" s="190" t="s">
        <v>1</v>
      </c>
      <c r="N308" s="191" t="s">
        <v>42</v>
      </c>
      <c r="O308" s="155">
        <v>0</v>
      </c>
      <c r="P308" s="155">
        <f>O308*H308</f>
        <v>0</v>
      </c>
      <c r="Q308" s="155">
        <v>8.0000000000000002E-3</v>
      </c>
      <c r="R308" s="155">
        <f>Q308*H308</f>
        <v>1.6E-2</v>
      </c>
      <c r="S308" s="155">
        <v>0</v>
      </c>
      <c r="T308" s="156">
        <f>S308*H308</f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349</v>
      </c>
      <c r="AT308" s="157" t="s">
        <v>310</v>
      </c>
      <c r="AU308" s="157" t="s">
        <v>86</v>
      </c>
      <c r="AY308" s="18" t="s">
        <v>184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8" t="s">
        <v>84</v>
      </c>
      <c r="BK308" s="158">
        <f>ROUND(I308*H308,2)</f>
        <v>0</v>
      </c>
      <c r="BL308" s="18" t="s">
        <v>270</v>
      </c>
      <c r="BM308" s="157" t="s">
        <v>2276</v>
      </c>
    </row>
    <row r="309" spans="1:65" s="14" customFormat="1" x14ac:dyDescent="0.15">
      <c r="B309" s="169"/>
      <c r="D309" s="159" t="s">
        <v>194</v>
      </c>
      <c r="E309" s="170" t="s">
        <v>1</v>
      </c>
      <c r="F309" s="171" t="s">
        <v>86</v>
      </c>
      <c r="H309" s="172">
        <v>2</v>
      </c>
      <c r="L309" s="169"/>
      <c r="M309" s="173"/>
      <c r="N309" s="174"/>
      <c r="O309" s="174"/>
      <c r="P309" s="174"/>
      <c r="Q309" s="174"/>
      <c r="R309" s="174"/>
      <c r="S309" s="174"/>
      <c r="T309" s="175"/>
      <c r="AT309" s="170" t="s">
        <v>194</v>
      </c>
      <c r="AU309" s="170" t="s">
        <v>86</v>
      </c>
      <c r="AV309" s="14" t="s">
        <v>86</v>
      </c>
      <c r="AW309" s="14" t="s">
        <v>32</v>
      </c>
      <c r="AX309" s="14" t="s">
        <v>84</v>
      </c>
      <c r="AY309" s="170" t="s">
        <v>184</v>
      </c>
    </row>
    <row r="310" spans="1:65" s="2" customFormat="1" ht="16.5" customHeight="1" x14ac:dyDescent="0.15">
      <c r="A310" s="30"/>
      <c r="B310" s="146"/>
      <c r="C310" s="183">
        <v>86</v>
      </c>
      <c r="D310" s="183" t="s">
        <v>310</v>
      </c>
      <c r="E310" s="184" t="s">
        <v>2277</v>
      </c>
      <c r="F310" s="185" t="s">
        <v>2278</v>
      </c>
      <c r="G310" s="186" t="s">
        <v>359</v>
      </c>
      <c r="H310" s="187">
        <v>4</v>
      </c>
      <c r="I310" s="188"/>
      <c r="J310" s="188">
        <f>ROUND(I310*H310,2)</f>
        <v>0</v>
      </c>
      <c r="K310" s="185" t="s">
        <v>1</v>
      </c>
      <c r="L310" s="189"/>
      <c r="M310" s="190" t="s">
        <v>1</v>
      </c>
      <c r="N310" s="191" t="s">
        <v>42</v>
      </c>
      <c r="O310" s="155">
        <v>0</v>
      </c>
      <c r="P310" s="155">
        <f>O310*H310</f>
        <v>0</v>
      </c>
      <c r="Q310" s="155">
        <v>1.4999999999999999E-4</v>
      </c>
      <c r="R310" s="155">
        <f>Q310*H310</f>
        <v>5.9999999999999995E-4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349</v>
      </c>
      <c r="AT310" s="157" t="s">
        <v>310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270</v>
      </c>
      <c r="BM310" s="157" t="s">
        <v>2279</v>
      </c>
    </row>
    <row r="311" spans="1:65" s="2" customFormat="1" ht="49" customHeight="1" x14ac:dyDescent="0.15">
      <c r="A311" s="30"/>
      <c r="B311" s="146"/>
      <c r="C311" s="147">
        <v>87</v>
      </c>
      <c r="D311" s="147" t="s">
        <v>186</v>
      </c>
      <c r="E311" s="148" t="s">
        <v>2280</v>
      </c>
      <c r="F311" s="149" t="s">
        <v>2281</v>
      </c>
      <c r="G311" s="150" t="s">
        <v>300</v>
      </c>
      <c r="H311" s="151">
        <v>0.14399999999999999</v>
      </c>
      <c r="I311" s="152"/>
      <c r="J311" s="152">
        <f>ROUND(I311*H311,2)</f>
        <v>0</v>
      </c>
      <c r="K311" s="149" t="s">
        <v>648</v>
      </c>
      <c r="L311" s="31"/>
      <c r="M311" s="153" t="s">
        <v>1</v>
      </c>
      <c r="N311" s="154" t="s">
        <v>42</v>
      </c>
      <c r="O311" s="155">
        <v>1.5669999999999999</v>
      </c>
      <c r="P311" s="155">
        <f>O311*H311</f>
        <v>0.22564799999999999</v>
      </c>
      <c r="Q311" s="155">
        <v>0</v>
      </c>
      <c r="R311" s="155">
        <f>Q311*H311</f>
        <v>0</v>
      </c>
      <c r="S311" s="155">
        <v>0</v>
      </c>
      <c r="T311" s="156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270</v>
      </c>
      <c r="AT311" s="157" t="s">
        <v>186</v>
      </c>
      <c r="AU311" s="157" t="s">
        <v>86</v>
      </c>
      <c r="AY311" s="18" t="s">
        <v>184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8" t="s">
        <v>84</v>
      </c>
      <c r="BK311" s="158">
        <f>ROUND(I311*H311,2)</f>
        <v>0</v>
      </c>
      <c r="BL311" s="18" t="s">
        <v>270</v>
      </c>
      <c r="BM311" s="157" t="s">
        <v>2282</v>
      </c>
    </row>
    <row r="312" spans="1:65" s="12" customFormat="1" ht="22.75" customHeight="1" x14ac:dyDescent="0.15">
      <c r="B312" s="134"/>
      <c r="D312" s="135" t="s">
        <v>76</v>
      </c>
      <c r="E312" s="144" t="s">
        <v>2283</v>
      </c>
      <c r="F312" s="144" t="s">
        <v>2284</v>
      </c>
      <c r="J312" s="145">
        <f>BK312</f>
        <v>0</v>
      </c>
      <c r="L312" s="134"/>
      <c r="M312" s="138"/>
      <c r="N312" s="139"/>
      <c r="O312" s="139"/>
      <c r="P312" s="140">
        <f>SUM(P313:P317)</f>
        <v>1.9396199999999999</v>
      </c>
      <c r="Q312" s="139"/>
      <c r="R312" s="140">
        <f>SUM(R313:R317)</f>
        <v>6.6960000000000006E-2</v>
      </c>
      <c r="S312" s="139"/>
      <c r="T312" s="141">
        <f>SUM(T313:T317)</f>
        <v>0</v>
      </c>
      <c r="AR312" s="135" t="s">
        <v>86</v>
      </c>
      <c r="AT312" s="142" t="s">
        <v>76</v>
      </c>
      <c r="AU312" s="142" t="s">
        <v>84</v>
      </c>
      <c r="AY312" s="135" t="s">
        <v>184</v>
      </c>
      <c r="BK312" s="143">
        <f>SUM(BK313:BK317)</f>
        <v>0</v>
      </c>
    </row>
    <row r="313" spans="1:65" s="2" customFormat="1" ht="37.75" customHeight="1" x14ac:dyDescent="0.15">
      <c r="A313" s="30"/>
      <c r="B313" s="146"/>
      <c r="C313" s="147">
        <v>88</v>
      </c>
      <c r="D313" s="147" t="s">
        <v>186</v>
      </c>
      <c r="E313" s="148" t="s">
        <v>2285</v>
      </c>
      <c r="F313" s="149" t="s">
        <v>2286</v>
      </c>
      <c r="G313" s="150" t="s">
        <v>189</v>
      </c>
      <c r="H313" s="151">
        <v>8.64</v>
      </c>
      <c r="I313" s="152"/>
      <c r="J313" s="152">
        <f>ROUND(I313*H313,2)</f>
        <v>0</v>
      </c>
      <c r="K313" s="149" t="s">
        <v>1639</v>
      </c>
      <c r="L313" s="31"/>
      <c r="M313" s="153" t="s">
        <v>1</v>
      </c>
      <c r="N313" s="154" t="s">
        <v>42</v>
      </c>
      <c r="O313" s="155">
        <v>0.21099999999999999</v>
      </c>
      <c r="P313" s="155">
        <f>O313*H313</f>
        <v>1.82304</v>
      </c>
      <c r="Q313" s="155">
        <v>6.0000000000000001E-3</v>
      </c>
      <c r="R313" s="155">
        <f>Q313*H313</f>
        <v>5.1840000000000004E-2</v>
      </c>
      <c r="S313" s="155">
        <v>0</v>
      </c>
      <c r="T313" s="156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270</v>
      </c>
      <c r="AT313" s="157" t="s">
        <v>186</v>
      </c>
      <c r="AU313" s="157" t="s">
        <v>86</v>
      </c>
      <c r="AY313" s="18" t="s">
        <v>184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8" t="s">
        <v>84</v>
      </c>
      <c r="BK313" s="158">
        <f>ROUND(I313*H313,2)</f>
        <v>0</v>
      </c>
      <c r="BL313" s="18" t="s">
        <v>270</v>
      </c>
      <c r="BM313" s="157" t="s">
        <v>2287</v>
      </c>
    </row>
    <row r="314" spans="1:65" s="13" customFormat="1" x14ac:dyDescent="0.15">
      <c r="B314" s="163"/>
      <c r="D314" s="159" t="s">
        <v>194</v>
      </c>
      <c r="E314" s="164" t="s">
        <v>1</v>
      </c>
      <c r="F314" s="165" t="s">
        <v>2037</v>
      </c>
      <c r="H314" s="164" t="s">
        <v>1</v>
      </c>
      <c r="L314" s="163"/>
      <c r="M314" s="166"/>
      <c r="N314" s="167"/>
      <c r="O314" s="167"/>
      <c r="P314" s="167"/>
      <c r="Q314" s="167"/>
      <c r="R314" s="167"/>
      <c r="S314" s="167"/>
      <c r="T314" s="168"/>
      <c r="AT314" s="164" t="s">
        <v>194</v>
      </c>
      <c r="AU314" s="164" t="s">
        <v>86</v>
      </c>
      <c r="AV314" s="13" t="s">
        <v>84</v>
      </c>
      <c r="AW314" s="13" t="s">
        <v>32</v>
      </c>
      <c r="AX314" s="13" t="s">
        <v>77</v>
      </c>
      <c r="AY314" s="164" t="s">
        <v>184</v>
      </c>
    </row>
    <row r="315" spans="1:65" s="14" customFormat="1" x14ac:dyDescent="0.15">
      <c r="B315" s="169"/>
      <c r="D315" s="159" t="s">
        <v>194</v>
      </c>
      <c r="E315" s="170" t="s">
        <v>1</v>
      </c>
      <c r="F315" s="171" t="s">
        <v>2265</v>
      </c>
      <c r="H315" s="172">
        <v>8.64</v>
      </c>
      <c r="L315" s="169"/>
      <c r="M315" s="173"/>
      <c r="N315" s="174"/>
      <c r="O315" s="174"/>
      <c r="P315" s="174"/>
      <c r="Q315" s="174"/>
      <c r="R315" s="174"/>
      <c r="S315" s="174"/>
      <c r="T315" s="175"/>
      <c r="AT315" s="170" t="s">
        <v>194</v>
      </c>
      <c r="AU315" s="170" t="s">
        <v>86</v>
      </c>
      <c r="AV315" s="14" t="s">
        <v>86</v>
      </c>
      <c r="AW315" s="14" t="s">
        <v>32</v>
      </c>
      <c r="AX315" s="14" t="s">
        <v>84</v>
      </c>
      <c r="AY315" s="170" t="s">
        <v>184</v>
      </c>
    </row>
    <row r="316" spans="1:65" s="2" customFormat="1" ht="24.25" customHeight="1" x14ac:dyDescent="0.15">
      <c r="A316" s="30"/>
      <c r="B316" s="146"/>
      <c r="C316" s="183">
        <v>89</v>
      </c>
      <c r="D316" s="183" t="s">
        <v>310</v>
      </c>
      <c r="E316" s="184" t="s">
        <v>2288</v>
      </c>
      <c r="F316" s="185" t="s">
        <v>2289</v>
      </c>
      <c r="G316" s="186" t="s">
        <v>189</v>
      </c>
      <c r="H316" s="187">
        <v>8.64</v>
      </c>
      <c r="I316" s="188"/>
      <c r="J316" s="188">
        <f>ROUND(I316*H316,2)</f>
        <v>0</v>
      </c>
      <c r="K316" s="185" t="s">
        <v>1639</v>
      </c>
      <c r="L316" s="189"/>
      <c r="M316" s="190" t="s">
        <v>1</v>
      </c>
      <c r="N316" s="191" t="s">
        <v>42</v>
      </c>
      <c r="O316" s="155">
        <v>0</v>
      </c>
      <c r="P316" s="155">
        <f>O316*H316</f>
        <v>0</v>
      </c>
      <c r="Q316" s="155">
        <v>1.75E-3</v>
      </c>
      <c r="R316" s="155">
        <f>Q316*H316</f>
        <v>1.5120000000000001E-2</v>
      </c>
      <c r="S316" s="155">
        <v>0</v>
      </c>
      <c r="T316" s="156">
        <f>S316*H316</f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349</v>
      </c>
      <c r="AT316" s="157" t="s">
        <v>310</v>
      </c>
      <c r="AU316" s="157" t="s">
        <v>86</v>
      </c>
      <c r="AY316" s="18" t="s">
        <v>184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8" t="s">
        <v>84</v>
      </c>
      <c r="BK316" s="158">
        <f>ROUND(I316*H316,2)</f>
        <v>0</v>
      </c>
      <c r="BL316" s="18" t="s">
        <v>270</v>
      </c>
      <c r="BM316" s="157" t="s">
        <v>2290</v>
      </c>
    </row>
    <row r="317" spans="1:65" s="2" customFormat="1" ht="44.25" customHeight="1" x14ac:dyDescent="0.15">
      <c r="A317" s="30"/>
      <c r="B317" s="146"/>
      <c r="C317" s="147">
        <v>90</v>
      </c>
      <c r="D317" s="147" t="s">
        <v>186</v>
      </c>
      <c r="E317" s="148" t="s">
        <v>2291</v>
      </c>
      <c r="F317" s="149" t="s">
        <v>2292</v>
      </c>
      <c r="G317" s="150" t="s">
        <v>300</v>
      </c>
      <c r="H317" s="151">
        <v>6.7000000000000004E-2</v>
      </c>
      <c r="I317" s="152"/>
      <c r="J317" s="152">
        <f>ROUND(I317*H317,2)</f>
        <v>0</v>
      </c>
      <c r="K317" s="149" t="s">
        <v>1639</v>
      </c>
      <c r="L317" s="31"/>
      <c r="M317" s="153" t="s">
        <v>1</v>
      </c>
      <c r="N317" s="154" t="s">
        <v>42</v>
      </c>
      <c r="O317" s="155">
        <v>1.74</v>
      </c>
      <c r="P317" s="155">
        <f>O317*H317</f>
        <v>0.11658</v>
      </c>
      <c r="Q317" s="155">
        <v>0</v>
      </c>
      <c r="R317" s="155">
        <f>Q317*H317</f>
        <v>0</v>
      </c>
      <c r="S317" s="155">
        <v>0</v>
      </c>
      <c r="T317" s="156">
        <f>S317*H317</f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57" t="s">
        <v>270</v>
      </c>
      <c r="AT317" s="157" t="s">
        <v>186</v>
      </c>
      <c r="AU317" s="157" t="s">
        <v>86</v>
      </c>
      <c r="AY317" s="18" t="s">
        <v>184</v>
      </c>
      <c r="BE317" s="158">
        <f>IF(N317="základní",J317,0)</f>
        <v>0</v>
      </c>
      <c r="BF317" s="158">
        <f>IF(N317="snížená",J317,0)</f>
        <v>0</v>
      </c>
      <c r="BG317" s="158">
        <f>IF(N317="zákl. přenesená",J317,0)</f>
        <v>0</v>
      </c>
      <c r="BH317" s="158">
        <f>IF(N317="sníž. přenesená",J317,0)</f>
        <v>0</v>
      </c>
      <c r="BI317" s="158">
        <f>IF(N317="nulová",J317,0)</f>
        <v>0</v>
      </c>
      <c r="BJ317" s="18" t="s">
        <v>84</v>
      </c>
      <c r="BK317" s="158">
        <f>ROUND(I317*H317,2)</f>
        <v>0</v>
      </c>
      <c r="BL317" s="18" t="s">
        <v>270</v>
      </c>
      <c r="BM317" s="157" t="s">
        <v>2293</v>
      </c>
    </row>
    <row r="318" spans="1:65" s="12" customFormat="1" ht="22.75" customHeight="1" x14ac:dyDescent="0.15">
      <c r="B318" s="134"/>
      <c r="D318" s="135" t="s">
        <v>76</v>
      </c>
      <c r="E318" s="144" t="s">
        <v>1989</v>
      </c>
      <c r="F318" s="144" t="s">
        <v>1990</v>
      </c>
      <c r="J318" s="145">
        <f>BK318</f>
        <v>0</v>
      </c>
      <c r="L318" s="134"/>
      <c r="M318" s="138"/>
      <c r="N318" s="139"/>
      <c r="O318" s="139"/>
      <c r="P318" s="140">
        <f>SUM(P319:P323)</f>
        <v>7.2932130000000006</v>
      </c>
      <c r="Q318" s="139"/>
      <c r="R318" s="140">
        <f>SUM(R319:R323)</f>
        <v>1.9199999999999998E-2</v>
      </c>
      <c r="S318" s="139"/>
      <c r="T318" s="141">
        <f>SUM(T319:T323)</f>
        <v>0</v>
      </c>
      <c r="AR318" s="135" t="s">
        <v>86</v>
      </c>
      <c r="AT318" s="142" t="s">
        <v>76</v>
      </c>
      <c r="AU318" s="142" t="s">
        <v>84</v>
      </c>
      <c r="AY318" s="135" t="s">
        <v>184</v>
      </c>
      <c r="BK318" s="143">
        <f>SUM(BK319:BK323)</f>
        <v>0</v>
      </c>
    </row>
    <row r="319" spans="1:65" s="2" customFormat="1" ht="24.25" customHeight="1" x14ac:dyDescent="0.15">
      <c r="A319" s="30"/>
      <c r="B319" s="146"/>
      <c r="C319" s="147">
        <v>91</v>
      </c>
      <c r="D319" s="147" t="s">
        <v>186</v>
      </c>
      <c r="E319" s="148" t="s">
        <v>2294</v>
      </c>
      <c r="F319" s="149" t="s">
        <v>2295</v>
      </c>
      <c r="G319" s="150" t="s">
        <v>359</v>
      </c>
      <c r="H319" s="151">
        <v>1</v>
      </c>
      <c r="I319" s="152"/>
      <c r="J319" s="152">
        <f>ROUND(I319*H319,2)</f>
        <v>0</v>
      </c>
      <c r="K319" s="149" t="s">
        <v>190</v>
      </c>
      <c r="L319" s="31"/>
      <c r="M319" s="153" t="s">
        <v>1</v>
      </c>
      <c r="N319" s="154" t="s">
        <v>42</v>
      </c>
      <c r="O319" s="155">
        <v>7.23</v>
      </c>
      <c r="P319" s="155">
        <f>O319*H319</f>
        <v>7.23</v>
      </c>
      <c r="Q319" s="155">
        <v>0</v>
      </c>
      <c r="R319" s="155">
        <f>Q319*H319</f>
        <v>0</v>
      </c>
      <c r="S319" s="155">
        <v>0</v>
      </c>
      <c r="T319" s="156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7" t="s">
        <v>270</v>
      </c>
      <c r="AT319" s="157" t="s">
        <v>186</v>
      </c>
      <c r="AU319" s="157" t="s">
        <v>86</v>
      </c>
      <c r="AY319" s="18" t="s">
        <v>184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18" t="s">
        <v>84</v>
      </c>
      <c r="BK319" s="158">
        <f>ROUND(I319*H319,2)</f>
        <v>0</v>
      </c>
      <c r="BL319" s="18" t="s">
        <v>270</v>
      </c>
      <c r="BM319" s="157" t="s">
        <v>2296</v>
      </c>
    </row>
    <row r="320" spans="1:65" s="2" customFormat="1" ht="24.25" customHeight="1" x14ac:dyDescent="0.15">
      <c r="A320" s="30"/>
      <c r="B320" s="146"/>
      <c r="C320" s="183">
        <v>92</v>
      </c>
      <c r="D320" s="183" t="s">
        <v>310</v>
      </c>
      <c r="E320" s="184" t="s">
        <v>2297</v>
      </c>
      <c r="F320" s="185" t="s">
        <v>2298</v>
      </c>
      <c r="G320" s="186" t="s">
        <v>359</v>
      </c>
      <c r="H320" s="187">
        <v>1</v>
      </c>
      <c r="I320" s="188"/>
      <c r="J320" s="188">
        <f>ROUND(I320*H320,2)</f>
        <v>0</v>
      </c>
      <c r="K320" s="185" t="s">
        <v>1</v>
      </c>
      <c r="L320" s="189"/>
      <c r="M320" s="190" t="s">
        <v>1</v>
      </c>
      <c r="N320" s="191" t="s">
        <v>42</v>
      </c>
      <c r="O320" s="155">
        <v>0</v>
      </c>
      <c r="P320" s="155">
        <f>O320*H320</f>
        <v>0</v>
      </c>
      <c r="Q320" s="155">
        <v>1.9199999999999998E-2</v>
      </c>
      <c r="R320" s="155">
        <f>Q320*H320</f>
        <v>1.9199999999999998E-2</v>
      </c>
      <c r="S320" s="155">
        <v>0</v>
      </c>
      <c r="T320" s="156">
        <f>S320*H320</f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57" t="s">
        <v>349</v>
      </c>
      <c r="AT320" s="157" t="s">
        <v>310</v>
      </c>
      <c r="AU320" s="157" t="s">
        <v>86</v>
      </c>
      <c r="AY320" s="18" t="s">
        <v>184</v>
      </c>
      <c r="BE320" s="158">
        <f>IF(N320="základní",J320,0)</f>
        <v>0</v>
      </c>
      <c r="BF320" s="158">
        <f>IF(N320="snížená",J320,0)</f>
        <v>0</v>
      </c>
      <c r="BG320" s="158">
        <f>IF(N320="zákl. přenesená",J320,0)</f>
        <v>0</v>
      </c>
      <c r="BH320" s="158">
        <f>IF(N320="sníž. přenesená",J320,0)</f>
        <v>0</v>
      </c>
      <c r="BI320" s="158">
        <f>IF(N320="nulová",J320,0)</f>
        <v>0</v>
      </c>
      <c r="BJ320" s="18" t="s">
        <v>84</v>
      </c>
      <c r="BK320" s="158">
        <f>ROUND(I320*H320,2)</f>
        <v>0</v>
      </c>
      <c r="BL320" s="18" t="s">
        <v>270</v>
      </c>
      <c r="BM320" s="157" t="s">
        <v>2299</v>
      </c>
    </row>
    <row r="321" spans="1:65" s="13" customFormat="1" x14ac:dyDescent="0.15">
      <c r="B321" s="163"/>
      <c r="D321" s="159" t="s">
        <v>194</v>
      </c>
      <c r="E321" s="164" t="s">
        <v>1</v>
      </c>
      <c r="F321" s="165" t="s">
        <v>2300</v>
      </c>
      <c r="H321" s="164" t="s">
        <v>1</v>
      </c>
      <c r="L321" s="163"/>
      <c r="M321" s="166"/>
      <c r="N321" s="167"/>
      <c r="O321" s="167"/>
      <c r="P321" s="167"/>
      <c r="Q321" s="167"/>
      <c r="R321" s="167"/>
      <c r="S321" s="167"/>
      <c r="T321" s="168"/>
      <c r="AT321" s="164" t="s">
        <v>194</v>
      </c>
      <c r="AU321" s="164" t="s">
        <v>86</v>
      </c>
      <c r="AV321" s="13" t="s">
        <v>84</v>
      </c>
      <c r="AW321" s="13" t="s">
        <v>32</v>
      </c>
      <c r="AX321" s="13" t="s">
        <v>77</v>
      </c>
      <c r="AY321" s="164" t="s">
        <v>184</v>
      </c>
    </row>
    <row r="322" spans="1:65" s="14" customFormat="1" x14ac:dyDescent="0.15">
      <c r="B322" s="169"/>
      <c r="D322" s="159" t="s">
        <v>194</v>
      </c>
      <c r="E322" s="170" t="s">
        <v>1</v>
      </c>
      <c r="F322" s="171" t="s">
        <v>84</v>
      </c>
      <c r="H322" s="172">
        <v>1</v>
      </c>
      <c r="L322" s="169"/>
      <c r="M322" s="173"/>
      <c r="N322" s="174"/>
      <c r="O322" s="174"/>
      <c r="P322" s="174"/>
      <c r="Q322" s="174"/>
      <c r="R322" s="174"/>
      <c r="S322" s="174"/>
      <c r="T322" s="175"/>
      <c r="AT322" s="170" t="s">
        <v>194</v>
      </c>
      <c r="AU322" s="170" t="s">
        <v>86</v>
      </c>
      <c r="AV322" s="14" t="s">
        <v>86</v>
      </c>
      <c r="AW322" s="14" t="s">
        <v>32</v>
      </c>
      <c r="AX322" s="14" t="s">
        <v>84</v>
      </c>
      <c r="AY322" s="170" t="s">
        <v>184</v>
      </c>
    </row>
    <row r="323" spans="1:65" s="2" customFormat="1" ht="44.25" customHeight="1" x14ac:dyDescent="0.15">
      <c r="A323" s="30"/>
      <c r="B323" s="146"/>
      <c r="C323" s="147">
        <v>93</v>
      </c>
      <c r="D323" s="147" t="s">
        <v>186</v>
      </c>
      <c r="E323" s="148" t="s">
        <v>2007</v>
      </c>
      <c r="F323" s="149" t="s">
        <v>2008</v>
      </c>
      <c r="G323" s="150" t="s">
        <v>300</v>
      </c>
      <c r="H323" s="151">
        <v>1.9E-2</v>
      </c>
      <c r="I323" s="152"/>
      <c r="J323" s="152">
        <f>ROUND(I323*H323,2)</f>
        <v>0</v>
      </c>
      <c r="K323" s="149" t="s">
        <v>190</v>
      </c>
      <c r="L323" s="31"/>
      <c r="M323" s="192" t="s">
        <v>1</v>
      </c>
      <c r="N323" s="193" t="s">
        <v>42</v>
      </c>
      <c r="O323" s="194">
        <v>3.327</v>
      </c>
      <c r="P323" s="194">
        <f>O323*H323</f>
        <v>6.3212999999999991E-2</v>
      </c>
      <c r="Q323" s="194">
        <v>0</v>
      </c>
      <c r="R323" s="194">
        <f>Q323*H323</f>
        <v>0</v>
      </c>
      <c r="S323" s="194">
        <v>0</v>
      </c>
      <c r="T323" s="195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270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270</v>
      </c>
      <c r="BM323" s="157" t="s">
        <v>2301</v>
      </c>
    </row>
    <row r="324" spans="1:65" s="2" customFormat="1" ht="7" customHeight="1" x14ac:dyDescent="0.15">
      <c r="A324" s="30"/>
      <c r="B324" s="45"/>
      <c r="C324" s="46"/>
      <c r="D324" s="46"/>
      <c r="E324" s="46"/>
      <c r="F324" s="46"/>
      <c r="G324" s="46"/>
      <c r="H324" s="46"/>
      <c r="I324" s="46"/>
      <c r="J324" s="46"/>
      <c r="K324" s="46"/>
      <c r="L324" s="31"/>
      <c r="M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</row>
  </sheetData>
  <autoFilter ref="C136:K323"/>
  <mergeCells count="14">
    <mergeCell ref="E127:H127"/>
    <mergeCell ref="E125:H125"/>
    <mergeCell ref="E129:H129"/>
    <mergeCell ref="L2:V2"/>
    <mergeCell ref="E85:H85"/>
    <mergeCell ref="E89:H89"/>
    <mergeCell ref="E87:H87"/>
    <mergeCell ref="E91:H91"/>
    <mergeCell ref="E123:H123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29"/>
  <sheetViews>
    <sheetView showGridLines="0" topLeftCell="A278" workbookViewId="0">
      <selection activeCell="U289" sqref="U289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129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1719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2302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ROUND(J138,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ROUND((SUM(BE138:BE328)),  2)</f>
        <v>0</v>
      </c>
      <c r="G37" s="30"/>
      <c r="H37" s="30"/>
      <c r="I37" s="104">
        <v>0.21</v>
      </c>
      <c r="J37" s="103">
        <f>ROUND(((SUM(BE138:BE328))*I37),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ROUND((SUM(BF138:BF328)),  2)</f>
        <v>0</v>
      </c>
      <c r="G38" s="30"/>
      <c r="H38" s="30"/>
      <c r="I38" s="104">
        <v>0.15</v>
      </c>
      <c r="J38" s="103">
        <f>ROUND(((SUM(BF138:BF328))*I38),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ROUND((SUM(BG138:BG328)),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ROUND((SUM(BH138:BH328)),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ROUND((SUM(BI138:BI328)),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1719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04.4. - Armaturní šachta na pravém břehu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J138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J139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47" s="10" customFormat="1" ht="20" customHeight="1" x14ac:dyDescent="0.15">
      <c r="B103" s="120"/>
      <c r="D103" s="121" t="s">
        <v>164</v>
      </c>
      <c r="E103" s="122"/>
      <c r="F103" s="122"/>
      <c r="G103" s="122"/>
      <c r="H103" s="122"/>
      <c r="I103" s="122"/>
      <c r="J103" s="123">
        <f>J203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J211</f>
        <v>0</v>
      </c>
      <c r="L104" s="120"/>
    </row>
    <row r="105" spans="1:47" s="10" customFormat="1" ht="20" customHeight="1" x14ac:dyDescent="0.15">
      <c r="B105" s="120"/>
      <c r="D105" s="121" t="s">
        <v>532</v>
      </c>
      <c r="E105" s="122"/>
      <c r="F105" s="122"/>
      <c r="G105" s="122"/>
      <c r="H105" s="122"/>
      <c r="I105" s="122"/>
      <c r="J105" s="123">
        <f>J224</f>
        <v>0</v>
      </c>
      <c r="L105" s="120"/>
    </row>
    <row r="106" spans="1:47" s="10" customFormat="1" ht="20" customHeight="1" x14ac:dyDescent="0.15">
      <c r="B106" s="120"/>
      <c r="D106" s="121" t="s">
        <v>988</v>
      </c>
      <c r="E106" s="122"/>
      <c r="F106" s="122"/>
      <c r="G106" s="122"/>
      <c r="H106" s="122"/>
      <c r="I106" s="122"/>
      <c r="J106" s="123">
        <f>J234</f>
        <v>0</v>
      </c>
      <c r="L106" s="120"/>
    </row>
    <row r="107" spans="1:47" s="10" customFormat="1" ht="20" customHeight="1" x14ac:dyDescent="0.15">
      <c r="B107" s="120"/>
      <c r="D107" s="121" t="s">
        <v>166</v>
      </c>
      <c r="E107" s="122"/>
      <c r="F107" s="122"/>
      <c r="G107" s="122"/>
      <c r="H107" s="122"/>
      <c r="I107" s="122"/>
      <c r="J107" s="123">
        <f>J237</f>
        <v>0</v>
      </c>
      <c r="L107" s="120"/>
    </row>
    <row r="108" spans="1:47" s="10" customFormat="1" ht="20" customHeight="1" x14ac:dyDescent="0.15">
      <c r="B108" s="120"/>
      <c r="D108" s="121" t="s">
        <v>533</v>
      </c>
      <c r="E108" s="122"/>
      <c r="F108" s="122"/>
      <c r="G108" s="122"/>
      <c r="H108" s="122"/>
      <c r="I108" s="122"/>
      <c r="J108" s="123">
        <f>J275</f>
        <v>0</v>
      </c>
      <c r="L108" s="120"/>
    </row>
    <row r="109" spans="1:47" s="10" customFormat="1" ht="20" customHeight="1" x14ac:dyDescent="0.15">
      <c r="B109" s="120"/>
      <c r="D109" s="121" t="s">
        <v>167</v>
      </c>
      <c r="E109" s="122"/>
      <c r="F109" s="122"/>
      <c r="G109" s="122"/>
      <c r="H109" s="122"/>
      <c r="I109" s="122"/>
      <c r="J109" s="123">
        <f>J284</f>
        <v>0</v>
      </c>
      <c r="L109" s="120"/>
    </row>
    <row r="110" spans="1:47" s="10" customFormat="1" ht="20" customHeight="1" x14ac:dyDescent="0.15">
      <c r="B110" s="120"/>
      <c r="D110" s="121" t="s">
        <v>168</v>
      </c>
      <c r="E110" s="122"/>
      <c r="F110" s="122"/>
      <c r="G110" s="122"/>
      <c r="H110" s="122"/>
      <c r="I110" s="122"/>
      <c r="J110" s="123">
        <f>J291</f>
        <v>0</v>
      </c>
      <c r="L110" s="120"/>
    </row>
    <row r="111" spans="1:47" s="9" customFormat="1" ht="25" customHeight="1" x14ac:dyDescent="0.15">
      <c r="B111" s="116"/>
      <c r="D111" s="117" t="s">
        <v>989</v>
      </c>
      <c r="E111" s="118"/>
      <c r="F111" s="118"/>
      <c r="G111" s="118"/>
      <c r="H111" s="118"/>
      <c r="I111" s="118"/>
      <c r="J111" s="119">
        <f>J293</f>
        <v>0</v>
      </c>
      <c r="L111" s="116"/>
    </row>
    <row r="112" spans="1:47" s="10" customFormat="1" ht="20" customHeight="1" x14ac:dyDescent="0.15">
      <c r="B112" s="120"/>
      <c r="D112" s="121" t="s">
        <v>2034</v>
      </c>
      <c r="E112" s="122"/>
      <c r="F112" s="122"/>
      <c r="G112" s="122"/>
      <c r="H112" s="122"/>
      <c r="I112" s="122"/>
      <c r="J112" s="123">
        <f>J294</f>
        <v>0</v>
      </c>
      <c r="L112" s="120"/>
    </row>
    <row r="113" spans="1:31" s="10" customFormat="1" ht="20" customHeight="1" x14ac:dyDescent="0.15">
      <c r="B113" s="120"/>
      <c r="D113" s="121" t="s">
        <v>2035</v>
      </c>
      <c r="E113" s="122"/>
      <c r="F113" s="122"/>
      <c r="G113" s="122"/>
      <c r="H113" s="122"/>
      <c r="I113" s="122"/>
      <c r="J113" s="123">
        <f>J317</f>
        <v>0</v>
      </c>
      <c r="L113" s="120"/>
    </row>
    <row r="114" spans="1:31" s="10" customFormat="1" ht="20" customHeight="1" x14ac:dyDescent="0.15">
      <c r="B114" s="120"/>
      <c r="D114" s="121" t="s">
        <v>1721</v>
      </c>
      <c r="E114" s="122"/>
      <c r="F114" s="122"/>
      <c r="G114" s="122"/>
      <c r="H114" s="122"/>
      <c r="I114" s="122"/>
      <c r="J114" s="123">
        <f>J323</f>
        <v>0</v>
      </c>
      <c r="L114" s="120"/>
    </row>
    <row r="115" spans="1:31" s="2" customFormat="1" ht="21.75" customHeight="1" x14ac:dyDescent="0.15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7" customHeight="1" x14ac:dyDescent="0.15">
      <c r="A116" s="30"/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20" spans="1:31" s="2" customFormat="1" ht="7" customHeight="1" x14ac:dyDescent="0.15">
      <c r="A120" s="30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25" customHeight="1" x14ac:dyDescent="0.15">
      <c r="A121" s="30"/>
      <c r="B121" s="31"/>
      <c r="C121" s="22" t="s">
        <v>169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7" customHeight="1" x14ac:dyDescent="0.15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 x14ac:dyDescent="0.15">
      <c r="A123" s="30"/>
      <c r="B123" s="31"/>
      <c r="C123" s="27" t="s">
        <v>14</v>
      </c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26.25" customHeight="1" x14ac:dyDescent="0.15">
      <c r="A124" s="30"/>
      <c r="B124" s="31"/>
      <c r="C124" s="30"/>
      <c r="D124" s="30"/>
      <c r="E124" s="247" t="str">
        <f>E7</f>
        <v>Semily - obnova inženýrských sítí v lokalitě Na Mýtě a shybek pod Jizerou</v>
      </c>
      <c r="F124" s="248"/>
      <c r="G124" s="248"/>
      <c r="H124" s="248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1" customFormat="1" ht="12" customHeight="1" x14ac:dyDescent="0.15">
      <c r="B125" s="21"/>
      <c r="C125" s="27" t="s">
        <v>150</v>
      </c>
      <c r="L125" s="21"/>
    </row>
    <row r="126" spans="1:31" s="1" customFormat="1" ht="16.5" customHeight="1" x14ac:dyDescent="0.15">
      <c r="B126" s="21"/>
      <c r="E126" s="247" t="s">
        <v>151</v>
      </c>
      <c r="F126" s="212"/>
      <c r="G126" s="212"/>
      <c r="H126" s="212"/>
      <c r="L126" s="21"/>
    </row>
    <row r="127" spans="1:31" s="1" customFormat="1" ht="12" customHeight="1" x14ac:dyDescent="0.15">
      <c r="B127" s="21"/>
      <c r="C127" s="27" t="s">
        <v>152</v>
      </c>
      <c r="L127" s="21"/>
    </row>
    <row r="128" spans="1:31" s="2" customFormat="1" ht="16.5" customHeight="1" x14ac:dyDescent="0.15">
      <c r="A128" s="30"/>
      <c r="B128" s="31"/>
      <c r="C128" s="30"/>
      <c r="D128" s="30"/>
      <c r="E128" s="245" t="s">
        <v>1719</v>
      </c>
      <c r="F128" s="246"/>
      <c r="G128" s="246"/>
      <c r="H128" s="246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2" customHeight="1" x14ac:dyDescent="0.15">
      <c r="A129" s="30"/>
      <c r="B129" s="31"/>
      <c r="C129" s="27" t="s">
        <v>667</v>
      </c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6.5" customHeight="1" x14ac:dyDescent="0.15">
      <c r="A130" s="30"/>
      <c r="B130" s="31"/>
      <c r="C130" s="30"/>
      <c r="D130" s="30"/>
      <c r="E130" s="241" t="str">
        <f>E13</f>
        <v>SO 04.4. - Armaturní šachta na pravém břehu</v>
      </c>
      <c r="F130" s="246"/>
      <c r="G130" s="246"/>
      <c r="H130" s="246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7" customHeight="1" x14ac:dyDescent="0.15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2" customHeight="1" x14ac:dyDescent="0.15">
      <c r="A132" s="30"/>
      <c r="B132" s="31"/>
      <c r="C132" s="27" t="s">
        <v>18</v>
      </c>
      <c r="D132" s="30"/>
      <c r="E132" s="30"/>
      <c r="F132" s="25" t="str">
        <f>F16</f>
        <v>Semily</v>
      </c>
      <c r="G132" s="30"/>
      <c r="H132" s="30"/>
      <c r="I132" s="27" t="s">
        <v>20</v>
      </c>
      <c r="J132" s="53" t="str">
        <f>IF(J16="","",J16)</f>
        <v>27. 10. 2022</v>
      </c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7" customHeight="1" x14ac:dyDescent="0.15">
      <c r="A133" s="30"/>
      <c r="B133" s="31"/>
      <c r="C133" s="30"/>
      <c r="D133" s="30"/>
      <c r="E133" s="30"/>
      <c r="F133" s="30"/>
      <c r="G133" s="30"/>
      <c r="H133" s="30"/>
      <c r="I133" s="30"/>
      <c r="J133" s="30"/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5.25" customHeight="1" x14ac:dyDescent="0.15">
      <c r="A134" s="30"/>
      <c r="B134" s="31"/>
      <c r="C134" s="27" t="s">
        <v>22</v>
      </c>
      <c r="D134" s="30"/>
      <c r="E134" s="30"/>
      <c r="F134" s="25" t="str">
        <f>E19</f>
        <v>VHS Turnov, Antonína Dvořáka 287, 511 01 Turnov</v>
      </c>
      <c r="G134" s="30"/>
      <c r="H134" s="30"/>
      <c r="I134" s="27" t="s">
        <v>28</v>
      </c>
      <c r="J134" s="28" t="str">
        <f>E25</f>
        <v>ŠINDLAR s.r.o.</v>
      </c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2" customFormat="1" ht="15.25" customHeight="1" x14ac:dyDescent="0.15">
      <c r="A135" s="30"/>
      <c r="B135" s="31"/>
      <c r="C135" s="27" t="s">
        <v>26</v>
      </c>
      <c r="D135" s="30"/>
      <c r="E135" s="30"/>
      <c r="F135" s="25" t="str">
        <f>IF(E22="","",E22)</f>
        <v>Dle výběrového řízení</v>
      </c>
      <c r="G135" s="30"/>
      <c r="H135" s="30"/>
      <c r="I135" s="27" t="s">
        <v>33</v>
      </c>
      <c r="J135" s="28" t="str">
        <f>E28</f>
        <v>Roman Bárta</v>
      </c>
      <c r="K135" s="30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5" s="2" customFormat="1" ht="10.25" customHeight="1" x14ac:dyDescent="0.15">
      <c r="A136" s="30"/>
      <c r="B136" s="31"/>
      <c r="C136" s="30"/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65" s="11" customFormat="1" ht="29.25" customHeight="1" x14ac:dyDescent="0.15">
      <c r="A137" s="124"/>
      <c r="B137" s="125"/>
      <c r="C137" s="126" t="s">
        <v>170</v>
      </c>
      <c r="D137" s="127" t="s">
        <v>62</v>
      </c>
      <c r="E137" s="127" t="s">
        <v>58</v>
      </c>
      <c r="F137" s="127" t="s">
        <v>59</v>
      </c>
      <c r="G137" s="127" t="s">
        <v>171</v>
      </c>
      <c r="H137" s="127" t="s">
        <v>172</v>
      </c>
      <c r="I137" s="127" t="s">
        <v>173</v>
      </c>
      <c r="J137" s="127" t="s">
        <v>158</v>
      </c>
      <c r="K137" s="128" t="s">
        <v>174</v>
      </c>
      <c r="L137" s="129"/>
      <c r="M137" s="60" t="s">
        <v>1</v>
      </c>
      <c r="N137" s="61" t="s">
        <v>41</v>
      </c>
      <c r="O137" s="61" t="s">
        <v>175</v>
      </c>
      <c r="P137" s="61" t="s">
        <v>176</v>
      </c>
      <c r="Q137" s="61" t="s">
        <v>177</v>
      </c>
      <c r="R137" s="61" t="s">
        <v>178</v>
      </c>
      <c r="S137" s="61" t="s">
        <v>179</v>
      </c>
      <c r="T137" s="62" t="s">
        <v>180</v>
      </c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</row>
    <row r="138" spans="1:65" s="2" customFormat="1" ht="22.75" customHeight="1" x14ac:dyDescent="0.2">
      <c r="A138" s="30"/>
      <c r="B138" s="31"/>
      <c r="C138" s="67" t="s">
        <v>181</v>
      </c>
      <c r="D138" s="30"/>
      <c r="E138" s="30"/>
      <c r="F138" s="30"/>
      <c r="G138" s="30"/>
      <c r="H138" s="30"/>
      <c r="I138" s="30"/>
      <c r="J138" s="130">
        <f>BK138</f>
        <v>0</v>
      </c>
      <c r="K138" s="30"/>
      <c r="L138" s="31"/>
      <c r="M138" s="63"/>
      <c r="N138" s="54"/>
      <c r="O138" s="64"/>
      <c r="P138" s="131">
        <f>P139+P293</f>
        <v>253.882036</v>
      </c>
      <c r="Q138" s="64"/>
      <c r="R138" s="131">
        <f>R139+R293</f>
        <v>27.648375999999999</v>
      </c>
      <c r="S138" s="64"/>
      <c r="T138" s="132">
        <f>T139+T293</f>
        <v>9.7370799999999988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T138" s="18" t="s">
        <v>76</v>
      </c>
      <c r="AU138" s="18" t="s">
        <v>160</v>
      </c>
      <c r="BK138" s="133">
        <f>BK139+BK293</f>
        <v>0</v>
      </c>
    </row>
    <row r="139" spans="1:65" s="12" customFormat="1" ht="26" customHeight="1" x14ac:dyDescent="0.2">
      <c r="B139" s="134"/>
      <c r="D139" s="135" t="s">
        <v>76</v>
      </c>
      <c r="E139" s="136" t="s">
        <v>182</v>
      </c>
      <c r="F139" s="136" t="s">
        <v>183</v>
      </c>
      <c r="J139" s="137">
        <f>BK139</f>
        <v>0</v>
      </c>
      <c r="L139" s="134"/>
      <c r="M139" s="138"/>
      <c r="N139" s="139"/>
      <c r="O139" s="139"/>
      <c r="P139" s="140">
        <f>P140+P203+P211+P224+P234+P237+P275+P284+P291</f>
        <v>222.320277</v>
      </c>
      <c r="Q139" s="139"/>
      <c r="R139" s="140">
        <f>R140+R203+R211+R224+R234+R237+R275+R284+R291</f>
        <v>27.453599999999998</v>
      </c>
      <c r="S139" s="139"/>
      <c r="T139" s="141">
        <f>T140+T203+T211+T224+T234+T237+T275+T284+T291</f>
        <v>9.7370799999999988</v>
      </c>
      <c r="AR139" s="135" t="s">
        <v>84</v>
      </c>
      <c r="AT139" s="142" t="s">
        <v>76</v>
      </c>
      <c r="AU139" s="142" t="s">
        <v>77</v>
      </c>
      <c r="AY139" s="135" t="s">
        <v>184</v>
      </c>
      <c r="BK139" s="143">
        <f>BK140+BK203+BK211+BK224+BK234+BK237+BK275+BK284+BK291</f>
        <v>0</v>
      </c>
    </row>
    <row r="140" spans="1:65" s="12" customFormat="1" ht="22.75" customHeight="1" x14ac:dyDescent="0.15">
      <c r="B140" s="134"/>
      <c r="D140" s="135" t="s">
        <v>76</v>
      </c>
      <c r="E140" s="144" t="s">
        <v>84</v>
      </c>
      <c r="F140" s="144" t="s">
        <v>185</v>
      </c>
      <c r="J140" s="145">
        <f>BK140</f>
        <v>0</v>
      </c>
      <c r="L140" s="134"/>
      <c r="M140" s="138"/>
      <c r="N140" s="139"/>
      <c r="O140" s="139"/>
      <c r="P140" s="140">
        <f>SUM(P141:P202)</f>
        <v>72.189797000000013</v>
      </c>
      <c r="Q140" s="139"/>
      <c r="R140" s="140">
        <f>SUM(R141:R202)</f>
        <v>6.21424E-2</v>
      </c>
      <c r="S140" s="139"/>
      <c r="T140" s="141">
        <f>SUM(T141:T202)</f>
        <v>7.4321999999999999</v>
      </c>
      <c r="AR140" s="135" t="s">
        <v>84</v>
      </c>
      <c r="AT140" s="142" t="s">
        <v>76</v>
      </c>
      <c r="AU140" s="142" t="s">
        <v>84</v>
      </c>
      <c r="AY140" s="135" t="s">
        <v>184</v>
      </c>
      <c r="BK140" s="143">
        <f>SUM(BK141:BK202)</f>
        <v>0</v>
      </c>
    </row>
    <row r="141" spans="1:65" s="2" customFormat="1" ht="66.75" customHeight="1" x14ac:dyDescent="0.15">
      <c r="A141" s="30"/>
      <c r="B141" s="146"/>
      <c r="C141" s="147" t="s">
        <v>84</v>
      </c>
      <c r="D141" s="147" t="s">
        <v>186</v>
      </c>
      <c r="E141" s="148" t="s">
        <v>1723</v>
      </c>
      <c r="F141" s="149" t="s">
        <v>1724</v>
      </c>
      <c r="G141" s="150" t="s">
        <v>189</v>
      </c>
      <c r="H141" s="151">
        <v>14.4</v>
      </c>
      <c r="I141" s="152"/>
      <c r="J141" s="152">
        <f>ROUND(I141*H141,2)</f>
        <v>0</v>
      </c>
      <c r="K141" s="149" t="s">
        <v>190</v>
      </c>
      <c r="L141" s="31"/>
      <c r="M141" s="153" t="s">
        <v>1</v>
      </c>
      <c r="N141" s="154" t="s">
        <v>42</v>
      </c>
      <c r="O141" s="155">
        <v>7.2999999999999995E-2</v>
      </c>
      <c r="P141" s="155">
        <f>O141*H141</f>
        <v>1.0511999999999999</v>
      </c>
      <c r="Q141" s="155">
        <v>0</v>
      </c>
      <c r="R141" s="155">
        <f>Q141*H141</f>
        <v>0</v>
      </c>
      <c r="S141" s="155">
        <v>0.28999999999999998</v>
      </c>
      <c r="T141" s="156">
        <f>S141*H141</f>
        <v>4.1760000000000002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97</v>
      </c>
      <c r="AT141" s="157" t="s">
        <v>186</v>
      </c>
      <c r="AU141" s="157" t="s">
        <v>86</v>
      </c>
      <c r="AY141" s="18" t="s">
        <v>184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84</v>
      </c>
      <c r="BK141" s="158">
        <f>ROUND(I141*H141,2)</f>
        <v>0</v>
      </c>
      <c r="BL141" s="18" t="s">
        <v>97</v>
      </c>
      <c r="BM141" s="157" t="s">
        <v>2303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1726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4" customFormat="1" x14ac:dyDescent="0.15">
      <c r="B143" s="169"/>
      <c r="D143" s="159" t="s">
        <v>194</v>
      </c>
      <c r="E143" s="170" t="s">
        <v>1</v>
      </c>
      <c r="F143" s="171" t="s">
        <v>2304</v>
      </c>
      <c r="H143" s="172">
        <v>14.4</v>
      </c>
      <c r="L143" s="169"/>
      <c r="M143" s="173"/>
      <c r="N143" s="174"/>
      <c r="O143" s="174"/>
      <c r="P143" s="174"/>
      <c r="Q143" s="174"/>
      <c r="R143" s="174"/>
      <c r="S143" s="174"/>
      <c r="T143" s="175"/>
      <c r="AT143" s="170" t="s">
        <v>194</v>
      </c>
      <c r="AU143" s="170" t="s">
        <v>86</v>
      </c>
      <c r="AV143" s="14" t="s">
        <v>86</v>
      </c>
      <c r="AW143" s="14" t="s">
        <v>32</v>
      </c>
      <c r="AX143" s="14" t="s">
        <v>84</v>
      </c>
      <c r="AY143" s="170" t="s">
        <v>184</v>
      </c>
    </row>
    <row r="144" spans="1:65" s="2" customFormat="1" ht="55.5" customHeight="1" x14ac:dyDescent="0.15">
      <c r="A144" s="30"/>
      <c r="B144" s="146"/>
      <c r="C144" s="147" t="s">
        <v>86</v>
      </c>
      <c r="D144" s="147" t="s">
        <v>186</v>
      </c>
      <c r="E144" s="148" t="s">
        <v>543</v>
      </c>
      <c r="F144" s="149" t="s">
        <v>544</v>
      </c>
      <c r="G144" s="150" t="s">
        <v>189</v>
      </c>
      <c r="H144" s="151">
        <v>14.4</v>
      </c>
      <c r="I144" s="152"/>
      <c r="J144" s="152">
        <f>ROUND(I144*H144,2)</f>
        <v>0</v>
      </c>
      <c r="K144" s="149" t="s">
        <v>190</v>
      </c>
      <c r="L144" s="31"/>
      <c r="M144" s="153" t="s">
        <v>1</v>
      </c>
      <c r="N144" s="154" t="s">
        <v>42</v>
      </c>
      <c r="O144" s="155">
        <v>9.4E-2</v>
      </c>
      <c r="P144" s="155">
        <f>O144*H144</f>
        <v>1.3536000000000001</v>
      </c>
      <c r="Q144" s="155">
        <v>0</v>
      </c>
      <c r="R144" s="155">
        <f>Q144*H144</f>
        <v>0</v>
      </c>
      <c r="S144" s="155">
        <v>9.8000000000000004E-2</v>
      </c>
      <c r="T144" s="156">
        <f>S144*H144</f>
        <v>1.4112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97</v>
      </c>
      <c r="AT144" s="157" t="s">
        <v>186</v>
      </c>
      <c r="AU144" s="157" t="s">
        <v>86</v>
      </c>
      <c r="AY144" s="18" t="s">
        <v>184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97</v>
      </c>
      <c r="BM144" s="157" t="s">
        <v>2305</v>
      </c>
    </row>
    <row r="145" spans="1:65" s="13" customFormat="1" x14ac:dyDescent="0.15">
      <c r="B145" s="163"/>
      <c r="D145" s="159" t="s">
        <v>194</v>
      </c>
      <c r="E145" s="164" t="s">
        <v>1</v>
      </c>
      <c r="F145" s="165" t="s">
        <v>1726</v>
      </c>
      <c r="H145" s="164" t="s">
        <v>1</v>
      </c>
      <c r="L145" s="163"/>
      <c r="M145" s="166"/>
      <c r="N145" s="167"/>
      <c r="O145" s="167"/>
      <c r="P145" s="167"/>
      <c r="Q145" s="167"/>
      <c r="R145" s="167"/>
      <c r="S145" s="167"/>
      <c r="T145" s="168"/>
      <c r="AT145" s="164" t="s">
        <v>194</v>
      </c>
      <c r="AU145" s="164" t="s">
        <v>86</v>
      </c>
      <c r="AV145" s="13" t="s">
        <v>84</v>
      </c>
      <c r="AW145" s="13" t="s">
        <v>32</v>
      </c>
      <c r="AX145" s="13" t="s">
        <v>77</v>
      </c>
      <c r="AY145" s="164" t="s">
        <v>184</v>
      </c>
    </row>
    <row r="146" spans="1:65" s="14" customFormat="1" x14ac:dyDescent="0.15">
      <c r="B146" s="169"/>
      <c r="D146" s="159" t="s">
        <v>194</v>
      </c>
      <c r="E146" s="170" t="s">
        <v>1</v>
      </c>
      <c r="F146" s="171" t="s">
        <v>2304</v>
      </c>
      <c r="H146" s="172">
        <v>14.4</v>
      </c>
      <c r="L146" s="169"/>
      <c r="M146" s="173"/>
      <c r="N146" s="174"/>
      <c r="O146" s="174"/>
      <c r="P146" s="174"/>
      <c r="Q146" s="174"/>
      <c r="R146" s="174"/>
      <c r="S146" s="174"/>
      <c r="T146" s="175"/>
      <c r="AT146" s="170" t="s">
        <v>194</v>
      </c>
      <c r="AU146" s="170" t="s">
        <v>86</v>
      </c>
      <c r="AV146" s="14" t="s">
        <v>86</v>
      </c>
      <c r="AW146" s="14" t="s">
        <v>32</v>
      </c>
      <c r="AX146" s="14" t="s">
        <v>84</v>
      </c>
      <c r="AY146" s="170" t="s">
        <v>184</v>
      </c>
    </row>
    <row r="147" spans="1:65" s="2" customFormat="1" ht="49" customHeight="1" x14ac:dyDescent="0.15">
      <c r="A147" s="30"/>
      <c r="B147" s="146"/>
      <c r="C147" s="147" t="s">
        <v>93</v>
      </c>
      <c r="D147" s="147" t="s">
        <v>186</v>
      </c>
      <c r="E147" s="148" t="s">
        <v>686</v>
      </c>
      <c r="F147" s="149" t="s">
        <v>687</v>
      </c>
      <c r="G147" s="150" t="s">
        <v>229</v>
      </c>
      <c r="H147" s="151">
        <v>9</v>
      </c>
      <c r="I147" s="152"/>
      <c r="J147" s="152">
        <f>ROUND(I147*H147,2)</f>
        <v>0</v>
      </c>
      <c r="K147" s="149" t="s">
        <v>190</v>
      </c>
      <c r="L147" s="31"/>
      <c r="M147" s="153" t="s">
        <v>1</v>
      </c>
      <c r="N147" s="154" t="s">
        <v>42</v>
      </c>
      <c r="O147" s="155">
        <v>0.13300000000000001</v>
      </c>
      <c r="P147" s="155">
        <f>O147*H147</f>
        <v>1.1970000000000001</v>
      </c>
      <c r="Q147" s="155">
        <v>0</v>
      </c>
      <c r="R147" s="155">
        <f>Q147*H147</f>
        <v>0</v>
      </c>
      <c r="S147" s="155">
        <v>0.20499999999999999</v>
      </c>
      <c r="T147" s="156">
        <f>S147*H147</f>
        <v>1.845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97</v>
      </c>
      <c r="AT147" s="157" t="s">
        <v>186</v>
      </c>
      <c r="AU147" s="157" t="s">
        <v>86</v>
      </c>
      <c r="AY147" s="18" t="s">
        <v>184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84</v>
      </c>
      <c r="BK147" s="158">
        <f>ROUND(I147*H147,2)</f>
        <v>0</v>
      </c>
      <c r="BL147" s="18" t="s">
        <v>97</v>
      </c>
      <c r="BM147" s="157" t="s">
        <v>2306</v>
      </c>
    </row>
    <row r="148" spans="1:65" s="2" customFormat="1" ht="24.25" customHeight="1" x14ac:dyDescent="0.15">
      <c r="A148" s="30"/>
      <c r="B148" s="146"/>
      <c r="C148" s="147" t="s">
        <v>97</v>
      </c>
      <c r="D148" s="147" t="s">
        <v>186</v>
      </c>
      <c r="E148" s="148" t="s">
        <v>1023</v>
      </c>
      <c r="F148" s="149" t="s">
        <v>1024</v>
      </c>
      <c r="G148" s="150" t="s">
        <v>189</v>
      </c>
      <c r="H148" s="151">
        <v>11.5</v>
      </c>
      <c r="I148" s="152"/>
      <c r="J148" s="152">
        <f>ROUND(I148*H148,2)</f>
        <v>0</v>
      </c>
      <c r="K148" s="149" t="s">
        <v>190</v>
      </c>
      <c r="L148" s="31"/>
      <c r="M148" s="153" t="s">
        <v>1</v>
      </c>
      <c r="N148" s="154" t="s">
        <v>42</v>
      </c>
      <c r="O148" s="155">
        <v>7.5999999999999998E-2</v>
      </c>
      <c r="P148" s="155">
        <f>O148*H148</f>
        <v>0.874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97</v>
      </c>
      <c r="AT148" s="157" t="s">
        <v>186</v>
      </c>
      <c r="AU148" s="157" t="s">
        <v>86</v>
      </c>
      <c r="AY148" s="18" t="s">
        <v>184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84</v>
      </c>
      <c r="BK148" s="158">
        <f>ROUND(I148*H148,2)</f>
        <v>0</v>
      </c>
      <c r="BL148" s="18" t="s">
        <v>97</v>
      </c>
      <c r="BM148" s="157" t="s">
        <v>2307</v>
      </c>
    </row>
    <row r="149" spans="1:65" s="13" customFormat="1" x14ac:dyDescent="0.15">
      <c r="B149" s="163"/>
      <c r="D149" s="159" t="s">
        <v>194</v>
      </c>
      <c r="E149" s="164" t="s">
        <v>1</v>
      </c>
      <c r="F149" s="165" t="s">
        <v>2308</v>
      </c>
      <c r="H149" s="164" t="s">
        <v>1</v>
      </c>
      <c r="L149" s="163"/>
      <c r="M149" s="166"/>
      <c r="N149" s="167"/>
      <c r="O149" s="167"/>
      <c r="P149" s="167"/>
      <c r="Q149" s="167"/>
      <c r="R149" s="167"/>
      <c r="S149" s="167"/>
      <c r="T149" s="168"/>
      <c r="AT149" s="164" t="s">
        <v>194</v>
      </c>
      <c r="AU149" s="164" t="s">
        <v>86</v>
      </c>
      <c r="AV149" s="13" t="s">
        <v>84</v>
      </c>
      <c r="AW149" s="13" t="s">
        <v>32</v>
      </c>
      <c r="AX149" s="13" t="s">
        <v>77</v>
      </c>
      <c r="AY149" s="164" t="s">
        <v>184</v>
      </c>
    </row>
    <row r="150" spans="1:65" s="14" customFormat="1" x14ac:dyDescent="0.15">
      <c r="B150" s="169"/>
      <c r="D150" s="159" t="s">
        <v>194</v>
      </c>
      <c r="E150" s="170" t="s">
        <v>1</v>
      </c>
      <c r="F150" s="171" t="s">
        <v>2309</v>
      </c>
      <c r="H150" s="172">
        <v>11.5</v>
      </c>
      <c r="L150" s="169"/>
      <c r="M150" s="173"/>
      <c r="N150" s="174"/>
      <c r="O150" s="174"/>
      <c r="P150" s="174"/>
      <c r="Q150" s="174"/>
      <c r="R150" s="174"/>
      <c r="S150" s="174"/>
      <c r="T150" s="175"/>
      <c r="AT150" s="170" t="s">
        <v>194</v>
      </c>
      <c r="AU150" s="170" t="s">
        <v>86</v>
      </c>
      <c r="AV150" s="14" t="s">
        <v>86</v>
      </c>
      <c r="AW150" s="14" t="s">
        <v>32</v>
      </c>
      <c r="AX150" s="14" t="s">
        <v>84</v>
      </c>
      <c r="AY150" s="170" t="s">
        <v>184</v>
      </c>
    </row>
    <row r="151" spans="1:65" s="2" customFormat="1" ht="44.25" customHeight="1" x14ac:dyDescent="0.15">
      <c r="A151" s="30"/>
      <c r="B151" s="146"/>
      <c r="C151" s="147" t="s">
        <v>209</v>
      </c>
      <c r="D151" s="147" t="s">
        <v>186</v>
      </c>
      <c r="E151" s="148" t="s">
        <v>243</v>
      </c>
      <c r="F151" s="149" t="s">
        <v>244</v>
      </c>
      <c r="G151" s="150" t="s">
        <v>239</v>
      </c>
      <c r="H151" s="151">
        <v>25.872</v>
      </c>
      <c r="I151" s="152"/>
      <c r="J151" s="152">
        <f>ROUND(I151*H151,2)</f>
        <v>0</v>
      </c>
      <c r="K151" s="149" t="s">
        <v>190</v>
      </c>
      <c r="L151" s="31"/>
      <c r="M151" s="153" t="s">
        <v>1</v>
      </c>
      <c r="N151" s="154" t="s">
        <v>42</v>
      </c>
      <c r="O151" s="155">
        <v>0.38</v>
      </c>
      <c r="P151" s="155">
        <f>O151*H151</f>
        <v>9.8313600000000001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7" t="s">
        <v>97</v>
      </c>
      <c r="AT151" s="157" t="s">
        <v>186</v>
      </c>
      <c r="AU151" s="157" t="s">
        <v>86</v>
      </c>
      <c r="AY151" s="18" t="s">
        <v>184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8" t="s">
        <v>84</v>
      </c>
      <c r="BK151" s="158">
        <f>ROUND(I151*H151,2)</f>
        <v>0</v>
      </c>
      <c r="BL151" s="18" t="s">
        <v>97</v>
      </c>
      <c r="BM151" s="157" t="s">
        <v>2310</v>
      </c>
    </row>
    <row r="152" spans="1:65" s="13" customFormat="1" x14ac:dyDescent="0.15">
      <c r="B152" s="163"/>
      <c r="D152" s="159" t="s">
        <v>194</v>
      </c>
      <c r="E152" s="164" t="s">
        <v>1</v>
      </c>
      <c r="F152" s="165" t="s">
        <v>2308</v>
      </c>
      <c r="H152" s="164" t="s">
        <v>1</v>
      </c>
      <c r="L152" s="163"/>
      <c r="M152" s="166"/>
      <c r="N152" s="167"/>
      <c r="O152" s="167"/>
      <c r="P152" s="167"/>
      <c r="Q152" s="167"/>
      <c r="R152" s="167"/>
      <c r="S152" s="167"/>
      <c r="T152" s="168"/>
      <c r="AT152" s="164" t="s">
        <v>194</v>
      </c>
      <c r="AU152" s="164" t="s">
        <v>86</v>
      </c>
      <c r="AV152" s="13" t="s">
        <v>84</v>
      </c>
      <c r="AW152" s="13" t="s">
        <v>32</v>
      </c>
      <c r="AX152" s="13" t="s">
        <v>77</v>
      </c>
      <c r="AY152" s="164" t="s">
        <v>184</v>
      </c>
    </row>
    <row r="153" spans="1:65" s="13" customFormat="1" x14ac:dyDescent="0.15">
      <c r="B153" s="163"/>
      <c r="D153" s="159" t="s">
        <v>194</v>
      </c>
      <c r="E153" s="164" t="s">
        <v>1</v>
      </c>
      <c r="F153" s="165" t="s">
        <v>246</v>
      </c>
      <c r="H153" s="164" t="s">
        <v>1</v>
      </c>
      <c r="L153" s="163"/>
      <c r="M153" s="166"/>
      <c r="N153" s="167"/>
      <c r="O153" s="167"/>
      <c r="P153" s="167"/>
      <c r="Q153" s="167"/>
      <c r="R153" s="167"/>
      <c r="S153" s="167"/>
      <c r="T153" s="168"/>
      <c r="AT153" s="164" t="s">
        <v>194</v>
      </c>
      <c r="AU153" s="164" t="s">
        <v>86</v>
      </c>
      <c r="AV153" s="13" t="s">
        <v>84</v>
      </c>
      <c r="AW153" s="13" t="s">
        <v>32</v>
      </c>
      <c r="AX153" s="13" t="s">
        <v>77</v>
      </c>
      <c r="AY153" s="164" t="s">
        <v>184</v>
      </c>
    </row>
    <row r="154" spans="1:65" s="13" customFormat="1" x14ac:dyDescent="0.15">
      <c r="B154" s="163"/>
      <c r="D154" s="159" t="s">
        <v>194</v>
      </c>
      <c r="E154" s="164" t="s">
        <v>1</v>
      </c>
      <c r="F154" s="165" t="s">
        <v>247</v>
      </c>
      <c r="H154" s="164" t="s">
        <v>1</v>
      </c>
      <c r="L154" s="163"/>
      <c r="M154" s="166"/>
      <c r="N154" s="167"/>
      <c r="O154" s="167"/>
      <c r="P154" s="167"/>
      <c r="Q154" s="167"/>
      <c r="R154" s="167"/>
      <c r="S154" s="167"/>
      <c r="T154" s="168"/>
      <c r="AT154" s="164" t="s">
        <v>194</v>
      </c>
      <c r="AU154" s="164" t="s">
        <v>86</v>
      </c>
      <c r="AV154" s="13" t="s">
        <v>84</v>
      </c>
      <c r="AW154" s="13" t="s">
        <v>32</v>
      </c>
      <c r="AX154" s="13" t="s">
        <v>77</v>
      </c>
      <c r="AY154" s="164" t="s">
        <v>184</v>
      </c>
    </row>
    <row r="155" spans="1:65" s="14" customFormat="1" x14ac:dyDescent="0.15">
      <c r="B155" s="169"/>
      <c r="D155" s="159" t="s">
        <v>194</v>
      </c>
      <c r="E155" s="170" t="s">
        <v>1</v>
      </c>
      <c r="F155" s="171" t="s">
        <v>2311</v>
      </c>
      <c r="H155" s="172">
        <v>25.872</v>
      </c>
      <c r="L155" s="169"/>
      <c r="M155" s="173"/>
      <c r="N155" s="174"/>
      <c r="O155" s="174"/>
      <c r="P155" s="174"/>
      <c r="Q155" s="174"/>
      <c r="R155" s="174"/>
      <c r="S155" s="174"/>
      <c r="T155" s="175"/>
      <c r="AT155" s="170" t="s">
        <v>194</v>
      </c>
      <c r="AU155" s="170" t="s">
        <v>86</v>
      </c>
      <c r="AV155" s="14" t="s">
        <v>86</v>
      </c>
      <c r="AW155" s="14" t="s">
        <v>32</v>
      </c>
      <c r="AX155" s="14" t="s">
        <v>84</v>
      </c>
      <c r="AY155" s="170" t="s">
        <v>184</v>
      </c>
    </row>
    <row r="156" spans="1:65" s="2" customFormat="1" ht="44.25" customHeight="1" x14ac:dyDescent="0.15">
      <c r="A156" s="30"/>
      <c r="B156" s="146"/>
      <c r="C156" s="147" t="s">
        <v>214</v>
      </c>
      <c r="D156" s="147" t="s">
        <v>186</v>
      </c>
      <c r="E156" s="148" t="s">
        <v>251</v>
      </c>
      <c r="F156" s="149" t="s">
        <v>252</v>
      </c>
      <c r="G156" s="150" t="s">
        <v>239</v>
      </c>
      <c r="H156" s="151">
        <v>25.872</v>
      </c>
      <c r="I156" s="152"/>
      <c r="J156" s="152">
        <f>ROUND(I156*H156,2)</f>
        <v>0</v>
      </c>
      <c r="K156" s="149" t="s">
        <v>190</v>
      </c>
      <c r="L156" s="31"/>
      <c r="M156" s="153" t="s">
        <v>1</v>
      </c>
      <c r="N156" s="154" t="s">
        <v>42</v>
      </c>
      <c r="O156" s="155">
        <v>0.52200000000000002</v>
      </c>
      <c r="P156" s="155">
        <f>O156*H156</f>
        <v>13.505184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97</v>
      </c>
      <c r="AT156" s="157" t="s">
        <v>186</v>
      </c>
      <c r="AU156" s="157" t="s">
        <v>86</v>
      </c>
      <c r="AY156" s="18" t="s">
        <v>184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97</v>
      </c>
      <c r="BM156" s="157" t="s">
        <v>2312</v>
      </c>
    </row>
    <row r="157" spans="1:65" s="13" customFormat="1" x14ac:dyDescent="0.15">
      <c r="B157" s="163"/>
      <c r="D157" s="159" t="s">
        <v>194</v>
      </c>
      <c r="E157" s="164" t="s">
        <v>1</v>
      </c>
      <c r="F157" s="165" t="s">
        <v>2308</v>
      </c>
      <c r="H157" s="164" t="s">
        <v>1</v>
      </c>
      <c r="L157" s="163"/>
      <c r="M157" s="166"/>
      <c r="N157" s="167"/>
      <c r="O157" s="167"/>
      <c r="P157" s="167"/>
      <c r="Q157" s="167"/>
      <c r="R157" s="167"/>
      <c r="S157" s="167"/>
      <c r="T157" s="168"/>
      <c r="AT157" s="164" t="s">
        <v>194</v>
      </c>
      <c r="AU157" s="164" t="s">
        <v>86</v>
      </c>
      <c r="AV157" s="13" t="s">
        <v>84</v>
      </c>
      <c r="AW157" s="13" t="s">
        <v>32</v>
      </c>
      <c r="AX157" s="13" t="s">
        <v>77</v>
      </c>
      <c r="AY157" s="164" t="s">
        <v>184</v>
      </c>
    </row>
    <row r="158" spans="1:65" s="13" customFormat="1" x14ac:dyDescent="0.15">
      <c r="B158" s="163"/>
      <c r="D158" s="159" t="s">
        <v>194</v>
      </c>
      <c r="E158" s="164" t="s">
        <v>1</v>
      </c>
      <c r="F158" s="165" t="s">
        <v>246</v>
      </c>
      <c r="H158" s="164" t="s">
        <v>1</v>
      </c>
      <c r="L158" s="163"/>
      <c r="M158" s="166"/>
      <c r="N158" s="167"/>
      <c r="O158" s="167"/>
      <c r="P158" s="167"/>
      <c r="Q158" s="167"/>
      <c r="R158" s="167"/>
      <c r="S158" s="167"/>
      <c r="T158" s="168"/>
      <c r="AT158" s="164" t="s">
        <v>194</v>
      </c>
      <c r="AU158" s="164" t="s">
        <v>86</v>
      </c>
      <c r="AV158" s="13" t="s">
        <v>84</v>
      </c>
      <c r="AW158" s="13" t="s">
        <v>32</v>
      </c>
      <c r="AX158" s="13" t="s">
        <v>77</v>
      </c>
      <c r="AY158" s="164" t="s">
        <v>184</v>
      </c>
    </row>
    <row r="159" spans="1:65" s="13" customFormat="1" x14ac:dyDescent="0.15">
      <c r="B159" s="163"/>
      <c r="D159" s="159" t="s">
        <v>194</v>
      </c>
      <c r="E159" s="164" t="s">
        <v>1</v>
      </c>
      <c r="F159" s="165" t="s">
        <v>247</v>
      </c>
      <c r="H159" s="164" t="s">
        <v>1</v>
      </c>
      <c r="L159" s="163"/>
      <c r="M159" s="166"/>
      <c r="N159" s="167"/>
      <c r="O159" s="167"/>
      <c r="P159" s="167"/>
      <c r="Q159" s="167"/>
      <c r="R159" s="167"/>
      <c r="S159" s="167"/>
      <c r="T159" s="168"/>
      <c r="AT159" s="164" t="s">
        <v>194</v>
      </c>
      <c r="AU159" s="164" t="s">
        <v>86</v>
      </c>
      <c r="AV159" s="13" t="s">
        <v>84</v>
      </c>
      <c r="AW159" s="13" t="s">
        <v>32</v>
      </c>
      <c r="AX159" s="13" t="s">
        <v>77</v>
      </c>
      <c r="AY159" s="164" t="s">
        <v>184</v>
      </c>
    </row>
    <row r="160" spans="1:65" s="14" customFormat="1" x14ac:dyDescent="0.15">
      <c r="B160" s="169"/>
      <c r="D160" s="159" t="s">
        <v>194</v>
      </c>
      <c r="E160" s="170" t="s">
        <v>1</v>
      </c>
      <c r="F160" s="171" t="s">
        <v>2311</v>
      </c>
      <c r="H160" s="172">
        <v>25.872</v>
      </c>
      <c r="L160" s="169"/>
      <c r="M160" s="173"/>
      <c r="N160" s="174"/>
      <c r="O160" s="174"/>
      <c r="P160" s="174"/>
      <c r="Q160" s="174"/>
      <c r="R160" s="174"/>
      <c r="S160" s="174"/>
      <c r="T160" s="175"/>
      <c r="AT160" s="170" t="s">
        <v>194</v>
      </c>
      <c r="AU160" s="170" t="s">
        <v>86</v>
      </c>
      <c r="AV160" s="14" t="s">
        <v>86</v>
      </c>
      <c r="AW160" s="14" t="s">
        <v>32</v>
      </c>
      <c r="AX160" s="14" t="s">
        <v>84</v>
      </c>
      <c r="AY160" s="170" t="s">
        <v>184</v>
      </c>
    </row>
    <row r="161" spans="1:65" s="2" customFormat="1" ht="24.25" customHeight="1" x14ac:dyDescent="0.15">
      <c r="A161" s="30"/>
      <c r="B161" s="146"/>
      <c r="C161" s="147" t="s">
        <v>220</v>
      </c>
      <c r="D161" s="147" t="s">
        <v>186</v>
      </c>
      <c r="E161" s="148" t="s">
        <v>2042</v>
      </c>
      <c r="F161" s="149" t="s">
        <v>2043</v>
      </c>
      <c r="G161" s="150" t="s">
        <v>189</v>
      </c>
      <c r="H161" s="151">
        <v>51.6</v>
      </c>
      <c r="I161" s="152"/>
      <c r="J161" s="152">
        <f>ROUND(I161*H161,2)</f>
        <v>0</v>
      </c>
      <c r="K161" s="149" t="s">
        <v>190</v>
      </c>
      <c r="L161" s="31"/>
      <c r="M161" s="153" t="s">
        <v>1</v>
      </c>
      <c r="N161" s="154" t="s">
        <v>42</v>
      </c>
      <c r="O161" s="155">
        <v>0.156</v>
      </c>
      <c r="P161" s="155">
        <f>O161*H161</f>
        <v>8.0495999999999999</v>
      </c>
      <c r="Q161" s="155">
        <v>6.9999999999999999E-4</v>
      </c>
      <c r="R161" s="155">
        <f>Q161*H161</f>
        <v>3.6119999999999999E-2</v>
      </c>
      <c r="S161" s="155">
        <v>0</v>
      </c>
      <c r="T161" s="156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97</v>
      </c>
      <c r="AT161" s="157" t="s">
        <v>186</v>
      </c>
      <c r="AU161" s="157" t="s">
        <v>86</v>
      </c>
      <c r="AY161" s="18" t="s">
        <v>184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84</v>
      </c>
      <c r="BK161" s="158">
        <f>ROUND(I161*H161,2)</f>
        <v>0</v>
      </c>
      <c r="BL161" s="18" t="s">
        <v>97</v>
      </c>
      <c r="BM161" s="157" t="s">
        <v>2313</v>
      </c>
    </row>
    <row r="162" spans="1:65" s="13" customFormat="1" x14ac:dyDescent="0.15">
      <c r="B162" s="163"/>
      <c r="D162" s="159" t="s">
        <v>194</v>
      </c>
      <c r="E162" s="164" t="s">
        <v>1</v>
      </c>
      <c r="F162" s="165" t="s">
        <v>2308</v>
      </c>
      <c r="H162" s="164" t="s">
        <v>1</v>
      </c>
      <c r="L162" s="163"/>
      <c r="M162" s="166"/>
      <c r="N162" s="167"/>
      <c r="O162" s="167"/>
      <c r="P162" s="167"/>
      <c r="Q162" s="167"/>
      <c r="R162" s="167"/>
      <c r="S162" s="167"/>
      <c r="T162" s="168"/>
      <c r="AT162" s="164" t="s">
        <v>194</v>
      </c>
      <c r="AU162" s="164" t="s">
        <v>86</v>
      </c>
      <c r="AV162" s="13" t="s">
        <v>84</v>
      </c>
      <c r="AW162" s="13" t="s">
        <v>32</v>
      </c>
      <c r="AX162" s="13" t="s">
        <v>77</v>
      </c>
      <c r="AY162" s="164" t="s">
        <v>184</v>
      </c>
    </row>
    <row r="163" spans="1:65" s="14" customFormat="1" x14ac:dyDescent="0.15">
      <c r="B163" s="169"/>
      <c r="D163" s="159" t="s">
        <v>194</v>
      </c>
      <c r="E163" s="170" t="s">
        <v>1</v>
      </c>
      <c r="F163" s="171" t="s">
        <v>2314</v>
      </c>
      <c r="H163" s="172">
        <v>51.6</v>
      </c>
      <c r="L163" s="169"/>
      <c r="M163" s="173"/>
      <c r="N163" s="174"/>
      <c r="O163" s="174"/>
      <c r="P163" s="174"/>
      <c r="Q163" s="174"/>
      <c r="R163" s="174"/>
      <c r="S163" s="174"/>
      <c r="T163" s="175"/>
      <c r="AT163" s="170" t="s">
        <v>194</v>
      </c>
      <c r="AU163" s="170" t="s">
        <v>86</v>
      </c>
      <c r="AV163" s="14" t="s">
        <v>86</v>
      </c>
      <c r="AW163" s="14" t="s">
        <v>32</v>
      </c>
      <c r="AX163" s="14" t="s">
        <v>84</v>
      </c>
      <c r="AY163" s="170" t="s">
        <v>184</v>
      </c>
    </row>
    <row r="164" spans="1:65" s="2" customFormat="1" ht="44.25" customHeight="1" x14ac:dyDescent="0.15">
      <c r="A164" s="30"/>
      <c r="B164" s="146"/>
      <c r="C164" s="147" t="s">
        <v>226</v>
      </c>
      <c r="D164" s="147" t="s">
        <v>186</v>
      </c>
      <c r="E164" s="148" t="s">
        <v>2046</v>
      </c>
      <c r="F164" s="149" t="s">
        <v>2047</v>
      </c>
      <c r="G164" s="150" t="s">
        <v>189</v>
      </c>
      <c r="H164" s="151">
        <v>51.6</v>
      </c>
      <c r="I164" s="152"/>
      <c r="J164" s="152">
        <f>ROUND(I164*H164,2)</f>
        <v>0</v>
      </c>
      <c r="K164" s="149" t="s">
        <v>190</v>
      </c>
      <c r="L164" s="31"/>
      <c r="M164" s="153" t="s">
        <v>1</v>
      </c>
      <c r="N164" s="154" t="s">
        <v>42</v>
      </c>
      <c r="O164" s="155">
        <v>9.5000000000000001E-2</v>
      </c>
      <c r="P164" s="155">
        <f>O164*H164</f>
        <v>4.9020000000000001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7" t="s">
        <v>97</v>
      </c>
      <c r="AT164" s="157" t="s">
        <v>186</v>
      </c>
      <c r="AU164" s="157" t="s">
        <v>86</v>
      </c>
      <c r="AY164" s="18" t="s">
        <v>184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8" t="s">
        <v>84</v>
      </c>
      <c r="BK164" s="158">
        <f>ROUND(I164*H164,2)</f>
        <v>0</v>
      </c>
      <c r="BL164" s="18" t="s">
        <v>97</v>
      </c>
      <c r="BM164" s="157" t="s">
        <v>2315</v>
      </c>
    </row>
    <row r="165" spans="1:65" s="2" customFormat="1" ht="33" customHeight="1" x14ac:dyDescent="0.15">
      <c r="A165" s="30"/>
      <c r="B165" s="146"/>
      <c r="C165" s="147" t="s">
        <v>232</v>
      </c>
      <c r="D165" s="147" t="s">
        <v>186</v>
      </c>
      <c r="E165" s="148" t="s">
        <v>2049</v>
      </c>
      <c r="F165" s="149" t="s">
        <v>2050</v>
      </c>
      <c r="G165" s="150" t="s">
        <v>239</v>
      </c>
      <c r="H165" s="151">
        <v>55.44</v>
      </c>
      <c r="I165" s="152"/>
      <c r="J165" s="152">
        <f>ROUND(I165*H165,2)</f>
        <v>0</v>
      </c>
      <c r="K165" s="149" t="s">
        <v>190</v>
      </c>
      <c r="L165" s="31"/>
      <c r="M165" s="153" t="s">
        <v>1</v>
      </c>
      <c r="N165" s="154" t="s">
        <v>42</v>
      </c>
      <c r="O165" s="155">
        <v>0.126</v>
      </c>
      <c r="P165" s="155">
        <f>O165*H165</f>
        <v>6.9854399999999996</v>
      </c>
      <c r="Q165" s="155">
        <v>4.6000000000000001E-4</v>
      </c>
      <c r="R165" s="155">
        <f>Q165*H165</f>
        <v>2.5502400000000001E-2</v>
      </c>
      <c r="S165" s="155">
        <v>0</v>
      </c>
      <c r="T165" s="156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97</v>
      </c>
      <c r="AT165" s="157" t="s">
        <v>186</v>
      </c>
      <c r="AU165" s="157" t="s">
        <v>86</v>
      </c>
      <c r="AY165" s="18" t="s">
        <v>184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97</v>
      </c>
      <c r="BM165" s="157" t="s">
        <v>2316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2317</v>
      </c>
      <c r="H166" s="172">
        <v>55.44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84</v>
      </c>
      <c r="AY166" s="170" t="s">
        <v>184</v>
      </c>
    </row>
    <row r="167" spans="1:65" s="2" customFormat="1" ht="37.75" customHeight="1" x14ac:dyDescent="0.15">
      <c r="A167" s="30"/>
      <c r="B167" s="146"/>
      <c r="C167" s="147" t="s">
        <v>236</v>
      </c>
      <c r="D167" s="147" t="s">
        <v>186</v>
      </c>
      <c r="E167" s="148" t="s">
        <v>2053</v>
      </c>
      <c r="F167" s="149" t="s">
        <v>2054</v>
      </c>
      <c r="G167" s="150" t="s">
        <v>239</v>
      </c>
      <c r="H167" s="151">
        <v>55.44</v>
      </c>
      <c r="I167" s="152"/>
      <c r="J167" s="152">
        <f>ROUND(I167*H167,2)</f>
        <v>0</v>
      </c>
      <c r="K167" s="149" t="s">
        <v>190</v>
      </c>
      <c r="L167" s="31"/>
      <c r="M167" s="153" t="s">
        <v>1</v>
      </c>
      <c r="N167" s="154" t="s">
        <v>42</v>
      </c>
      <c r="O167" s="155">
        <v>3.7999999999999999E-2</v>
      </c>
      <c r="P167" s="155">
        <f>O167*H167</f>
        <v>2.1067199999999997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2318</v>
      </c>
    </row>
    <row r="168" spans="1:65" s="2" customFormat="1" ht="62.75" customHeight="1" x14ac:dyDescent="0.15">
      <c r="A168" s="30"/>
      <c r="B168" s="146"/>
      <c r="C168" s="147" t="s">
        <v>143</v>
      </c>
      <c r="D168" s="147" t="s">
        <v>186</v>
      </c>
      <c r="E168" s="148" t="s">
        <v>1036</v>
      </c>
      <c r="F168" s="149" t="s">
        <v>1037</v>
      </c>
      <c r="G168" s="150" t="s">
        <v>239</v>
      </c>
      <c r="H168" s="151">
        <v>50.576000000000001</v>
      </c>
      <c r="I168" s="152"/>
      <c r="J168" s="152">
        <f>ROUND(I168*H168,2)</f>
        <v>0</v>
      </c>
      <c r="K168" s="149" t="s">
        <v>190</v>
      </c>
      <c r="L168" s="31"/>
      <c r="M168" s="153" t="s">
        <v>1</v>
      </c>
      <c r="N168" s="154" t="s">
        <v>42</v>
      </c>
      <c r="O168" s="155">
        <v>0.05</v>
      </c>
      <c r="P168" s="155">
        <f>O168*H168</f>
        <v>2.5288000000000004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97</v>
      </c>
      <c r="AT168" s="157" t="s">
        <v>186</v>
      </c>
      <c r="AU168" s="157" t="s">
        <v>86</v>
      </c>
      <c r="AY168" s="18" t="s">
        <v>184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97</v>
      </c>
      <c r="BM168" s="157" t="s">
        <v>2319</v>
      </c>
    </row>
    <row r="169" spans="1:65" s="13" customFormat="1" x14ac:dyDescent="0.15">
      <c r="B169" s="163"/>
      <c r="D169" s="159" t="s">
        <v>194</v>
      </c>
      <c r="E169" s="164" t="s">
        <v>1</v>
      </c>
      <c r="F169" s="165" t="s">
        <v>1039</v>
      </c>
      <c r="H169" s="164" t="s">
        <v>1</v>
      </c>
      <c r="L169" s="163"/>
      <c r="M169" s="166"/>
      <c r="N169" s="167"/>
      <c r="O169" s="167"/>
      <c r="P169" s="167"/>
      <c r="Q169" s="167"/>
      <c r="R169" s="167"/>
      <c r="S169" s="167"/>
      <c r="T169" s="168"/>
      <c r="AT169" s="164" t="s">
        <v>194</v>
      </c>
      <c r="AU169" s="164" t="s">
        <v>86</v>
      </c>
      <c r="AV169" s="13" t="s">
        <v>84</v>
      </c>
      <c r="AW169" s="13" t="s">
        <v>32</v>
      </c>
      <c r="AX169" s="13" t="s">
        <v>77</v>
      </c>
      <c r="AY169" s="164" t="s">
        <v>184</v>
      </c>
    </row>
    <row r="170" spans="1:65" s="14" customFormat="1" x14ac:dyDescent="0.15">
      <c r="B170" s="169"/>
      <c r="D170" s="159" t="s">
        <v>194</v>
      </c>
      <c r="E170" s="170" t="s">
        <v>1</v>
      </c>
      <c r="F170" s="171" t="s">
        <v>2320</v>
      </c>
      <c r="H170" s="172">
        <v>50.576000000000001</v>
      </c>
      <c r="L170" s="169"/>
      <c r="M170" s="173"/>
      <c r="N170" s="174"/>
      <c r="O170" s="174"/>
      <c r="P170" s="174"/>
      <c r="Q170" s="174"/>
      <c r="R170" s="174"/>
      <c r="S170" s="174"/>
      <c r="T170" s="175"/>
      <c r="AT170" s="170" t="s">
        <v>194</v>
      </c>
      <c r="AU170" s="170" t="s">
        <v>86</v>
      </c>
      <c r="AV170" s="14" t="s">
        <v>86</v>
      </c>
      <c r="AW170" s="14" t="s">
        <v>32</v>
      </c>
      <c r="AX170" s="14" t="s">
        <v>84</v>
      </c>
      <c r="AY170" s="170" t="s">
        <v>184</v>
      </c>
    </row>
    <row r="171" spans="1:65" s="2" customFormat="1" ht="62.75" customHeight="1" x14ac:dyDescent="0.15">
      <c r="A171" s="30"/>
      <c r="B171" s="146"/>
      <c r="C171" s="147" t="s">
        <v>146</v>
      </c>
      <c r="D171" s="147" t="s">
        <v>186</v>
      </c>
      <c r="E171" s="148" t="s">
        <v>3118</v>
      </c>
      <c r="F171" s="149" t="s">
        <v>3132</v>
      </c>
      <c r="G171" s="150" t="s">
        <v>239</v>
      </c>
      <c r="H171" s="151">
        <v>0.58399999999999996</v>
      </c>
      <c r="I171" s="152"/>
      <c r="J171" s="152">
        <f>ROUND(I171*H171,2)</f>
        <v>0</v>
      </c>
      <c r="K171" s="149"/>
      <c r="L171" s="31"/>
      <c r="M171" s="153" t="s">
        <v>1</v>
      </c>
      <c r="N171" s="154" t="s">
        <v>42</v>
      </c>
      <c r="O171" s="155">
        <v>8.6999999999999994E-2</v>
      </c>
      <c r="P171" s="155">
        <f>O171*H171</f>
        <v>5.0807999999999992E-2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7" t="s">
        <v>97</v>
      </c>
      <c r="AT171" s="157" t="s">
        <v>186</v>
      </c>
      <c r="AU171" s="157" t="s">
        <v>86</v>
      </c>
      <c r="AY171" s="18" t="s">
        <v>184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84</v>
      </c>
      <c r="BK171" s="158">
        <f>ROUND(I171*H171,2)</f>
        <v>0</v>
      </c>
      <c r="BL171" s="18" t="s">
        <v>97</v>
      </c>
      <c r="BM171" s="157" t="s">
        <v>2321</v>
      </c>
    </row>
    <row r="172" spans="1:65" s="13" customFormat="1" x14ac:dyDescent="0.15">
      <c r="B172" s="163"/>
      <c r="D172" s="159" t="s">
        <v>194</v>
      </c>
      <c r="E172" s="164" t="s">
        <v>1</v>
      </c>
      <c r="F172" s="165" t="s">
        <v>294</v>
      </c>
      <c r="H172" s="164" t="s">
        <v>1</v>
      </c>
      <c r="L172" s="163"/>
      <c r="M172" s="166"/>
      <c r="N172" s="167"/>
      <c r="O172" s="167"/>
      <c r="P172" s="167"/>
      <c r="Q172" s="167"/>
      <c r="R172" s="167"/>
      <c r="S172" s="167"/>
      <c r="T172" s="168"/>
      <c r="AT172" s="164" t="s">
        <v>194</v>
      </c>
      <c r="AU172" s="164" t="s">
        <v>86</v>
      </c>
      <c r="AV172" s="13" t="s">
        <v>84</v>
      </c>
      <c r="AW172" s="13" t="s">
        <v>32</v>
      </c>
      <c r="AX172" s="13" t="s">
        <v>77</v>
      </c>
      <c r="AY172" s="164" t="s">
        <v>184</v>
      </c>
    </row>
    <row r="173" spans="1:65" s="14" customFormat="1" x14ac:dyDescent="0.15">
      <c r="B173" s="169"/>
      <c r="D173" s="159" t="s">
        <v>194</v>
      </c>
      <c r="E173" s="170" t="s">
        <v>1</v>
      </c>
      <c r="F173" s="171" t="s">
        <v>2322</v>
      </c>
      <c r="H173" s="172">
        <v>25.872</v>
      </c>
      <c r="L173" s="169"/>
      <c r="M173" s="173"/>
      <c r="N173" s="174"/>
      <c r="O173" s="174"/>
      <c r="P173" s="174"/>
      <c r="Q173" s="174"/>
      <c r="R173" s="174"/>
      <c r="S173" s="174"/>
      <c r="T173" s="175"/>
      <c r="AT173" s="170" t="s">
        <v>194</v>
      </c>
      <c r="AU173" s="170" t="s">
        <v>86</v>
      </c>
      <c r="AV173" s="14" t="s">
        <v>86</v>
      </c>
      <c r="AW173" s="14" t="s">
        <v>32</v>
      </c>
      <c r="AX173" s="14" t="s">
        <v>77</v>
      </c>
      <c r="AY173" s="170" t="s">
        <v>184</v>
      </c>
    </row>
    <row r="174" spans="1:65" s="14" customFormat="1" x14ac:dyDescent="0.15">
      <c r="B174" s="169"/>
      <c r="D174" s="159" t="s">
        <v>194</v>
      </c>
      <c r="E174" s="170" t="s">
        <v>1</v>
      </c>
      <c r="F174" s="171" t="s">
        <v>2323</v>
      </c>
      <c r="H174" s="172">
        <v>-25.288</v>
      </c>
      <c r="L174" s="169"/>
      <c r="M174" s="173"/>
      <c r="N174" s="174"/>
      <c r="O174" s="174"/>
      <c r="P174" s="174"/>
      <c r="Q174" s="174"/>
      <c r="R174" s="174"/>
      <c r="S174" s="174"/>
      <c r="T174" s="175"/>
      <c r="AT174" s="170" t="s">
        <v>194</v>
      </c>
      <c r="AU174" s="170" t="s">
        <v>86</v>
      </c>
      <c r="AV174" s="14" t="s">
        <v>86</v>
      </c>
      <c r="AW174" s="14" t="s">
        <v>32</v>
      </c>
      <c r="AX174" s="14" t="s">
        <v>77</v>
      </c>
      <c r="AY174" s="170" t="s">
        <v>184</v>
      </c>
    </row>
    <row r="175" spans="1:65" s="15" customFormat="1" x14ac:dyDescent="0.15">
      <c r="B175" s="176"/>
      <c r="D175" s="159" t="s">
        <v>194</v>
      </c>
      <c r="E175" s="177" t="s">
        <v>1</v>
      </c>
      <c r="F175" s="178" t="s">
        <v>242</v>
      </c>
      <c r="H175" s="179">
        <v>0.58399999999999996</v>
      </c>
      <c r="L175" s="176"/>
      <c r="M175" s="180"/>
      <c r="N175" s="181"/>
      <c r="O175" s="181"/>
      <c r="P175" s="181"/>
      <c r="Q175" s="181"/>
      <c r="R175" s="181"/>
      <c r="S175" s="181"/>
      <c r="T175" s="182"/>
      <c r="AT175" s="177" t="s">
        <v>194</v>
      </c>
      <c r="AU175" s="177" t="s">
        <v>86</v>
      </c>
      <c r="AV175" s="15" t="s">
        <v>97</v>
      </c>
      <c r="AW175" s="15" t="s">
        <v>32</v>
      </c>
      <c r="AX175" s="15" t="s">
        <v>84</v>
      </c>
      <c r="AY175" s="177" t="s">
        <v>184</v>
      </c>
    </row>
    <row r="176" spans="1:65" s="2" customFormat="1" ht="62.75" customHeight="1" x14ac:dyDescent="0.15">
      <c r="A176" s="30"/>
      <c r="B176" s="146"/>
      <c r="C176" s="147" t="s">
        <v>254</v>
      </c>
      <c r="D176" s="147" t="s">
        <v>186</v>
      </c>
      <c r="E176" s="148" t="s">
        <v>3120</v>
      </c>
      <c r="F176" s="149" t="s">
        <v>3133</v>
      </c>
      <c r="G176" s="150" t="s">
        <v>239</v>
      </c>
      <c r="H176" s="151">
        <v>25.872</v>
      </c>
      <c r="I176" s="152"/>
      <c r="J176" s="152">
        <f>ROUND(I176*H176,2)</f>
        <v>0</v>
      </c>
      <c r="K176" s="149"/>
      <c r="L176" s="31"/>
      <c r="M176" s="153" t="s">
        <v>1</v>
      </c>
      <c r="N176" s="154" t="s">
        <v>42</v>
      </c>
      <c r="O176" s="155">
        <v>9.9000000000000005E-2</v>
      </c>
      <c r="P176" s="155">
        <f>O176*H176</f>
        <v>2.561328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97</v>
      </c>
      <c r="AT176" s="157" t="s">
        <v>186</v>
      </c>
      <c r="AU176" s="157" t="s">
        <v>86</v>
      </c>
      <c r="AY176" s="18" t="s">
        <v>184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84</v>
      </c>
      <c r="BK176" s="158">
        <f>ROUND(I176*H176,2)</f>
        <v>0</v>
      </c>
      <c r="BL176" s="18" t="s">
        <v>97</v>
      </c>
      <c r="BM176" s="157" t="s">
        <v>2324</v>
      </c>
    </row>
    <row r="177" spans="1:65" s="13" customFormat="1" x14ac:dyDescent="0.15">
      <c r="B177" s="163"/>
      <c r="D177" s="159" t="s">
        <v>194</v>
      </c>
      <c r="E177" s="164" t="s">
        <v>1</v>
      </c>
      <c r="F177" s="165" t="s">
        <v>294</v>
      </c>
      <c r="H177" s="164" t="s">
        <v>1</v>
      </c>
      <c r="L177" s="163"/>
      <c r="M177" s="166"/>
      <c r="N177" s="167"/>
      <c r="O177" s="167"/>
      <c r="P177" s="167"/>
      <c r="Q177" s="167"/>
      <c r="R177" s="167"/>
      <c r="S177" s="167"/>
      <c r="T177" s="168"/>
      <c r="AT177" s="164" t="s">
        <v>194</v>
      </c>
      <c r="AU177" s="164" t="s">
        <v>86</v>
      </c>
      <c r="AV177" s="13" t="s">
        <v>84</v>
      </c>
      <c r="AW177" s="13" t="s">
        <v>32</v>
      </c>
      <c r="AX177" s="13" t="s">
        <v>77</v>
      </c>
      <c r="AY177" s="164" t="s">
        <v>184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2322</v>
      </c>
      <c r="H178" s="172">
        <v>25.872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84</v>
      </c>
      <c r="AY178" s="170" t="s">
        <v>184</v>
      </c>
    </row>
    <row r="179" spans="1:65" s="2" customFormat="1" ht="44.25" customHeight="1" x14ac:dyDescent="0.15">
      <c r="A179" s="30"/>
      <c r="B179" s="146"/>
      <c r="C179" s="147" t="s">
        <v>261</v>
      </c>
      <c r="D179" s="147" t="s">
        <v>186</v>
      </c>
      <c r="E179" s="148" t="s">
        <v>1046</v>
      </c>
      <c r="F179" s="149" t="s">
        <v>1047</v>
      </c>
      <c r="G179" s="150" t="s">
        <v>239</v>
      </c>
      <c r="H179" s="151">
        <v>25.872</v>
      </c>
      <c r="I179" s="152"/>
      <c r="J179" s="152">
        <f>ROUND(I179*H179,2)</f>
        <v>0</v>
      </c>
      <c r="K179" s="149" t="s">
        <v>190</v>
      </c>
      <c r="L179" s="31"/>
      <c r="M179" s="153" t="s">
        <v>1</v>
      </c>
      <c r="N179" s="154" t="s">
        <v>42</v>
      </c>
      <c r="O179" s="155">
        <v>0.19700000000000001</v>
      </c>
      <c r="P179" s="155">
        <f>O179*H179</f>
        <v>5.0967840000000004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2325</v>
      </c>
    </row>
    <row r="180" spans="1:65" s="13" customFormat="1" x14ac:dyDescent="0.15">
      <c r="B180" s="163"/>
      <c r="D180" s="159" t="s">
        <v>194</v>
      </c>
      <c r="E180" s="164" t="s">
        <v>1</v>
      </c>
      <c r="F180" s="165" t="s">
        <v>1049</v>
      </c>
      <c r="H180" s="164" t="s">
        <v>1</v>
      </c>
      <c r="L180" s="163"/>
      <c r="M180" s="166"/>
      <c r="N180" s="167"/>
      <c r="O180" s="167"/>
      <c r="P180" s="167"/>
      <c r="Q180" s="167"/>
      <c r="R180" s="167"/>
      <c r="S180" s="167"/>
      <c r="T180" s="168"/>
      <c r="AT180" s="164" t="s">
        <v>194</v>
      </c>
      <c r="AU180" s="164" t="s">
        <v>86</v>
      </c>
      <c r="AV180" s="13" t="s">
        <v>84</v>
      </c>
      <c r="AW180" s="13" t="s">
        <v>32</v>
      </c>
      <c r="AX180" s="13" t="s">
        <v>77</v>
      </c>
      <c r="AY180" s="164" t="s">
        <v>184</v>
      </c>
    </row>
    <row r="181" spans="1:65" s="14" customFormat="1" x14ac:dyDescent="0.15">
      <c r="B181" s="169"/>
      <c r="D181" s="159" t="s">
        <v>194</v>
      </c>
      <c r="E181" s="170" t="s">
        <v>1</v>
      </c>
      <c r="F181" s="171" t="s">
        <v>2322</v>
      </c>
      <c r="H181" s="172">
        <v>25.872</v>
      </c>
      <c r="L181" s="169"/>
      <c r="M181" s="173"/>
      <c r="N181" s="174"/>
      <c r="O181" s="174"/>
      <c r="P181" s="174"/>
      <c r="Q181" s="174"/>
      <c r="R181" s="174"/>
      <c r="S181" s="174"/>
      <c r="T181" s="175"/>
      <c r="AT181" s="170" t="s">
        <v>194</v>
      </c>
      <c r="AU181" s="170" t="s">
        <v>86</v>
      </c>
      <c r="AV181" s="14" t="s">
        <v>86</v>
      </c>
      <c r="AW181" s="14" t="s">
        <v>32</v>
      </c>
      <c r="AX181" s="14" t="s">
        <v>84</v>
      </c>
      <c r="AY181" s="170" t="s">
        <v>184</v>
      </c>
    </row>
    <row r="182" spans="1:65" s="2" customFormat="1" ht="44.25" customHeight="1" x14ac:dyDescent="0.15">
      <c r="A182" s="30"/>
      <c r="B182" s="146"/>
      <c r="C182" s="147" t="s">
        <v>8</v>
      </c>
      <c r="D182" s="147" t="s">
        <v>186</v>
      </c>
      <c r="E182" s="148" t="s">
        <v>3122</v>
      </c>
      <c r="F182" s="149" t="s">
        <v>3123</v>
      </c>
      <c r="G182" s="150" t="s">
        <v>239</v>
      </c>
      <c r="H182" s="151">
        <f>SUM(H183:H184)</f>
        <v>26.456</v>
      </c>
      <c r="I182" s="152"/>
      <c r="J182" s="152">
        <f>ROUND(I182*H182,2)</f>
        <v>0</v>
      </c>
      <c r="K182" s="149"/>
      <c r="L182" s="31"/>
      <c r="M182" s="153" t="s">
        <v>1</v>
      </c>
      <c r="N182" s="154" t="s">
        <v>42</v>
      </c>
      <c r="O182" s="155">
        <v>0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97</v>
      </c>
      <c r="AT182" s="157" t="s">
        <v>186</v>
      </c>
      <c r="AU182" s="157" t="s">
        <v>86</v>
      </c>
      <c r="AY182" s="18" t="s">
        <v>184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84</v>
      </c>
      <c r="BK182" s="158">
        <f>ROUND(I182*H182,2)</f>
        <v>0</v>
      </c>
      <c r="BL182" s="18" t="s">
        <v>97</v>
      </c>
      <c r="BM182" s="157" t="s">
        <v>2326</v>
      </c>
    </row>
    <row r="183" spans="1:65" s="14" customFormat="1" x14ac:dyDescent="0.15">
      <c r="B183" s="169"/>
      <c r="D183" s="159" t="s">
        <v>194</v>
      </c>
      <c r="E183" s="170" t="s">
        <v>1</v>
      </c>
      <c r="F183" s="171">
        <v>0.58399999999999996</v>
      </c>
      <c r="H183" s="172">
        <v>0.58399999999999996</v>
      </c>
      <c r="L183" s="169"/>
      <c r="M183" s="173"/>
      <c r="N183" s="174"/>
      <c r="O183" s="174"/>
      <c r="P183" s="174"/>
      <c r="Q183" s="174"/>
      <c r="R183" s="174"/>
      <c r="S183" s="174"/>
      <c r="T183" s="175"/>
      <c r="AT183" s="170" t="s">
        <v>194</v>
      </c>
      <c r="AU183" s="170" t="s">
        <v>86</v>
      </c>
      <c r="AV183" s="14" t="s">
        <v>86</v>
      </c>
      <c r="AW183" s="14" t="s">
        <v>32</v>
      </c>
      <c r="AX183" s="14" t="s">
        <v>77</v>
      </c>
      <c r="AY183" s="170" t="s">
        <v>184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>
        <v>25.872</v>
      </c>
      <c r="H184" s="172">
        <v>25.872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77</v>
      </c>
      <c r="AY184" s="170" t="s">
        <v>184</v>
      </c>
    </row>
    <row r="185" spans="1:65" s="15" customFormat="1" x14ac:dyDescent="0.15">
      <c r="B185" s="176"/>
      <c r="D185" s="159" t="s">
        <v>194</v>
      </c>
      <c r="E185" s="177" t="s">
        <v>1</v>
      </c>
      <c r="F185" s="178" t="s">
        <v>242</v>
      </c>
      <c r="H185" s="179">
        <f>SUM(H182)</f>
        <v>26.456</v>
      </c>
      <c r="L185" s="176"/>
      <c r="M185" s="180"/>
      <c r="N185" s="181"/>
      <c r="O185" s="181"/>
      <c r="P185" s="181"/>
      <c r="Q185" s="181"/>
      <c r="R185" s="181"/>
      <c r="S185" s="181"/>
      <c r="T185" s="182"/>
      <c r="AT185" s="177" t="s">
        <v>194</v>
      </c>
      <c r="AU185" s="177" t="s">
        <v>86</v>
      </c>
      <c r="AV185" s="15" t="s">
        <v>97</v>
      </c>
      <c r="AW185" s="15" t="s">
        <v>32</v>
      </c>
      <c r="AX185" s="15" t="s">
        <v>84</v>
      </c>
      <c r="AY185" s="177" t="s">
        <v>184</v>
      </c>
    </row>
    <row r="186" spans="1:65" s="2" customFormat="1" ht="44.25" customHeight="1" x14ac:dyDescent="0.15">
      <c r="A186" s="30"/>
      <c r="B186" s="146"/>
      <c r="C186" s="147" t="s">
        <v>270</v>
      </c>
      <c r="D186" s="147" t="s">
        <v>186</v>
      </c>
      <c r="E186" s="148" t="s">
        <v>303</v>
      </c>
      <c r="F186" s="149" t="s">
        <v>304</v>
      </c>
      <c r="G186" s="150" t="s">
        <v>239</v>
      </c>
      <c r="H186" s="151">
        <v>25.288</v>
      </c>
      <c r="I186" s="152"/>
      <c r="J186" s="152">
        <f>ROUND(I186*H186,2)</f>
        <v>0</v>
      </c>
      <c r="K186" s="149" t="s">
        <v>190</v>
      </c>
      <c r="L186" s="31"/>
      <c r="M186" s="153" t="s">
        <v>1</v>
      </c>
      <c r="N186" s="154" t="s">
        <v>42</v>
      </c>
      <c r="O186" s="155">
        <v>0.32800000000000001</v>
      </c>
      <c r="P186" s="155">
        <f>O186*H186</f>
        <v>8.2944639999999996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7" t="s">
        <v>97</v>
      </c>
      <c r="AT186" s="157" t="s">
        <v>186</v>
      </c>
      <c r="AU186" s="157" t="s">
        <v>86</v>
      </c>
      <c r="AY186" s="18" t="s">
        <v>184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8" t="s">
        <v>84</v>
      </c>
      <c r="BK186" s="158">
        <f>ROUND(I186*H186,2)</f>
        <v>0</v>
      </c>
      <c r="BL186" s="18" t="s">
        <v>97</v>
      </c>
      <c r="BM186" s="157" t="s">
        <v>2327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2308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2074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2328</v>
      </c>
      <c r="H189" s="172">
        <v>51.744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77</v>
      </c>
      <c r="AY189" s="170" t="s">
        <v>184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2329</v>
      </c>
      <c r="H190" s="172">
        <v>-1.8480000000000001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77</v>
      </c>
      <c r="AY190" s="170" t="s">
        <v>184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 t="s">
        <v>2330</v>
      </c>
      <c r="H191" s="172">
        <v>-1.0880000000000001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77</v>
      </c>
      <c r="AY191" s="170" t="s">
        <v>184</v>
      </c>
    </row>
    <row r="192" spans="1:65" s="14" customFormat="1" x14ac:dyDescent="0.15">
      <c r="B192" s="169"/>
      <c r="D192" s="159" t="s">
        <v>194</v>
      </c>
      <c r="E192" s="170" t="s">
        <v>1</v>
      </c>
      <c r="F192" s="171" t="s">
        <v>2331</v>
      </c>
      <c r="H192" s="172">
        <v>-23.52</v>
      </c>
      <c r="L192" s="169"/>
      <c r="M192" s="173"/>
      <c r="N192" s="174"/>
      <c r="O192" s="174"/>
      <c r="P192" s="174"/>
      <c r="Q192" s="174"/>
      <c r="R192" s="174"/>
      <c r="S192" s="174"/>
      <c r="T192" s="175"/>
      <c r="AT192" s="170" t="s">
        <v>194</v>
      </c>
      <c r="AU192" s="170" t="s">
        <v>86</v>
      </c>
      <c r="AV192" s="14" t="s">
        <v>86</v>
      </c>
      <c r="AW192" s="14" t="s">
        <v>32</v>
      </c>
      <c r="AX192" s="14" t="s">
        <v>77</v>
      </c>
      <c r="AY192" s="170" t="s">
        <v>184</v>
      </c>
    </row>
    <row r="193" spans="1:65" s="15" customFormat="1" x14ac:dyDescent="0.15">
      <c r="B193" s="176"/>
      <c r="D193" s="159" t="s">
        <v>194</v>
      </c>
      <c r="E193" s="177" t="s">
        <v>1</v>
      </c>
      <c r="F193" s="178" t="s">
        <v>242</v>
      </c>
      <c r="H193" s="179">
        <v>25.288</v>
      </c>
      <c r="L193" s="176"/>
      <c r="M193" s="180"/>
      <c r="N193" s="181"/>
      <c r="O193" s="181"/>
      <c r="P193" s="181"/>
      <c r="Q193" s="181"/>
      <c r="R193" s="181"/>
      <c r="S193" s="181"/>
      <c r="T193" s="182"/>
      <c r="AT193" s="177" t="s">
        <v>194</v>
      </c>
      <c r="AU193" s="177" t="s">
        <v>86</v>
      </c>
      <c r="AV193" s="15" t="s">
        <v>97</v>
      </c>
      <c r="AW193" s="15" t="s">
        <v>32</v>
      </c>
      <c r="AX193" s="15" t="s">
        <v>84</v>
      </c>
      <c r="AY193" s="177" t="s">
        <v>184</v>
      </c>
    </row>
    <row r="194" spans="1:65" s="2" customFormat="1" ht="55.5" customHeight="1" x14ac:dyDescent="0.15">
      <c r="A194" s="30"/>
      <c r="B194" s="146"/>
      <c r="C194" s="147" t="s">
        <v>274</v>
      </c>
      <c r="D194" s="147" t="s">
        <v>186</v>
      </c>
      <c r="E194" s="148" t="s">
        <v>1063</v>
      </c>
      <c r="F194" s="149" t="s">
        <v>1064</v>
      </c>
      <c r="G194" s="150" t="s">
        <v>189</v>
      </c>
      <c r="H194" s="151">
        <v>16.78</v>
      </c>
      <c r="I194" s="152"/>
      <c r="J194" s="152">
        <f>ROUND(I194*H194,2)</f>
        <v>0</v>
      </c>
      <c r="K194" s="149" t="s">
        <v>190</v>
      </c>
      <c r="L194" s="31"/>
      <c r="M194" s="153" t="s">
        <v>1</v>
      </c>
      <c r="N194" s="154" t="s">
        <v>42</v>
      </c>
      <c r="O194" s="155">
        <v>0.153</v>
      </c>
      <c r="P194" s="155">
        <f>O194*H194</f>
        <v>2.5673400000000002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97</v>
      </c>
      <c r="AT194" s="157" t="s">
        <v>186</v>
      </c>
      <c r="AU194" s="157" t="s">
        <v>86</v>
      </c>
      <c r="AY194" s="18" t="s">
        <v>184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97</v>
      </c>
      <c r="BM194" s="157" t="s">
        <v>2332</v>
      </c>
    </row>
    <row r="195" spans="1:65" s="14" customFormat="1" x14ac:dyDescent="0.15">
      <c r="B195" s="169"/>
      <c r="D195" s="159" t="s">
        <v>194</v>
      </c>
      <c r="E195" s="170" t="s">
        <v>1</v>
      </c>
      <c r="F195" s="171" t="s">
        <v>1423</v>
      </c>
      <c r="H195" s="172">
        <v>16.78</v>
      </c>
      <c r="L195" s="169"/>
      <c r="M195" s="173"/>
      <c r="N195" s="174"/>
      <c r="O195" s="174"/>
      <c r="P195" s="174"/>
      <c r="Q195" s="174"/>
      <c r="R195" s="174"/>
      <c r="S195" s="174"/>
      <c r="T195" s="175"/>
      <c r="AT195" s="170" t="s">
        <v>194</v>
      </c>
      <c r="AU195" s="170" t="s">
        <v>86</v>
      </c>
      <c r="AV195" s="14" t="s">
        <v>86</v>
      </c>
      <c r="AW195" s="14" t="s">
        <v>32</v>
      </c>
      <c r="AX195" s="14" t="s">
        <v>84</v>
      </c>
      <c r="AY195" s="170" t="s">
        <v>184</v>
      </c>
    </row>
    <row r="196" spans="1:65" s="2" customFormat="1" ht="37.75" customHeight="1" x14ac:dyDescent="0.15">
      <c r="A196" s="30"/>
      <c r="B196" s="146"/>
      <c r="C196" s="147" t="s">
        <v>279</v>
      </c>
      <c r="D196" s="147" t="s">
        <v>186</v>
      </c>
      <c r="E196" s="148" t="s">
        <v>1067</v>
      </c>
      <c r="F196" s="149" t="s">
        <v>1068</v>
      </c>
      <c r="G196" s="150" t="s">
        <v>189</v>
      </c>
      <c r="H196" s="151">
        <v>9.2289999999999992</v>
      </c>
      <c r="I196" s="152"/>
      <c r="J196" s="152">
        <f>ROUND(I196*H196,2)</f>
        <v>0</v>
      </c>
      <c r="K196" s="149" t="s">
        <v>190</v>
      </c>
      <c r="L196" s="31"/>
      <c r="M196" s="153" t="s">
        <v>1</v>
      </c>
      <c r="N196" s="154" t="s">
        <v>42</v>
      </c>
      <c r="O196" s="155">
        <v>0.114</v>
      </c>
      <c r="P196" s="155">
        <f>O196*H196</f>
        <v>1.052106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97</v>
      </c>
      <c r="AT196" s="157" t="s">
        <v>186</v>
      </c>
      <c r="AU196" s="157" t="s">
        <v>86</v>
      </c>
      <c r="AY196" s="18" t="s">
        <v>184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97</v>
      </c>
      <c r="BM196" s="157" t="s">
        <v>2333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1070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1394</v>
      </c>
      <c r="H198" s="172">
        <v>9.2289999999999992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84</v>
      </c>
      <c r="AY198" s="170" t="s">
        <v>184</v>
      </c>
    </row>
    <row r="199" spans="1:65" s="2" customFormat="1" ht="37.75" customHeight="1" x14ac:dyDescent="0.15">
      <c r="A199" s="30"/>
      <c r="B199" s="146"/>
      <c r="C199" s="147" t="s">
        <v>284</v>
      </c>
      <c r="D199" s="147" t="s">
        <v>186</v>
      </c>
      <c r="E199" s="148" t="s">
        <v>1071</v>
      </c>
      <c r="F199" s="149" t="s">
        <v>1072</v>
      </c>
      <c r="G199" s="150" t="s">
        <v>189</v>
      </c>
      <c r="H199" s="151">
        <v>26.009</v>
      </c>
      <c r="I199" s="152"/>
      <c r="J199" s="152">
        <f>ROUND(I199*H199,2)</f>
        <v>0</v>
      </c>
      <c r="K199" s="149" t="s">
        <v>190</v>
      </c>
      <c r="L199" s="31"/>
      <c r="M199" s="153" t="s">
        <v>1</v>
      </c>
      <c r="N199" s="154" t="s">
        <v>42</v>
      </c>
      <c r="O199" s="155">
        <v>7.0000000000000001E-3</v>
      </c>
      <c r="P199" s="155">
        <f>O199*H199</f>
        <v>0.182063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97</v>
      </c>
      <c r="AT199" s="157" t="s">
        <v>186</v>
      </c>
      <c r="AU199" s="157" t="s">
        <v>86</v>
      </c>
      <c r="AY199" s="18" t="s">
        <v>184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84</v>
      </c>
      <c r="BK199" s="158">
        <f>ROUND(I199*H199,2)</f>
        <v>0</v>
      </c>
      <c r="BL199" s="18" t="s">
        <v>97</v>
      </c>
      <c r="BM199" s="157" t="s">
        <v>2334</v>
      </c>
    </row>
    <row r="200" spans="1:65" s="14" customFormat="1" x14ac:dyDescent="0.15">
      <c r="B200" s="169"/>
      <c r="D200" s="159" t="s">
        <v>194</v>
      </c>
      <c r="E200" s="170" t="s">
        <v>1</v>
      </c>
      <c r="F200" s="171" t="s">
        <v>1426</v>
      </c>
      <c r="H200" s="172">
        <v>26.009</v>
      </c>
      <c r="L200" s="169"/>
      <c r="M200" s="173"/>
      <c r="N200" s="174"/>
      <c r="O200" s="174"/>
      <c r="P200" s="174"/>
      <c r="Q200" s="174"/>
      <c r="R200" s="174"/>
      <c r="S200" s="174"/>
      <c r="T200" s="175"/>
      <c r="AT200" s="170" t="s">
        <v>194</v>
      </c>
      <c r="AU200" s="170" t="s">
        <v>86</v>
      </c>
      <c r="AV200" s="14" t="s">
        <v>86</v>
      </c>
      <c r="AW200" s="14" t="s">
        <v>32</v>
      </c>
      <c r="AX200" s="14" t="s">
        <v>84</v>
      </c>
      <c r="AY200" s="170" t="s">
        <v>184</v>
      </c>
    </row>
    <row r="201" spans="1:65" s="2" customFormat="1" ht="16.5" customHeight="1" x14ac:dyDescent="0.15">
      <c r="A201" s="30"/>
      <c r="B201" s="146"/>
      <c r="C201" s="183" t="s">
        <v>288</v>
      </c>
      <c r="D201" s="183" t="s">
        <v>310</v>
      </c>
      <c r="E201" s="184" t="s">
        <v>1075</v>
      </c>
      <c r="F201" s="185" t="s">
        <v>1076</v>
      </c>
      <c r="G201" s="186" t="s">
        <v>1077</v>
      </c>
      <c r="H201" s="187">
        <v>0.52</v>
      </c>
      <c r="I201" s="188"/>
      <c r="J201" s="188">
        <f>ROUND(I201*H201,2)</f>
        <v>0</v>
      </c>
      <c r="K201" s="185" t="s">
        <v>190</v>
      </c>
      <c r="L201" s="189"/>
      <c r="M201" s="190" t="s">
        <v>1</v>
      </c>
      <c r="N201" s="191" t="s">
        <v>42</v>
      </c>
      <c r="O201" s="155">
        <v>0</v>
      </c>
      <c r="P201" s="155">
        <f>O201*H201</f>
        <v>0</v>
      </c>
      <c r="Q201" s="155">
        <v>1E-3</v>
      </c>
      <c r="R201" s="155">
        <f>Q201*H201</f>
        <v>5.2000000000000006E-4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226</v>
      </c>
      <c r="AT201" s="157" t="s">
        <v>310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2335</v>
      </c>
    </row>
    <row r="202" spans="1:65" s="14" customFormat="1" x14ac:dyDescent="0.15">
      <c r="B202" s="169"/>
      <c r="D202" s="159" t="s">
        <v>194</v>
      </c>
      <c r="E202" s="170" t="s">
        <v>1</v>
      </c>
      <c r="F202" s="171" t="s">
        <v>1428</v>
      </c>
      <c r="H202" s="172">
        <v>0.52</v>
      </c>
      <c r="L202" s="169"/>
      <c r="M202" s="173"/>
      <c r="N202" s="174"/>
      <c r="O202" s="174"/>
      <c r="P202" s="174"/>
      <c r="Q202" s="174"/>
      <c r="R202" s="174"/>
      <c r="S202" s="174"/>
      <c r="T202" s="175"/>
      <c r="AT202" s="170" t="s">
        <v>194</v>
      </c>
      <c r="AU202" s="170" t="s">
        <v>86</v>
      </c>
      <c r="AV202" s="14" t="s">
        <v>86</v>
      </c>
      <c r="AW202" s="14" t="s">
        <v>32</v>
      </c>
      <c r="AX202" s="14" t="s">
        <v>84</v>
      </c>
      <c r="AY202" s="170" t="s">
        <v>184</v>
      </c>
    </row>
    <row r="203" spans="1:65" s="12" customFormat="1" ht="22.75" customHeight="1" x14ac:dyDescent="0.15">
      <c r="B203" s="134"/>
      <c r="D203" s="135" t="s">
        <v>76</v>
      </c>
      <c r="E203" s="144" t="s">
        <v>93</v>
      </c>
      <c r="F203" s="144" t="s">
        <v>339</v>
      </c>
      <c r="J203" s="145">
        <f>BK203</f>
        <v>0</v>
      </c>
      <c r="L203" s="134"/>
      <c r="M203" s="138"/>
      <c r="N203" s="139"/>
      <c r="O203" s="139"/>
      <c r="P203" s="140">
        <f>SUM(P204:P210)</f>
        <v>10.839</v>
      </c>
      <c r="Q203" s="139"/>
      <c r="R203" s="140">
        <f>SUM(R204:R210)</f>
        <v>23.452729999999999</v>
      </c>
      <c r="S203" s="139"/>
      <c r="T203" s="141">
        <f>SUM(T204:T210)</f>
        <v>0</v>
      </c>
      <c r="AR203" s="135" t="s">
        <v>84</v>
      </c>
      <c r="AT203" s="142" t="s">
        <v>76</v>
      </c>
      <c r="AU203" s="142" t="s">
        <v>84</v>
      </c>
      <c r="AY203" s="135" t="s">
        <v>184</v>
      </c>
      <c r="BK203" s="143">
        <f>SUM(BK204:BK210)</f>
        <v>0</v>
      </c>
    </row>
    <row r="204" spans="1:65" s="2" customFormat="1" ht="44.25" customHeight="1" x14ac:dyDescent="0.15">
      <c r="A204" s="30"/>
      <c r="B204" s="146"/>
      <c r="C204" s="147" t="s">
        <v>7</v>
      </c>
      <c r="D204" s="147" t="s">
        <v>186</v>
      </c>
      <c r="E204" s="148" t="s">
        <v>2089</v>
      </c>
      <c r="F204" s="149" t="s">
        <v>2090</v>
      </c>
      <c r="G204" s="150" t="s">
        <v>359</v>
      </c>
      <c r="H204" s="151">
        <v>1</v>
      </c>
      <c r="I204" s="152"/>
      <c r="J204" s="152">
        <f>ROUND(I204*H204,2)</f>
        <v>0</v>
      </c>
      <c r="K204" s="149" t="s">
        <v>190</v>
      </c>
      <c r="L204" s="31"/>
      <c r="M204" s="153" t="s">
        <v>1</v>
      </c>
      <c r="N204" s="154" t="s">
        <v>42</v>
      </c>
      <c r="O204" s="155">
        <v>5.8040000000000003</v>
      </c>
      <c r="P204" s="155">
        <f>O204*H204</f>
        <v>5.8040000000000003</v>
      </c>
      <c r="Q204" s="155">
        <v>2.273E-2</v>
      </c>
      <c r="R204" s="155">
        <f>Q204*H204</f>
        <v>2.273E-2</v>
      </c>
      <c r="S204" s="155">
        <v>0</v>
      </c>
      <c r="T204" s="156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7" t="s">
        <v>97</v>
      </c>
      <c r="AT204" s="157" t="s">
        <v>186</v>
      </c>
      <c r="AU204" s="157" t="s">
        <v>86</v>
      </c>
      <c r="AY204" s="18" t="s">
        <v>184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97</v>
      </c>
      <c r="BM204" s="157" t="s">
        <v>2336</v>
      </c>
    </row>
    <row r="205" spans="1:65" s="2" customFormat="1" ht="24.25" customHeight="1" x14ac:dyDescent="0.15">
      <c r="A205" s="30"/>
      <c r="B205" s="146"/>
      <c r="C205" s="183" t="s">
        <v>296</v>
      </c>
      <c r="D205" s="183" t="s">
        <v>310</v>
      </c>
      <c r="E205" s="184" t="s">
        <v>2337</v>
      </c>
      <c r="F205" s="185" t="s">
        <v>2338</v>
      </c>
      <c r="G205" s="186" t="s">
        <v>359</v>
      </c>
      <c r="H205" s="187">
        <v>1</v>
      </c>
      <c r="I205" s="188"/>
      <c r="J205" s="188">
        <f>ROUND(I205*H205,2)</f>
        <v>0</v>
      </c>
      <c r="K205" s="185" t="s">
        <v>1</v>
      </c>
      <c r="L205" s="189"/>
      <c r="M205" s="190" t="s">
        <v>1</v>
      </c>
      <c r="N205" s="191" t="s">
        <v>42</v>
      </c>
      <c r="O205" s="155">
        <v>0</v>
      </c>
      <c r="P205" s="155">
        <f>O205*H205</f>
        <v>0</v>
      </c>
      <c r="Q205" s="155">
        <v>14.49</v>
      </c>
      <c r="R205" s="155">
        <f>Q205*H205</f>
        <v>14.49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226</v>
      </c>
      <c r="AT205" s="157" t="s">
        <v>310</v>
      </c>
      <c r="AU205" s="157" t="s">
        <v>86</v>
      </c>
      <c r="AY205" s="18" t="s">
        <v>184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97</v>
      </c>
      <c r="BM205" s="157" t="s">
        <v>2339</v>
      </c>
    </row>
    <row r="206" spans="1:65" s="2" customFormat="1" ht="37.75" customHeight="1" x14ac:dyDescent="0.15">
      <c r="A206" s="30"/>
      <c r="B206" s="146"/>
      <c r="C206" s="147" t="s">
        <v>299</v>
      </c>
      <c r="D206" s="147" t="s">
        <v>186</v>
      </c>
      <c r="E206" s="148" t="s">
        <v>2095</v>
      </c>
      <c r="F206" s="149" t="s">
        <v>2096</v>
      </c>
      <c r="G206" s="150" t="s">
        <v>359</v>
      </c>
      <c r="H206" s="151">
        <v>1</v>
      </c>
      <c r="I206" s="152"/>
      <c r="J206" s="152">
        <f>ROUND(I206*H206,2)</f>
        <v>0</v>
      </c>
      <c r="K206" s="149" t="s">
        <v>190</v>
      </c>
      <c r="L206" s="31"/>
      <c r="M206" s="153" t="s">
        <v>1</v>
      </c>
      <c r="N206" s="154" t="s">
        <v>42</v>
      </c>
      <c r="O206" s="155">
        <v>5.0350000000000001</v>
      </c>
      <c r="P206" s="155">
        <f>O206*H206</f>
        <v>5.0350000000000001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2340</v>
      </c>
    </row>
    <row r="207" spans="1:65" s="2" customFormat="1" ht="24.25" customHeight="1" x14ac:dyDescent="0.15">
      <c r="A207" s="30"/>
      <c r="B207" s="146"/>
      <c r="C207" s="183" t="s">
        <v>302</v>
      </c>
      <c r="D207" s="183" t="s">
        <v>310</v>
      </c>
      <c r="E207" s="184" t="s">
        <v>2341</v>
      </c>
      <c r="F207" s="185" t="s">
        <v>2342</v>
      </c>
      <c r="G207" s="186" t="s">
        <v>359</v>
      </c>
      <c r="H207" s="187">
        <v>1</v>
      </c>
      <c r="I207" s="188"/>
      <c r="J207" s="188">
        <f>ROUND(I207*H207,2)</f>
        <v>0</v>
      </c>
      <c r="K207" s="185" t="s">
        <v>1</v>
      </c>
      <c r="L207" s="189"/>
      <c r="M207" s="190" t="s">
        <v>1</v>
      </c>
      <c r="N207" s="191" t="s">
        <v>42</v>
      </c>
      <c r="O207" s="155">
        <v>0</v>
      </c>
      <c r="P207" s="155">
        <f>O207*H207</f>
        <v>0</v>
      </c>
      <c r="Q207" s="155">
        <v>8.94</v>
      </c>
      <c r="R207" s="155">
        <f>Q207*H207</f>
        <v>8.94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226</v>
      </c>
      <c r="AT207" s="157" t="s">
        <v>310</v>
      </c>
      <c r="AU207" s="157" t="s">
        <v>86</v>
      </c>
      <c r="AY207" s="18" t="s">
        <v>184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84</v>
      </c>
      <c r="BK207" s="158">
        <f>ROUND(I207*H207,2)</f>
        <v>0</v>
      </c>
      <c r="BL207" s="18" t="s">
        <v>97</v>
      </c>
      <c r="BM207" s="157" t="s">
        <v>2343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2101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3" customFormat="1" x14ac:dyDescent="0.15">
      <c r="B209" s="163"/>
      <c r="D209" s="159" t="s">
        <v>194</v>
      </c>
      <c r="E209" s="164" t="s">
        <v>1</v>
      </c>
      <c r="F209" s="165" t="s">
        <v>2344</v>
      </c>
      <c r="H209" s="164" t="s">
        <v>1</v>
      </c>
      <c r="L209" s="163"/>
      <c r="M209" s="166"/>
      <c r="N209" s="167"/>
      <c r="O209" s="167"/>
      <c r="P209" s="167"/>
      <c r="Q209" s="167"/>
      <c r="R209" s="167"/>
      <c r="S209" s="167"/>
      <c r="T209" s="168"/>
      <c r="AT209" s="164" t="s">
        <v>194</v>
      </c>
      <c r="AU209" s="164" t="s">
        <v>86</v>
      </c>
      <c r="AV209" s="13" t="s">
        <v>84</v>
      </c>
      <c r="AW209" s="13" t="s">
        <v>32</v>
      </c>
      <c r="AX209" s="13" t="s">
        <v>77</v>
      </c>
      <c r="AY209" s="164" t="s">
        <v>184</v>
      </c>
    </row>
    <row r="210" spans="1:65" s="14" customFormat="1" x14ac:dyDescent="0.15">
      <c r="B210" s="169"/>
      <c r="D210" s="159" t="s">
        <v>194</v>
      </c>
      <c r="E210" s="170" t="s">
        <v>1</v>
      </c>
      <c r="F210" s="171" t="s">
        <v>84</v>
      </c>
      <c r="H210" s="172">
        <v>1</v>
      </c>
      <c r="L210" s="169"/>
      <c r="M210" s="173"/>
      <c r="N210" s="174"/>
      <c r="O210" s="174"/>
      <c r="P210" s="174"/>
      <c r="Q210" s="174"/>
      <c r="R210" s="174"/>
      <c r="S210" s="174"/>
      <c r="T210" s="175"/>
      <c r="AT210" s="170" t="s">
        <v>194</v>
      </c>
      <c r="AU210" s="170" t="s">
        <v>86</v>
      </c>
      <c r="AV210" s="14" t="s">
        <v>86</v>
      </c>
      <c r="AW210" s="14" t="s">
        <v>32</v>
      </c>
      <c r="AX210" s="14" t="s">
        <v>84</v>
      </c>
      <c r="AY210" s="170" t="s">
        <v>184</v>
      </c>
    </row>
    <row r="211" spans="1:65" s="12" customFormat="1" ht="22.75" customHeight="1" x14ac:dyDescent="0.15">
      <c r="B211" s="134"/>
      <c r="D211" s="135" t="s">
        <v>76</v>
      </c>
      <c r="E211" s="144" t="s">
        <v>97</v>
      </c>
      <c r="F211" s="144" t="s">
        <v>348</v>
      </c>
      <c r="J211" s="145">
        <f>BK211</f>
        <v>0</v>
      </c>
      <c r="L211" s="134"/>
      <c r="M211" s="138"/>
      <c r="N211" s="139"/>
      <c r="O211" s="139"/>
      <c r="P211" s="140">
        <f>SUM(P212:P223)</f>
        <v>5.626488000000001</v>
      </c>
      <c r="Q211" s="139"/>
      <c r="R211" s="140">
        <f>SUM(R212:R223)</f>
        <v>1.21764E-2</v>
      </c>
      <c r="S211" s="139"/>
      <c r="T211" s="141">
        <f>SUM(T212:T223)</f>
        <v>0</v>
      </c>
      <c r="AR211" s="135" t="s">
        <v>84</v>
      </c>
      <c r="AT211" s="142" t="s">
        <v>76</v>
      </c>
      <c r="AU211" s="142" t="s">
        <v>84</v>
      </c>
      <c r="AY211" s="135" t="s">
        <v>184</v>
      </c>
      <c r="BK211" s="143">
        <f>SUM(BK212:BK223)</f>
        <v>0</v>
      </c>
    </row>
    <row r="212" spans="1:65" s="2" customFormat="1" ht="24.25" customHeight="1" x14ac:dyDescent="0.15">
      <c r="A212" s="30"/>
      <c r="B212" s="146"/>
      <c r="C212" s="147" t="s">
        <v>309</v>
      </c>
      <c r="D212" s="147" t="s">
        <v>186</v>
      </c>
      <c r="E212" s="148" t="s">
        <v>2104</v>
      </c>
      <c r="F212" s="149" t="s">
        <v>2105</v>
      </c>
      <c r="G212" s="150" t="s">
        <v>239</v>
      </c>
      <c r="H212" s="151">
        <v>1.8480000000000001</v>
      </c>
      <c r="I212" s="152"/>
      <c r="J212" s="152">
        <f>ROUND(I212*H212,2)</f>
        <v>0</v>
      </c>
      <c r="K212" s="149" t="s">
        <v>190</v>
      </c>
      <c r="L212" s="31"/>
      <c r="M212" s="153" t="s">
        <v>1</v>
      </c>
      <c r="N212" s="154" t="s">
        <v>42</v>
      </c>
      <c r="O212" s="155">
        <v>1.3029999999999999</v>
      </c>
      <c r="P212" s="155">
        <f>O212*H212</f>
        <v>2.4079440000000001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97</v>
      </c>
      <c r="AT212" s="157" t="s">
        <v>186</v>
      </c>
      <c r="AU212" s="157" t="s">
        <v>86</v>
      </c>
      <c r="AY212" s="18" t="s">
        <v>184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97</v>
      </c>
      <c r="BM212" s="157" t="s">
        <v>2345</v>
      </c>
    </row>
    <row r="213" spans="1:65" s="13" customFormat="1" x14ac:dyDescent="0.15">
      <c r="B213" s="163"/>
      <c r="D213" s="159" t="s">
        <v>194</v>
      </c>
      <c r="E213" s="164" t="s">
        <v>1</v>
      </c>
      <c r="F213" s="165" t="s">
        <v>2308</v>
      </c>
      <c r="H213" s="164" t="s">
        <v>1</v>
      </c>
      <c r="L213" s="163"/>
      <c r="M213" s="166"/>
      <c r="N213" s="167"/>
      <c r="O213" s="167"/>
      <c r="P213" s="167"/>
      <c r="Q213" s="167"/>
      <c r="R213" s="167"/>
      <c r="S213" s="167"/>
      <c r="T213" s="168"/>
      <c r="AT213" s="164" t="s">
        <v>194</v>
      </c>
      <c r="AU213" s="164" t="s">
        <v>86</v>
      </c>
      <c r="AV213" s="13" t="s">
        <v>84</v>
      </c>
      <c r="AW213" s="13" t="s">
        <v>32</v>
      </c>
      <c r="AX213" s="13" t="s">
        <v>77</v>
      </c>
      <c r="AY213" s="164" t="s">
        <v>184</v>
      </c>
    </row>
    <row r="214" spans="1:65" s="14" customFormat="1" x14ac:dyDescent="0.15">
      <c r="B214" s="169"/>
      <c r="D214" s="159" t="s">
        <v>194</v>
      </c>
      <c r="E214" s="170" t="s">
        <v>1</v>
      </c>
      <c r="F214" s="171" t="s">
        <v>2346</v>
      </c>
      <c r="H214" s="172">
        <v>1.8480000000000001</v>
      </c>
      <c r="L214" s="169"/>
      <c r="M214" s="173"/>
      <c r="N214" s="174"/>
      <c r="O214" s="174"/>
      <c r="P214" s="174"/>
      <c r="Q214" s="174"/>
      <c r="R214" s="174"/>
      <c r="S214" s="174"/>
      <c r="T214" s="175"/>
      <c r="AT214" s="170" t="s">
        <v>194</v>
      </c>
      <c r="AU214" s="170" t="s">
        <v>86</v>
      </c>
      <c r="AV214" s="14" t="s">
        <v>86</v>
      </c>
      <c r="AW214" s="14" t="s">
        <v>32</v>
      </c>
      <c r="AX214" s="14" t="s">
        <v>84</v>
      </c>
      <c r="AY214" s="170" t="s">
        <v>184</v>
      </c>
    </row>
    <row r="215" spans="1:65" s="2" customFormat="1" ht="37.75" customHeight="1" x14ac:dyDescent="0.15">
      <c r="A215" s="30"/>
      <c r="B215" s="146"/>
      <c r="C215" s="147" t="s">
        <v>317</v>
      </c>
      <c r="D215" s="147" t="s">
        <v>186</v>
      </c>
      <c r="E215" s="148" t="s">
        <v>1812</v>
      </c>
      <c r="F215" s="149" t="s">
        <v>1813</v>
      </c>
      <c r="G215" s="150" t="s">
        <v>239</v>
      </c>
      <c r="H215" s="151">
        <v>1.0880000000000001</v>
      </c>
      <c r="I215" s="152"/>
      <c r="J215" s="152">
        <f>ROUND(I215*H215,2)</f>
        <v>0</v>
      </c>
      <c r="K215" s="149" t="s">
        <v>190</v>
      </c>
      <c r="L215" s="31"/>
      <c r="M215" s="153" t="s">
        <v>1</v>
      </c>
      <c r="N215" s="154" t="s">
        <v>42</v>
      </c>
      <c r="O215" s="155">
        <v>1.4650000000000001</v>
      </c>
      <c r="P215" s="155">
        <f>O215*H215</f>
        <v>1.5939200000000002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7" t="s">
        <v>97</v>
      </c>
      <c r="AT215" s="157" t="s">
        <v>186</v>
      </c>
      <c r="AU215" s="157" t="s">
        <v>86</v>
      </c>
      <c r="AY215" s="18" t="s">
        <v>184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84</v>
      </c>
      <c r="BK215" s="158">
        <f>ROUND(I215*H215,2)</f>
        <v>0</v>
      </c>
      <c r="BL215" s="18" t="s">
        <v>97</v>
      </c>
      <c r="BM215" s="157" t="s">
        <v>2347</v>
      </c>
    </row>
    <row r="216" spans="1:65" s="13" customFormat="1" x14ac:dyDescent="0.15">
      <c r="B216" s="163"/>
      <c r="D216" s="159" t="s">
        <v>194</v>
      </c>
      <c r="E216" s="164" t="s">
        <v>1</v>
      </c>
      <c r="F216" s="165" t="s">
        <v>2308</v>
      </c>
      <c r="H216" s="164" t="s">
        <v>1</v>
      </c>
      <c r="L216" s="163"/>
      <c r="M216" s="166"/>
      <c r="N216" s="167"/>
      <c r="O216" s="167"/>
      <c r="P216" s="167"/>
      <c r="Q216" s="167"/>
      <c r="R216" s="167"/>
      <c r="S216" s="167"/>
      <c r="T216" s="168"/>
      <c r="AT216" s="164" t="s">
        <v>194</v>
      </c>
      <c r="AU216" s="164" t="s">
        <v>86</v>
      </c>
      <c r="AV216" s="13" t="s">
        <v>84</v>
      </c>
      <c r="AW216" s="13" t="s">
        <v>32</v>
      </c>
      <c r="AX216" s="13" t="s">
        <v>77</v>
      </c>
      <c r="AY216" s="164" t="s">
        <v>184</v>
      </c>
    </row>
    <row r="217" spans="1:65" s="14" customFormat="1" x14ac:dyDescent="0.15">
      <c r="B217" s="169"/>
      <c r="D217" s="159" t="s">
        <v>194</v>
      </c>
      <c r="E217" s="170" t="s">
        <v>1</v>
      </c>
      <c r="F217" s="171" t="s">
        <v>2348</v>
      </c>
      <c r="H217" s="172">
        <v>1.0880000000000001</v>
      </c>
      <c r="L217" s="169"/>
      <c r="M217" s="173"/>
      <c r="N217" s="174"/>
      <c r="O217" s="174"/>
      <c r="P217" s="174"/>
      <c r="Q217" s="174"/>
      <c r="R217" s="174"/>
      <c r="S217" s="174"/>
      <c r="T217" s="175"/>
      <c r="AT217" s="170" t="s">
        <v>194</v>
      </c>
      <c r="AU217" s="170" t="s">
        <v>86</v>
      </c>
      <c r="AV217" s="14" t="s">
        <v>86</v>
      </c>
      <c r="AW217" s="14" t="s">
        <v>32</v>
      </c>
      <c r="AX217" s="14" t="s">
        <v>84</v>
      </c>
      <c r="AY217" s="170" t="s">
        <v>184</v>
      </c>
    </row>
    <row r="218" spans="1:65" s="2" customFormat="1" ht="33" customHeight="1" x14ac:dyDescent="0.15">
      <c r="A218" s="30"/>
      <c r="B218" s="146"/>
      <c r="C218" s="147" t="s">
        <v>323</v>
      </c>
      <c r="D218" s="147" t="s">
        <v>186</v>
      </c>
      <c r="E218" s="148" t="s">
        <v>2112</v>
      </c>
      <c r="F218" s="149" t="s">
        <v>2113</v>
      </c>
      <c r="G218" s="150" t="s">
        <v>239</v>
      </c>
      <c r="H218" s="151">
        <v>3.7999999999999999E-2</v>
      </c>
      <c r="I218" s="152"/>
      <c r="J218" s="152">
        <f>ROUND(I218*H218,2)</f>
        <v>0</v>
      </c>
      <c r="K218" s="149" t="s">
        <v>190</v>
      </c>
      <c r="L218" s="31"/>
      <c r="M218" s="153" t="s">
        <v>1</v>
      </c>
      <c r="N218" s="154" t="s">
        <v>42</v>
      </c>
      <c r="O218" s="155">
        <v>1.208</v>
      </c>
      <c r="P218" s="155">
        <f>O218*H218</f>
        <v>4.5904E-2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97</v>
      </c>
      <c r="AT218" s="157" t="s">
        <v>186</v>
      </c>
      <c r="AU218" s="157" t="s">
        <v>86</v>
      </c>
      <c r="AY218" s="18" t="s">
        <v>184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84</v>
      </c>
      <c r="BK218" s="158">
        <f>ROUND(I218*H218,2)</f>
        <v>0</v>
      </c>
      <c r="BL218" s="18" t="s">
        <v>97</v>
      </c>
      <c r="BM218" s="157" t="s">
        <v>2349</v>
      </c>
    </row>
    <row r="219" spans="1:65" s="14" customFormat="1" x14ac:dyDescent="0.15">
      <c r="B219" s="169"/>
      <c r="D219" s="159" t="s">
        <v>194</v>
      </c>
      <c r="E219" s="170" t="s">
        <v>1</v>
      </c>
      <c r="F219" s="171" t="s">
        <v>2350</v>
      </c>
      <c r="H219" s="172">
        <v>3.7999999999999999E-2</v>
      </c>
      <c r="L219" s="169"/>
      <c r="M219" s="173"/>
      <c r="N219" s="174"/>
      <c r="O219" s="174"/>
      <c r="P219" s="174"/>
      <c r="Q219" s="174"/>
      <c r="R219" s="174"/>
      <c r="S219" s="174"/>
      <c r="T219" s="175"/>
      <c r="AT219" s="170" t="s">
        <v>194</v>
      </c>
      <c r="AU219" s="170" t="s">
        <v>86</v>
      </c>
      <c r="AV219" s="14" t="s">
        <v>86</v>
      </c>
      <c r="AW219" s="14" t="s">
        <v>32</v>
      </c>
      <c r="AX219" s="14" t="s">
        <v>84</v>
      </c>
      <c r="AY219" s="170" t="s">
        <v>184</v>
      </c>
    </row>
    <row r="220" spans="1:65" s="2" customFormat="1" ht="37.75" customHeight="1" x14ac:dyDescent="0.15">
      <c r="A220" s="30"/>
      <c r="B220" s="146"/>
      <c r="C220" s="147" t="s">
        <v>330</v>
      </c>
      <c r="D220" s="147" t="s">
        <v>186</v>
      </c>
      <c r="E220" s="148" t="s">
        <v>2116</v>
      </c>
      <c r="F220" s="149" t="s">
        <v>2117</v>
      </c>
      <c r="G220" s="150" t="s">
        <v>189</v>
      </c>
      <c r="H220" s="151">
        <v>1.32</v>
      </c>
      <c r="I220" s="152"/>
      <c r="J220" s="152">
        <f>ROUND(I220*H220,2)</f>
        <v>0</v>
      </c>
      <c r="K220" s="149" t="s">
        <v>190</v>
      </c>
      <c r="L220" s="31"/>
      <c r="M220" s="153" t="s">
        <v>1</v>
      </c>
      <c r="N220" s="154" t="s">
        <v>42</v>
      </c>
      <c r="O220" s="155">
        <v>0.82099999999999995</v>
      </c>
      <c r="P220" s="155">
        <f>O220*H220</f>
        <v>1.08372</v>
      </c>
      <c r="Q220" s="155">
        <v>6.3200000000000001E-3</v>
      </c>
      <c r="R220" s="155">
        <f>Q220*H220</f>
        <v>8.3423999999999998E-3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97</v>
      </c>
      <c r="AT220" s="157" t="s">
        <v>186</v>
      </c>
      <c r="AU220" s="157" t="s">
        <v>86</v>
      </c>
      <c r="AY220" s="18" t="s">
        <v>184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84</v>
      </c>
      <c r="BK220" s="158">
        <f>ROUND(I220*H220,2)</f>
        <v>0</v>
      </c>
      <c r="BL220" s="18" t="s">
        <v>97</v>
      </c>
      <c r="BM220" s="157" t="s">
        <v>2351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2352</v>
      </c>
      <c r="H221" s="172">
        <v>1.32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84</v>
      </c>
      <c r="AY221" s="170" t="s">
        <v>184</v>
      </c>
    </row>
    <row r="222" spans="1:65" s="2" customFormat="1" ht="24.25" customHeight="1" x14ac:dyDescent="0.15">
      <c r="A222" s="30"/>
      <c r="B222" s="146"/>
      <c r="C222" s="147" t="s">
        <v>335</v>
      </c>
      <c r="D222" s="147" t="s">
        <v>186</v>
      </c>
      <c r="E222" s="148" t="s">
        <v>2120</v>
      </c>
      <c r="F222" s="149" t="s">
        <v>2121</v>
      </c>
      <c r="G222" s="150" t="s">
        <v>189</v>
      </c>
      <c r="H222" s="151">
        <v>0.6</v>
      </c>
      <c r="I222" s="152"/>
      <c r="J222" s="152">
        <f>ROUND(I222*H222,2)</f>
        <v>0</v>
      </c>
      <c r="K222" s="149" t="s">
        <v>190</v>
      </c>
      <c r="L222" s="31"/>
      <c r="M222" s="153" t="s">
        <v>1</v>
      </c>
      <c r="N222" s="154" t="s">
        <v>42</v>
      </c>
      <c r="O222" s="155">
        <v>0.82499999999999996</v>
      </c>
      <c r="P222" s="155">
        <f>O222*H222</f>
        <v>0.49499999999999994</v>
      </c>
      <c r="Q222" s="155">
        <v>6.3899999999999998E-3</v>
      </c>
      <c r="R222" s="155">
        <f>Q222*H222</f>
        <v>3.8339999999999997E-3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97</v>
      </c>
      <c r="AT222" s="157" t="s">
        <v>186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2353</v>
      </c>
    </row>
    <row r="223" spans="1:65" s="14" customFormat="1" x14ac:dyDescent="0.15">
      <c r="B223" s="169"/>
      <c r="D223" s="159" t="s">
        <v>194</v>
      </c>
      <c r="E223" s="170" t="s">
        <v>1</v>
      </c>
      <c r="F223" s="171" t="s">
        <v>2354</v>
      </c>
      <c r="H223" s="172">
        <v>0.6</v>
      </c>
      <c r="L223" s="169"/>
      <c r="M223" s="173"/>
      <c r="N223" s="174"/>
      <c r="O223" s="174"/>
      <c r="P223" s="174"/>
      <c r="Q223" s="174"/>
      <c r="R223" s="174"/>
      <c r="S223" s="174"/>
      <c r="T223" s="175"/>
      <c r="AT223" s="170" t="s">
        <v>194</v>
      </c>
      <c r="AU223" s="170" t="s">
        <v>86</v>
      </c>
      <c r="AV223" s="14" t="s">
        <v>86</v>
      </c>
      <c r="AW223" s="14" t="s">
        <v>32</v>
      </c>
      <c r="AX223" s="14" t="s">
        <v>84</v>
      </c>
      <c r="AY223" s="170" t="s">
        <v>184</v>
      </c>
    </row>
    <row r="224" spans="1:65" s="12" customFormat="1" ht="22.75" customHeight="1" x14ac:dyDescent="0.15">
      <c r="B224" s="134"/>
      <c r="D224" s="135" t="s">
        <v>76</v>
      </c>
      <c r="E224" s="144" t="s">
        <v>209</v>
      </c>
      <c r="F224" s="144" t="s">
        <v>603</v>
      </c>
      <c r="J224" s="145">
        <f>BK224</f>
        <v>0</v>
      </c>
      <c r="L224" s="134"/>
      <c r="M224" s="138"/>
      <c r="N224" s="139"/>
      <c r="O224" s="139"/>
      <c r="P224" s="140">
        <f>SUM(P225:P233)</f>
        <v>2.9088000000000003</v>
      </c>
      <c r="Q224" s="139"/>
      <c r="R224" s="140">
        <f>SUM(R225:R233)</f>
        <v>0</v>
      </c>
      <c r="S224" s="139"/>
      <c r="T224" s="141">
        <f>SUM(T225:T233)</f>
        <v>0</v>
      </c>
      <c r="AR224" s="135" t="s">
        <v>84</v>
      </c>
      <c r="AT224" s="142" t="s">
        <v>76</v>
      </c>
      <c r="AU224" s="142" t="s">
        <v>84</v>
      </c>
      <c r="AY224" s="135" t="s">
        <v>184</v>
      </c>
      <c r="BK224" s="143">
        <f>SUM(BK225:BK233)</f>
        <v>0</v>
      </c>
    </row>
    <row r="225" spans="1:65" s="2" customFormat="1" ht="33" customHeight="1" x14ac:dyDescent="0.15">
      <c r="A225" s="30"/>
      <c r="B225" s="146"/>
      <c r="C225" s="147" t="s">
        <v>340</v>
      </c>
      <c r="D225" s="147" t="s">
        <v>186</v>
      </c>
      <c r="E225" s="148" t="s">
        <v>2355</v>
      </c>
      <c r="F225" s="149" t="s">
        <v>2356</v>
      </c>
      <c r="G225" s="150" t="s">
        <v>189</v>
      </c>
      <c r="H225" s="151">
        <v>14.4</v>
      </c>
      <c r="I225" s="152"/>
      <c r="J225" s="152">
        <f>ROUND(I225*H225,2)</f>
        <v>0</v>
      </c>
      <c r="K225" s="149" t="s">
        <v>190</v>
      </c>
      <c r="L225" s="31"/>
      <c r="M225" s="153" t="s">
        <v>1</v>
      </c>
      <c r="N225" s="154" t="s">
        <v>42</v>
      </c>
      <c r="O225" s="155">
        <v>0.109</v>
      </c>
      <c r="P225" s="155">
        <f>O225*H225</f>
        <v>1.5696000000000001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7" t="s">
        <v>97</v>
      </c>
      <c r="AT225" s="157" t="s">
        <v>186</v>
      </c>
      <c r="AU225" s="157" t="s">
        <v>86</v>
      </c>
      <c r="AY225" s="18" t="s">
        <v>184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84</v>
      </c>
      <c r="BK225" s="158">
        <f>ROUND(I225*H225,2)</f>
        <v>0</v>
      </c>
      <c r="BL225" s="18" t="s">
        <v>97</v>
      </c>
      <c r="BM225" s="157" t="s">
        <v>2357</v>
      </c>
    </row>
    <row r="226" spans="1:65" s="13" customFormat="1" x14ac:dyDescent="0.15">
      <c r="B226" s="163"/>
      <c r="D226" s="159" t="s">
        <v>194</v>
      </c>
      <c r="E226" s="164" t="s">
        <v>1</v>
      </c>
      <c r="F226" s="165" t="s">
        <v>1726</v>
      </c>
      <c r="H226" s="164" t="s">
        <v>1</v>
      </c>
      <c r="L226" s="163"/>
      <c r="M226" s="166"/>
      <c r="N226" s="167"/>
      <c r="O226" s="167"/>
      <c r="P226" s="167"/>
      <c r="Q226" s="167"/>
      <c r="R226" s="167"/>
      <c r="S226" s="167"/>
      <c r="T226" s="168"/>
      <c r="AT226" s="164" t="s">
        <v>194</v>
      </c>
      <c r="AU226" s="164" t="s">
        <v>86</v>
      </c>
      <c r="AV226" s="13" t="s">
        <v>84</v>
      </c>
      <c r="AW226" s="13" t="s">
        <v>32</v>
      </c>
      <c r="AX226" s="13" t="s">
        <v>77</v>
      </c>
      <c r="AY226" s="164" t="s">
        <v>184</v>
      </c>
    </row>
    <row r="227" spans="1:65" s="14" customFormat="1" x14ac:dyDescent="0.15">
      <c r="B227" s="169"/>
      <c r="D227" s="159" t="s">
        <v>194</v>
      </c>
      <c r="E227" s="170" t="s">
        <v>1</v>
      </c>
      <c r="F227" s="171" t="s">
        <v>2304</v>
      </c>
      <c r="H227" s="172">
        <v>14.4</v>
      </c>
      <c r="L227" s="169"/>
      <c r="M227" s="173"/>
      <c r="N227" s="174"/>
      <c r="O227" s="174"/>
      <c r="P227" s="174"/>
      <c r="Q227" s="174"/>
      <c r="R227" s="174"/>
      <c r="S227" s="174"/>
      <c r="T227" s="175"/>
      <c r="AT227" s="170" t="s">
        <v>194</v>
      </c>
      <c r="AU227" s="170" t="s">
        <v>86</v>
      </c>
      <c r="AV227" s="14" t="s">
        <v>86</v>
      </c>
      <c r="AW227" s="14" t="s">
        <v>32</v>
      </c>
      <c r="AX227" s="14" t="s">
        <v>84</v>
      </c>
      <c r="AY227" s="170" t="s">
        <v>184</v>
      </c>
    </row>
    <row r="228" spans="1:65" s="2" customFormat="1" ht="37.75" customHeight="1" x14ac:dyDescent="0.15">
      <c r="A228" s="30"/>
      <c r="B228" s="146"/>
      <c r="C228" s="147" t="s">
        <v>344</v>
      </c>
      <c r="D228" s="147" t="s">
        <v>186</v>
      </c>
      <c r="E228" s="148" t="s">
        <v>2358</v>
      </c>
      <c r="F228" s="149" t="s">
        <v>2359</v>
      </c>
      <c r="G228" s="150" t="s">
        <v>189</v>
      </c>
      <c r="H228" s="151">
        <v>14.4</v>
      </c>
      <c r="I228" s="152"/>
      <c r="J228" s="152">
        <f>ROUND(I228*H228,2)</f>
        <v>0</v>
      </c>
      <c r="K228" s="149" t="s">
        <v>190</v>
      </c>
      <c r="L228" s="31"/>
      <c r="M228" s="153" t="s">
        <v>1</v>
      </c>
      <c r="N228" s="154" t="s">
        <v>42</v>
      </c>
      <c r="O228" s="155">
        <v>2.7E-2</v>
      </c>
      <c r="P228" s="155">
        <f>O228*H228</f>
        <v>0.38879999999999998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97</v>
      </c>
      <c r="AT228" s="157" t="s">
        <v>186</v>
      </c>
      <c r="AU228" s="157" t="s">
        <v>86</v>
      </c>
      <c r="AY228" s="18" t="s">
        <v>184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97</v>
      </c>
      <c r="BM228" s="157" t="s">
        <v>2360</v>
      </c>
    </row>
    <row r="229" spans="1:65" s="13" customFormat="1" x14ac:dyDescent="0.15">
      <c r="B229" s="163"/>
      <c r="D229" s="159" t="s">
        <v>194</v>
      </c>
      <c r="E229" s="164" t="s">
        <v>1</v>
      </c>
      <c r="F229" s="165" t="s">
        <v>1726</v>
      </c>
      <c r="H229" s="164" t="s">
        <v>1</v>
      </c>
      <c r="L229" s="163"/>
      <c r="M229" s="166"/>
      <c r="N229" s="167"/>
      <c r="O229" s="167"/>
      <c r="P229" s="167"/>
      <c r="Q229" s="167"/>
      <c r="R229" s="167"/>
      <c r="S229" s="167"/>
      <c r="T229" s="168"/>
      <c r="AT229" s="164" t="s">
        <v>194</v>
      </c>
      <c r="AU229" s="164" t="s">
        <v>86</v>
      </c>
      <c r="AV229" s="13" t="s">
        <v>84</v>
      </c>
      <c r="AW229" s="13" t="s">
        <v>32</v>
      </c>
      <c r="AX229" s="13" t="s">
        <v>77</v>
      </c>
      <c r="AY229" s="164" t="s">
        <v>184</v>
      </c>
    </row>
    <row r="230" spans="1:65" s="14" customFormat="1" x14ac:dyDescent="0.15">
      <c r="B230" s="169"/>
      <c r="D230" s="159" t="s">
        <v>194</v>
      </c>
      <c r="E230" s="170" t="s">
        <v>1</v>
      </c>
      <c r="F230" s="171" t="s">
        <v>2304</v>
      </c>
      <c r="H230" s="172">
        <v>14.4</v>
      </c>
      <c r="L230" s="169"/>
      <c r="M230" s="173"/>
      <c r="N230" s="174"/>
      <c r="O230" s="174"/>
      <c r="P230" s="174"/>
      <c r="Q230" s="174"/>
      <c r="R230" s="174"/>
      <c r="S230" s="174"/>
      <c r="T230" s="175"/>
      <c r="AT230" s="170" t="s">
        <v>194</v>
      </c>
      <c r="AU230" s="170" t="s">
        <v>86</v>
      </c>
      <c r="AV230" s="14" t="s">
        <v>86</v>
      </c>
      <c r="AW230" s="14" t="s">
        <v>32</v>
      </c>
      <c r="AX230" s="14" t="s">
        <v>84</v>
      </c>
      <c r="AY230" s="170" t="s">
        <v>184</v>
      </c>
    </row>
    <row r="231" spans="1:65" s="2" customFormat="1" ht="44.25" customHeight="1" x14ac:dyDescent="0.15">
      <c r="A231" s="30"/>
      <c r="B231" s="146"/>
      <c r="C231" s="147" t="s">
        <v>349</v>
      </c>
      <c r="D231" s="147" t="s">
        <v>186</v>
      </c>
      <c r="E231" s="148" t="s">
        <v>2361</v>
      </c>
      <c r="F231" s="149" t="s">
        <v>2362</v>
      </c>
      <c r="G231" s="150" t="s">
        <v>189</v>
      </c>
      <c r="H231" s="151">
        <v>14.4</v>
      </c>
      <c r="I231" s="152"/>
      <c r="J231" s="152">
        <f>ROUND(I231*H231,2)</f>
        <v>0</v>
      </c>
      <c r="K231" s="149" t="s">
        <v>190</v>
      </c>
      <c r="L231" s="31"/>
      <c r="M231" s="153" t="s">
        <v>1</v>
      </c>
      <c r="N231" s="154" t="s">
        <v>42</v>
      </c>
      <c r="O231" s="155">
        <v>6.6000000000000003E-2</v>
      </c>
      <c r="P231" s="155">
        <f>O231*H231</f>
        <v>0.95040000000000002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7" t="s">
        <v>97</v>
      </c>
      <c r="AT231" s="157" t="s">
        <v>186</v>
      </c>
      <c r="AU231" s="157" t="s">
        <v>86</v>
      </c>
      <c r="AY231" s="18" t="s">
        <v>184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8" t="s">
        <v>84</v>
      </c>
      <c r="BK231" s="158">
        <f>ROUND(I231*H231,2)</f>
        <v>0</v>
      </c>
      <c r="BL231" s="18" t="s">
        <v>97</v>
      </c>
      <c r="BM231" s="157" t="s">
        <v>2363</v>
      </c>
    </row>
    <row r="232" spans="1:65" s="13" customFormat="1" x14ac:dyDescent="0.15">
      <c r="B232" s="163"/>
      <c r="D232" s="159" t="s">
        <v>194</v>
      </c>
      <c r="E232" s="164" t="s">
        <v>1</v>
      </c>
      <c r="F232" s="165" t="s">
        <v>1726</v>
      </c>
      <c r="H232" s="164" t="s">
        <v>1</v>
      </c>
      <c r="L232" s="163"/>
      <c r="M232" s="166"/>
      <c r="N232" s="167"/>
      <c r="O232" s="167"/>
      <c r="P232" s="167"/>
      <c r="Q232" s="167"/>
      <c r="R232" s="167"/>
      <c r="S232" s="167"/>
      <c r="T232" s="168"/>
      <c r="AT232" s="164" t="s">
        <v>194</v>
      </c>
      <c r="AU232" s="164" t="s">
        <v>86</v>
      </c>
      <c r="AV232" s="13" t="s">
        <v>84</v>
      </c>
      <c r="AW232" s="13" t="s">
        <v>32</v>
      </c>
      <c r="AX232" s="13" t="s">
        <v>77</v>
      </c>
      <c r="AY232" s="164" t="s">
        <v>184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2304</v>
      </c>
      <c r="H233" s="172">
        <v>14.4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84</v>
      </c>
      <c r="AY233" s="170" t="s">
        <v>184</v>
      </c>
    </row>
    <row r="234" spans="1:65" s="12" customFormat="1" ht="22.75" customHeight="1" x14ac:dyDescent="0.15">
      <c r="B234" s="134"/>
      <c r="D234" s="135" t="s">
        <v>76</v>
      </c>
      <c r="E234" s="144" t="s">
        <v>214</v>
      </c>
      <c r="F234" s="144" t="s">
        <v>1094</v>
      </c>
      <c r="J234" s="145">
        <f>BK234</f>
        <v>0</v>
      </c>
      <c r="L234" s="134"/>
      <c r="M234" s="138"/>
      <c r="N234" s="139"/>
      <c r="O234" s="139"/>
      <c r="P234" s="140">
        <f>SUM(P235:P236)</f>
        <v>3.0844800000000001</v>
      </c>
      <c r="Q234" s="139"/>
      <c r="R234" s="140">
        <f>SUM(R235:R236)</f>
        <v>2.4017951999999996</v>
      </c>
      <c r="S234" s="139"/>
      <c r="T234" s="141">
        <f>SUM(T235:T236)</f>
        <v>0</v>
      </c>
      <c r="AR234" s="135" t="s">
        <v>84</v>
      </c>
      <c r="AT234" s="142" t="s">
        <v>76</v>
      </c>
      <c r="AU234" s="142" t="s">
        <v>84</v>
      </c>
      <c r="AY234" s="135" t="s">
        <v>184</v>
      </c>
      <c r="BK234" s="143">
        <f>SUM(BK235:BK236)</f>
        <v>0</v>
      </c>
    </row>
    <row r="235" spans="1:65" s="2" customFormat="1" ht="33" customHeight="1" x14ac:dyDescent="0.15">
      <c r="A235" s="30"/>
      <c r="B235" s="146"/>
      <c r="C235" s="147" t="s">
        <v>356</v>
      </c>
      <c r="D235" s="147" t="s">
        <v>186</v>
      </c>
      <c r="E235" s="148" t="s">
        <v>2124</v>
      </c>
      <c r="F235" s="149" t="s">
        <v>2125</v>
      </c>
      <c r="G235" s="150" t="s">
        <v>239</v>
      </c>
      <c r="H235" s="151">
        <v>0.96</v>
      </c>
      <c r="I235" s="152"/>
      <c r="J235" s="152">
        <f>ROUND(I235*H235,2)</f>
        <v>0</v>
      </c>
      <c r="K235" s="149" t="s">
        <v>190</v>
      </c>
      <c r="L235" s="31"/>
      <c r="M235" s="153" t="s">
        <v>1</v>
      </c>
      <c r="N235" s="154" t="s">
        <v>42</v>
      </c>
      <c r="O235" s="155">
        <v>3.2130000000000001</v>
      </c>
      <c r="P235" s="155">
        <f>O235*H235</f>
        <v>3.0844800000000001</v>
      </c>
      <c r="Q235" s="155">
        <v>2.5018699999999998</v>
      </c>
      <c r="R235" s="155">
        <f>Q235*H235</f>
        <v>2.4017951999999996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97</v>
      </c>
      <c r="AT235" s="157" t="s">
        <v>186</v>
      </c>
      <c r="AU235" s="157" t="s">
        <v>86</v>
      </c>
      <c r="AY235" s="18" t="s">
        <v>184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97</v>
      </c>
      <c r="BM235" s="157" t="s">
        <v>2364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2365</v>
      </c>
      <c r="H236" s="172">
        <v>0.96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84</v>
      </c>
      <c r="AY236" s="170" t="s">
        <v>184</v>
      </c>
    </row>
    <row r="237" spans="1:65" s="12" customFormat="1" ht="22.75" customHeight="1" x14ac:dyDescent="0.15">
      <c r="B237" s="134"/>
      <c r="D237" s="135" t="s">
        <v>76</v>
      </c>
      <c r="E237" s="144" t="s">
        <v>226</v>
      </c>
      <c r="F237" s="144" t="s">
        <v>395</v>
      </c>
      <c r="J237" s="145">
        <f>BK237</f>
        <v>0</v>
      </c>
      <c r="L237" s="134"/>
      <c r="M237" s="138"/>
      <c r="N237" s="139"/>
      <c r="O237" s="139"/>
      <c r="P237" s="140">
        <f>SUM(P238:P274)</f>
        <v>108.91444399999999</v>
      </c>
      <c r="Q237" s="139"/>
      <c r="R237" s="140">
        <f>SUM(R238:R274)</f>
        <v>1.5193599999999996</v>
      </c>
      <c r="S237" s="139"/>
      <c r="T237" s="141">
        <f>SUM(T238:T274)</f>
        <v>2.0882800000000001</v>
      </c>
      <c r="AR237" s="135" t="s">
        <v>84</v>
      </c>
      <c r="AT237" s="142" t="s">
        <v>76</v>
      </c>
      <c r="AU237" s="142" t="s">
        <v>84</v>
      </c>
      <c r="AY237" s="135" t="s">
        <v>184</v>
      </c>
      <c r="BK237" s="143">
        <f>SUM(BK238:BK274)</f>
        <v>0</v>
      </c>
    </row>
    <row r="238" spans="1:65" s="2" customFormat="1" ht="24.25" customHeight="1" x14ac:dyDescent="0.15">
      <c r="A238" s="30"/>
      <c r="B238" s="146"/>
      <c r="C238" s="147" t="s">
        <v>362</v>
      </c>
      <c r="D238" s="147" t="s">
        <v>186</v>
      </c>
      <c r="E238" s="148" t="s">
        <v>2366</v>
      </c>
      <c r="F238" s="149" t="s">
        <v>2367</v>
      </c>
      <c r="G238" s="150" t="s">
        <v>359</v>
      </c>
      <c r="H238" s="151">
        <v>3</v>
      </c>
      <c r="I238" s="152"/>
      <c r="J238" s="152">
        <f>ROUND(I238*H238,2)</f>
        <v>0</v>
      </c>
      <c r="K238" s="149" t="s">
        <v>190</v>
      </c>
      <c r="L238" s="31"/>
      <c r="M238" s="153" t="s">
        <v>1</v>
      </c>
      <c r="N238" s="154" t="s">
        <v>42</v>
      </c>
      <c r="O238" s="155">
        <v>10.923</v>
      </c>
      <c r="P238" s="155">
        <f>O238*H238</f>
        <v>32.768999999999998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97</v>
      </c>
      <c r="AT238" s="157" t="s">
        <v>186</v>
      </c>
      <c r="AU238" s="157" t="s">
        <v>86</v>
      </c>
      <c r="AY238" s="18" t="s">
        <v>184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97</v>
      </c>
      <c r="BM238" s="157" t="s">
        <v>2368</v>
      </c>
    </row>
    <row r="239" spans="1:65" s="2" customFormat="1" ht="33" customHeight="1" x14ac:dyDescent="0.15">
      <c r="A239" s="30"/>
      <c r="B239" s="146"/>
      <c r="C239" s="147" t="s">
        <v>366</v>
      </c>
      <c r="D239" s="147" t="s">
        <v>186</v>
      </c>
      <c r="E239" s="148" t="s">
        <v>2369</v>
      </c>
      <c r="F239" s="149" t="s">
        <v>2370</v>
      </c>
      <c r="G239" s="150" t="s">
        <v>229</v>
      </c>
      <c r="H239" s="151">
        <v>1</v>
      </c>
      <c r="I239" s="152"/>
      <c r="J239" s="152">
        <f>ROUND(I239*H239,2)</f>
        <v>0</v>
      </c>
      <c r="K239" s="149" t="s">
        <v>190</v>
      </c>
      <c r="L239" s="31"/>
      <c r="M239" s="153" t="s">
        <v>1</v>
      </c>
      <c r="N239" s="154" t="s">
        <v>42</v>
      </c>
      <c r="O239" s="155">
        <v>0.68100000000000005</v>
      </c>
      <c r="P239" s="155">
        <f>O239*H239</f>
        <v>0.68100000000000005</v>
      </c>
      <c r="Q239" s="155">
        <v>0</v>
      </c>
      <c r="R239" s="155">
        <f>Q239*H239</f>
        <v>0</v>
      </c>
      <c r="S239" s="155">
        <v>0</v>
      </c>
      <c r="T239" s="156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7" t="s">
        <v>97</v>
      </c>
      <c r="AT239" s="157" t="s">
        <v>186</v>
      </c>
      <c r="AU239" s="157" t="s">
        <v>86</v>
      </c>
      <c r="AY239" s="18" t="s">
        <v>184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84</v>
      </c>
      <c r="BK239" s="158">
        <f>ROUND(I239*H239,2)</f>
        <v>0</v>
      </c>
      <c r="BL239" s="18" t="s">
        <v>97</v>
      </c>
      <c r="BM239" s="157" t="s">
        <v>2371</v>
      </c>
    </row>
    <row r="240" spans="1:65" s="2" customFormat="1" ht="21.75" customHeight="1" x14ac:dyDescent="0.15">
      <c r="A240" s="30"/>
      <c r="B240" s="146"/>
      <c r="C240" s="183" t="s">
        <v>370</v>
      </c>
      <c r="D240" s="183" t="s">
        <v>310</v>
      </c>
      <c r="E240" s="184" t="s">
        <v>2372</v>
      </c>
      <c r="F240" s="185" t="s">
        <v>2373</v>
      </c>
      <c r="G240" s="186" t="s">
        <v>229</v>
      </c>
      <c r="H240" s="187">
        <v>1.01</v>
      </c>
      <c r="I240" s="188"/>
      <c r="J240" s="188">
        <f>ROUND(I240*H240,2)</f>
        <v>0</v>
      </c>
      <c r="K240" s="185" t="s">
        <v>190</v>
      </c>
      <c r="L240" s="189"/>
      <c r="M240" s="190" t="s">
        <v>1</v>
      </c>
      <c r="N240" s="191" t="s">
        <v>42</v>
      </c>
      <c r="O240" s="155">
        <v>0</v>
      </c>
      <c r="P240" s="155">
        <f>O240*H240</f>
        <v>0</v>
      </c>
      <c r="Q240" s="155">
        <v>3.5999999999999997E-2</v>
      </c>
      <c r="R240" s="155">
        <f>Q240*H240</f>
        <v>3.6359999999999996E-2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226</v>
      </c>
      <c r="AT240" s="157" t="s">
        <v>310</v>
      </c>
      <c r="AU240" s="157" t="s">
        <v>86</v>
      </c>
      <c r="AY240" s="18" t="s">
        <v>184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97</v>
      </c>
      <c r="BM240" s="157" t="s">
        <v>2374</v>
      </c>
    </row>
    <row r="241" spans="1:65" s="14" customFormat="1" x14ac:dyDescent="0.15">
      <c r="B241" s="169"/>
      <c r="D241" s="159" t="s">
        <v>194</v>
      </c>
      <c r="F241" s="171" t="s">
        <v>819</v>
      </c>
      <c r="H241" s="172">
        <v>1.01</v>
      </c>
      <c r="L241" s="169"/>
      <c r="M241" s="173"/>
      <c r="N241" s="174"/>
      <c r="O241" s="174"/>
      <c r="P241" s="174"/>
      <c r="Q241" s="174"/>
      <c r="R241" s="174"/>
      <c r="S241" s="174"/>
      <c r="T241" s="175"/>
      <c r="AT241" s="170" t="s">
        <v>194</v>
      </c>
      <c r="AU241" s="170" t="s">
        <v>86</v>
      </c>
      <c r="AV241" s="14" t="s">
        <v>86</v>
      </c>
      <c r="AW241" s="14" t="s">
        <v>3</v>
      </c>
      <c r="AX241" s="14" t="s">
        <v>84</v>
      </c>
      <c r="AY241" s="170" t="s">
        <v>184</v>
      </c>
    </row>
    <row r="242" spans="1:65" s="2" customFormat="1" ht="44.25" customHeight="1" x14ac:dyDescent="0.15">
      <c r="A242" s="30"/>
      <c r="B242" s="146"/>
      <c r="C242" s="147" t="s">
        <v>374</v>
      </c>
      <c r="D242" s="147" t="s">
        <v>186</v>
      </c>
      <c r="E242" s="148" t="s">
        <v>1280</v>
      </c>
      <c r="F242" s="149" t="s">
        <v>1281</v>
      </c>
      <c r="G242" s="150" t="s">
        <v>359</v>
      </c>
      <c r="H242" s="151">
        <v>2</v>
      </c>
      <c r="I242" s="152"/>
      <c r="J242" s="152">
        <f t="shared" ref="J242:J258" si="0">ROUND(I242*H242,2)</f>
        <v>0</v>
      </c>
      <c r="K242" s="149" t="s">
        <v>190</v>
      </c>
      <c r="L242" s="31"/>
      <c r="M242" s="153" t="s">
        <v>1</v>
      </c>
      <c r="N242" s="154" t="s">
        <v>42</v>
      </c>
      <c r="O242" s="155">
        <v>0.75900000000000001</v>
      </c>
      <c r="P242" s="155">
        <f t="shared" ref="P242:P258" si="1">O242*H242</f>
        <v>1.518</v>
      </c>
      <c r="Q242" s="155">
        <v>1.67E-3</v>
      </c>
      <c r="R242" s="155">
        <f t="shared" ref="R242:R258" si="2">Q242*H242</f>
        <v>3.3400000000000001E-3</v>
      </c>
      <c r="S242" s="155">
        <v>0</v>
      </c>
      <c r="T242" s="156">
        <f t="shared" ref="T242:T258" si="3"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97</v>
      </c>
      <c r="AT242" s="157" t="s">
        <v>186</v>
      </c>
      <c r="AU242" s="157" t="s">
        <v>86</v>
      </c>
      <c r="AY242" s="18" t="s">
        <v>184</v>
      </c>
      <c r="BE242" s="158">
        <f t="shared" ref="BE242:BE258" si="4">IF(N242="základní",J242,0)</f>
        <v>0</v>
      </c>
      <c r="BF242" s="158">
        <f t="shared" ref="BF242:BF258" si="5">IF(N242="snížená",J242,0)</f>
        <v>0</v>
      </c>
      <c r="BG242" s="158">
        <f t="shared" ref="BG242:BG258" si="6">IF(N242="zákl. přenesená",J242,0)</f>
        <v>0</v>
      </c>
      <c r="BH242" s="158">
        <f t="shared" ref="BH242:BH258" si="7">IF(N242="sníž. přenesená",J242,0)</f>
        <v>0</v>
      </c>
      <c r="BI242" s="158">
        <f t="shared" ref="BI242:BI258" si="8">IF(N242="nulová",J242,0)</f>
        <v>0</v>
      </c>
      <c r="BJ242" s="18" t="s">
        <v>84</v>
      </c>
      <c r="BK242" s="158">
        <f t="shared" ref="BK242:BK258" si="9">ROUND(I242*H242,2)</f>
        <v>0</v>
      </c>
      <c r="BL242" s="18" t="s">
        <v>97</v>
      </c>
      <c r="BM242" s="157" t="s">
        <v>2375</v>
      </c>
    </row>
    <row r="243" spans="1:65" s="2" customFormat="1" ht="16.5" customHeight="1" x14ac:dyDescent="0.15">
      <c r="A243" s="30"/>
      <c r="B243" s="146"/>
      <c r="C243" s="183" t="s">
        <v>378</v>
      </c>
      <c r="D243" s="183" t="s">
        <v>310</v>
      </c>
      <c r="E243" s="184" t="s">
        <v>2376</v>
      </c>
      <c r="F243" s="185" t="s">
        <v>2377</v>
      </c>
      <c r="G243" s="186" t="s">
        <v>359</v>
      </c>
      <c r="H243" s="187">
        <v>1</v>
      </c>
      <c r="I243" s="188"/>
      <c r="J243" s="188">
        <f t="shared" si="0"/>
        <v>0</v>
      </c>
      <c r="K243" s="185" t="s">
        <v>190</v>
      </c>
      <c r="L243" s="189"/>
      <c r="M243" s="190" t="s">
        <v>1</v>
      </c>
      <c r="N243" s="191" t="s">
        <v>42</v>
      </c>
      <c r="O243" s="155">
        <v>0</v>
      </c>
      <c r="P243" s="155">
        <f t="shared" si="1"/>
        <v>0</v>
      </c>
      <c r="Q243" s="155">
        <v>1.7000000000000001E-2</v>
      </c>
      <c r="R243" s="155">
        <f t="shared" si="2"/>
        <v>1.7000000000000001E-2</v>
      </c>
      <c r="S243" s="155">
        <v>0</v>
      </c>
      <c r="T243" s="156">
        <f t="shared" si="3"/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7" t="s">
        <v>226</v>
      </c>
      <c r="AT243" s="157" t="s">
        <v>310</v>
      </c>
      <c r="AU243" s="157" t="s">
        <v>86</v>
      </c>
      <c r="AY243" s="18" t="s">
        <v>184</v>
      </c>
      <c r="BE243" s="158">
        <f t="shared" si="4"/>
        <v>0</v>
      </c>
      <c r="BF243" s="158">
        <f t="shared" si="5"/>
        <v>0</v>
      </c>
      <c r="BG243" s="158">
        <f t="shared" si="6"/>
        <v>0</v>
      </c>
      <c r="BH243" s="158">
        <f t="shared" si="7"/>
        <v>0</v>
      </c>
      <c r="BI243" s="158">
        <f t="shared" si="8"/>
        <v>0</v>
      </c>
      <c r="BJ243" s="18" t="s">
        <v>84</v>
      </c>
      <c r="BK243" s="158">
        <f t="shared" si="9"/>
        <v>0</v>
      </c>
      <c r="BL243" s="18" t="s">
        <v>97</v>
      </c>
      <c r="BM243" s="157" t="s">
        <v>2378</v>
      </c>
    </row>
    <row r="244" spans="1:65" s="2" customFormat="1" ht="24.25" customHeight="1" x14ac:dyDescent="0.15">
      <c r="A244" s="30"/>
      <c r="B244" s="146"/>
      <c r="C244" s="183" t="s">
        <v>382</v>
      </c>
      <c r="D244" s="183" t="s">
        <v>310</v>
      </c>
      <c r="E244" s="184" t="s">
        <v>2379</v>
      </c>
      <c r="F244" s="185" t="s">
        <v>2380</v>
      </c>
      <c r="G244" s="186" t="s">
        <v>359</v>
      </c>
      <c r="H244" s="187">
        <v>1</v>
      </c>
      <c r="I244" s="188"/>
      <c r="J244" s="188">
        <f t="shared" si="0"/>
        <v>0</v>
      </c>
      <c r="K244" s="185" t="s">
        <v>190</v>
      </c>
      <c r="L244" s="189"/>
      <c r="M244" s="190" t="s">
        <v>1</v>
      </c>
      <c r="N244" s="191" t="s">
        <v>42</v>
      </c>
      <c r="O244" s="155">
        <v>0</v>
      </c>
      <c r="P244" s="155">
        <f t="shared" si="1"/>
        <v>0</v>
      </c>
      <c r="Q244" s="155">
        <v>1.78E-2</v>
      </c>
      <c r="R244" s="155">
        <f t="shared" si="2"/>
        <v>1.78E-2</v>
      </c>
      <c r="S244" s="155">
        <v>0</v>
      </c>
      <c r="T244" s="156">
        <f t="shared" si="3"/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226</v>
      </c>
      <c r="AT244" s="157" t="s">
        <v>310</v>
      </c>
      <c r="AU244" s="157" t="s">
        <v>86</v>
      </c>
      <c r="AY244" s="18" t="s">
        <v>184</v>
      </c>
      <c r="BE244" s="158">
        <f t="shared" si="4"/>
        <v>0</v>
      </c>
      <c r="BF244" s="158">
        <f t="shared" si="5"/>
        <v>0</v>
      </c>
      <c r="BG244" s="158">
        <f t="shared" si="6"/>
        <v>0</v>
      </c>
      <c r="BH244" s="158">
        <f t="shared" si="7"/>
        <v>0</v>
      </c>
      <c r="BI244" s="158">
        <f t="shared" si="8"/>
        <v>0</v>
      </c>
      <c r="BJ244" s="18" t="s">
        <v>84</v>
      </c>
      <c r="BK244" s="158">
        <f t="shared" si="9"/>
        <v>0</v>
      </c>
      <c r="BL244" s="18" t="s">
        <v>97</v>
      </c>
      <c r="BM244" s="157" t="s">
        <v>2381</v>
      </c>
    </row>
    <row r="245" spans="1:65" s="2" customFormat="1" ht="44.25" customHeight="1" x14ac:dyDescent="0.15">
      <c r="A245" s="30"/>
      <c r="B245" s="146"/>
      <c r="C245" s="147" t="s">
        <v>390</v>
      </c>
      <c r="D245" s="147" t="s">
        <v>186</v>
      </c>
      <c r="E245" s="148" t="s">
        <v>2130</v>
      </c>
      <c r="F245" s="149" t="s">
        <v>2131</v>
      </c>
      <c r="G245" s="150" t="s">
        <v>359</v>
      </c>
      <c r="H245" s="151">
        <v>2</v>
      </c>
      <c r="I245" s="152"/>
      <c r="J245" s="152">
        <f t="shared" si="0"/>
        <v>0</v>
      </c>
      <c r="K245" s="149" t="s">
        <v>190</v>
      </c>
      <c r="L245" s="31"/>
      <c r="M245" s="153" t="s">
        <v>1</v>
      </c>
      <c r="N245" s="154" t="s">
        <v>42</v>
      </c>
      <c r="O245" s="155">
        <v>0.85599999999999998</v>
      </c>
      <c r="P245" s="155">
        <f t="shared" si="1"/>
        <v>1.712</v>
      </c>
      <c r="Q245" s="155">
        <v>1.67E-3</v>
      </c>
      <c r="R245" s="155">
        <f t="shared" si="2"/>
        <v>3.3400000000000001E-3</v>
      </c>
      <c r="S245" s="155">
        <v>0</v>
      </c>
      <c r="T245" s="156">
        <f t="shared" si="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7" t="s">
        <v>97</v>
      </c>
      <c r="AT245" s="157" t="s">
        <v>186</v>
      </c>
      <c r="AU245" s="157" t="s">
        <v>86</v>
      </c>
      <c r="AY245" s="18" t="s">
        <v>184</v>
      </c>
      <c r="BE245" s="158">
        <f t="shared" si="4"/>
        <v>0</v>
      </c>
      <c r="BF245" s="158">
        <f t="shared" si="5"/>
        <v>0</v>
      </c>
      <c r="BG245" s="158">
        <f t="shared" si="6"/>
        <v>0</v>
      </c>
      <c r="BH245" s="158">
        <f t="shared" si="7"/>
        <v>0</v>
      </c>
      <c r="BI245" s="158">
        <f t="shared" si="8"/>
        <v>0</v>
      </c>
      <c r="BJ245" s="18" t="s">
        <v>84</v>
      </c>
      <c r="BK245" s="158">
        <f t="shared" si="9"/>
        <v>0</v>
      </c>
      <c r="BL245" s="18" t="s">
        <v>97</v>
      </c>
      <c r="BM245" s="157" t="s">
        <v>2382</v>
      </c>
    </row>
    <row r="246" spans="1:65" s="2" customFormat="1" ht="24.25" customHeight="1" x14ac:dyDescent="0.15">
      <c r="A246" s="30"/>
      <c r="B246" s="146"/>
      <c r="C246" s="183" t="s">
        <v>396</v>
      </c>
      <c r="D246" s="183" t="s">
        <v>310</v>
      </c>
      <c r="E246" s="184" t="s">
        <v>2133</v>
      </c>
      <c r="F246" s="185" t="s">
        <v>2134</v>
      </c>
      <c r="G246" s="186" t="s">
        <v>359</v>
      </c>
      <c r="H246" s="187">
        <v>1</v>
      </c>
      <c r="I246" s="188"/>
      <c r="J246" s="188">
        <f t="shared" si="0"/>
        <v>0</v>
      </c>
      <c r="K246" s="185" t="s">
        <v>190</v>
      </c>
      <c r="L246" s="189"/>
      <c r="M246" s="190" t="s">
        <v>1</v>
      </c>
      <c r="N246" s="191" t="s">
        <v>42</v>
      </c>
      <c r="O246" s="155">
        <v>0</v>
      </c>
      <c r="P246" s="155">
        <f t="shared" si="1"/>
        <v>0</v>
      </c>
      <c r="Q246" s="155">
        <v>2.6800000000000001E-2</v>
      </c>
      <c r="R246" s="155">
        <f t="shared" si="2"/>
        <v>2.6800000000000001E-2</v>
      </c>
      <c r="S246" s="155">
        <v>0</v>
      </c>
      <c r="T246" s="156">
        <f t="shared" si="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226</v>
      </c>
      <c r="AT246" s="157" t="s">
        <v>310</v>
      </c>
      <c r="AU246" s="157" t="s">
        <v>86</v>
      </c>
      <c r="AY246" s="18" t="s">
        <v>184</v>
      </c>
      <c r="BE246" s="158">
        <f t="shared" si="4"/>
        <v>0</v>
      </c>
      <c r="BF246" s="158">
        <f t="shared" si="5"/>
        <v>0</v>
      </c>
      <c r="BG246" s="158">
        <f t="shared" si="6"/>
        <v>0</v>
      </c>
      <c r="BH246" s="158">
        <f t="shared" si="7"/>
        <v>0</v>
      </c>
      <c r="BI246" s="158">
        <f t="shared" si="8"/>
        <v>0</v>
      </c>
      <c r="BJ246" s="18" t="s">
        <v>84</v>
      </c>
      <c r="BK246" s="158">
        <f t="shared" si="9"/>
        <v>0</v>
      </c>
      <c r="BL246" s="18" t="s">
        <v>97</v>
      </c>
      <c r="BM246" s="157" t="s">
        <v>2383</v>
      </c>
    </row>
    <row r="247" spans="1:65" s="2" customFormat="1" ht="21.75" customHeight="1" x14ac:dyDescent="0.15">
      <c r="A247" s="30"/>
      <c r="B247" s="146"/>
      <c r="C247" s="183" t="s">
        <v>403</v>
      </c>
      <c r="D247" s="183" t="s">
        <v>310</v>
      </c>
      <c r="E247" s="184" t="s">
        <v>2384</v>
      </c>
      <c r="F247" s="185" t="s">
        <v>2385</v>
      </c>
      <c r="G247" s="186" t="s">
        <v>359</v>
      </c>
      <c r="H247" s="187">
        <v>1</v>
      </c>
      <c r="I247" s="188"/>
      <c r="J247" s="188">
        <f t="shared" si="0"/>
        <v>0</v>
      </c>
      <c r="K247" s="185" t="s">
        <v>190</v>
      </c>
      <c r="L247" s="189"/>
      <c r="M247" s="190" t="s">
        <v>1</v>
      </c>
      <c r="N247" s="191" t="s">
        <v>42</v>
      </c>
      <c r="O247" s="155">
        <v>0</v>
      </c>
      <c r="P247" s="155">
        <f t="shared" si="1"/>
        <v>0</v>
      </c>
      <c r="Q247" s="155">
        <v>1.0699999999999999E-2</v>
      </c>
      <c r="R247" s="155">
        <f t="shared" si="2"/>
        <v>1.0699999999999999E-2</v>
      </c>
      <c r="S247" s="155">
        <v>0</v>
      </c>
      <c r="T247" s="156">
        <f t="shared" si="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226</v>
      </c>
      <c r="AT247" s="157" t="s">
        <v>310</v>
      </c>
      <c r="AU247" s="157" t="s">
        <v>86</v>
      </c>
      <c r="AY247" s="18" t="s">
        <v>184</v>
      </c>
      <c r="BE247" s="158">
        <f t="shared" si="4"/>
        <v>0</v>
      </c>
      <c r="BF247" s="158">
        <f t="shared" si="5"/>
        <v>0</v>
      </c>
      <c r="BG247" s="158">
        <f t="shared" si="6"/>
        <v>0</v>
      </c>
      <c r="BH247" s="158">
        <f t="shared" si="7"/>
        <v>0</v>
      </c>
      <c r="BI247" s="158">
        <f t="shared" si="8"/>
        <v>0</v>
      </c>
      <c r="BJ247" s="18" t="s">
        <v>84</v>
      </c>
      <c r="BK247" s="158">
        <f t="shared" si="9"/>
        <v>0</v>
      </c>
      <c r="BL247" s="18" t="s">
        <v>97</v>
      </c>
      <c r="BM247" s="157" t="s">
        <v>2386</v>
      </c>
    </row>
    <row r="248" spans="1:65" s="2" customFormat="1" ht="44.25" customHeight="1" x14ac:dyDescent="0.15">
      <c r="A248" s="30"/>
      <c r="B248" s="146"/>
      <c r="C248" s="147" t="s">
        <v>409</v>
      </c>
      <c r="D248" s="147" t="s">
        <v>186</v>
      </c>
      <c r="E248" s="148" t="s">
        <v>1490</v>
      </c>
      <c r="F248" s="149" t="s">
        <v>1491</v>
      </c>
      <c r="G248" s="150" t="s">
        <v>359</v>
      </c>
      <c r="H248" s="151">
        <v>2</v>
      </c>
      <c r="I248" s="152"/>
      <c r="J248" s="152">
        <f t="shared" si="0"/>
        <v>0</v>
      </c>
      <c r="K248" s="149" t="s">
        <v>190</v>
      </c>
      <c r="L248" s="31"/>
      <c r="M248" s="153" t="s">
        <v>1</v>
      </c>
      <c r="N248" s="154" t="s">
        <v>42</v>
      </c>
      <c r="O248" s="155">
        <v>1.24</v>
      </c>
      <c r="P248" s="155">
        <f t="shared" si="1"/>
        <v>2.48</v>
      </c>
      <c r="Q248" s="155">
        <v>1.7099999999999999E-3</v>
      </c>
      <c r="R248" s="155">
        <f t="shared" si="2"/>
        <v>3.4199999999999999E-3</v>
      </c>
      <c r="S248" s="155">
        <v>0</v>
      </c>
      <c r="T248" s="156">
        <f t="shared" si="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97</v>
      </c>
      <c r="AT248" s="157" t="s">
        <v>186</v>
      </c>
      <c r="AU248" s="157" t="s">
        <v>86</v>
      </c>
      <c r="AY248" s="18" t="s">
        <v>184</v>
      </c>
      <c r="BE248" s="158">
        <f t="shared" si="4"/>
        <v>0</v>
      </c>
      <c r="BF248" s="158">
        <f t="shared" si="5"/>
        <v>0</v>
      </c>
      <c r="BG248" s="158">
        <f t="shared" si="6"/>
        <v>0</v>
      </c>
      <c r="BH248" s="158">
        <f t="shared" si="7"/>
        <v>0</v>
      </c>
      <c r="BI248" s="158">
        <f t="shared" si="8"/>
        <v>0</v>
      </c>
      <c r="BJ248" s="18" t="s">
        <v>84</v>
      </c>
      <c r="BK248" s="158">
        <f t="shared" si="9"/>
        <v>0</v>
      </c>
      <c r="BL248" s="18" t="s">
        <v>97</v>
      </c>
      <c r="BM248" s="157" t="s">
        <v>2387</v>
      </c>
    </row>
    <row r="249" spans="1:65" s="2" customFormat="1" ht="24.25" customHeight="1" x14ac:dyDescent="0.15">
      <c r="A249" s="30"/>
      <c r="B249" s="146"/>
      <c r="C249" s="183" t="s">
        <v>413</v>
      </c>
      <c r="D249" s="183" t="s">
        <v>310</v>
      </c>
      <c r="E249" s="184" t="s">
        <v>2143</v>
      </c>
      <c r="F249" s="185" t="s">
        <v>2144</v>
      </c>
      <c r="G249" s="186" t="s">
        <v>359</v>
      </c>
      <c r="H249" s="187">
        <v>2</v>
      </c>
      <c r="I249" s="188"/>
      <c r="J249" s="188">
        <f t="shared" si="0"/>
        <v>0</v>
      </c>
      <c r="K249" s="185" t="s">
        <v>190</v>
      </c>
      <c r="L249" s="189"/>
      <c r="M249" s="190" t="s">
        <v>1</v>
      </c>
      <c r="N249" s="191" t="s">
        <v>42</v>
      </c>
      <c r="O249" s="155">
        <v>0</v>
      </c>
      <c r="P249" s="155">
        <f t="shared" si="1"/>
        <v>0</v>
      </c>
      <c r="Q249" s="155">
        <v>1.9699999999999999E-2</v>
      </c>
      <c r="R249" s="155">
        <f t="shared" si="2"/>
        <v>3.9399999999999998E-2</v>
      </c>
      <c r="S249" s="155">
        <v>0</v>
      </c>
      <c r="T249" s="156">
        <f t="shared" si="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226</v>
      </c>
      <c r="AT249" s="157" t="s">
        <v>310</v>
      </c>
      <c r="AU249" s="157" t="s">
        <v>86</v>
      </c>
      <c r="AY249" s="18" t="s">
        <v>184</v>
      </c>
      <c r="BE249" s="158">
        <f t="shared" si="4"/>
        <v>0</v>
      </c>
      <c r="BF249" s="158">
        <f t="shared" si="5"/>
        <v>0</v>
      </c>
      <c r="BG249" s="158">
        <f t="shared" si="6"/>
        <v>0</v>
      </c>
      <c r="BH249" s="158">
        <f t="shared" si="7"/>
        <v>0</v>
      </c>
      <c r="BI249" s="158">
        <f t="shared" si="8"/>
        <v>0</v>
      </c>
      <c r="BJ249" s="18" t="s">
        <v>84</v>
      </c>
      <c r="BK249" s="158">
        <f t="shared" si="9"/>
        <v>0</v>
      </c>
      <c r="BL249" s="18" t="s">
        <v>97</v>
      </c>
      <c r="BM249" s="157" t="s">
        <v>2388</v>
      </c>
    </row>
    <row r="250" spans="1:65" s="2" customFormat="1" ht="44.25" customHeight="1" x14ac:dyDescent="0.15">
      <c r="A250" s="30"/>
      <c r="B250" s="146"/>
      <c r="C250" s="147" t="s">
        <v>418</v>
      </c>
      <c r="D250" s="147" t="s">
        <v>186</v>
      </c>
      <c r="E250" s="148" t="s">
        <v>1936</v>
      </c>
      <c r="F250" s="149" t="s">
        <v>1937</v>
      </c>
      <c r="G250" s="150" t="s">
        <v>359</v>
      </c>
      <c r="H250" s="151">
        <v>6</v>
      </c>
      <c r="I250" s="152"/>
      <c r="J250" s="152">
        <f t="shared" si="0"/>
        <v>0</v>
      </c>
      <c r="K250" s="149" t="s">
        <v>190</v>
      </c>
      <c r="L250" s="31"/>
      <c r="M250" s="153" t="s">
        <v>1</v>
      </c>
      <c r="N250" s="154" t="s">
        <v>42</v>
      </c>
      <c r="O250" s="155">
        <v>1.04</v>
      </c>
      <c r="P250" s="155">
        <f t="shared" si="1"/>
        <v>6.24</v>
      </c>
      <c r="Q250" s="155">
        <v>3.0100000000000001E-3</v>
      </c>
      <c r="R250" s="155">
        <f t="shared" si="2"/>
        <v>1.806E-2</v>
      </c>
      <c r="S250" s="155">
        <v>0</v>
      </c>
      <c r="T250" s="156">
        <f t="shared" si="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97</v>
      </c>
      <c r="AT250" s="157" t="s">
        <v>186</v>
      </c>
      <c r="AU250" s="157" t="s">
        <v>86</v>
      </c>
      <c r="AY250" s="18" t="s">
        <v>184</v>
      </c>
      <c r="BE250" s="158">
        <f t="shared" si="4"/>
        <v>0</v>
      </c>
      <c r="BF250" s="158">
        <f t="shared" si="5"/>
        <v>0</v>
      </c>
      <c r="BG250" s="158">
        <f t="shared" si="6"/>
        <v>0</v>
      </c>
      <c r="BH250" s="158">
        <f t="shared" si="7"/>
        <v>0</v>
      </c>
      <c r="BI250" s="158">
        <f t="shared" si="8"/>
        <v>0</v>
      </c>
      <c r="BJ250" s="18" t="s">
        <v>84</v>
      </c>
      <c r="BK250" s="158">
        <f t="shared" si="9"/>
        <v>0</v>
      </c>
      <c r="BL250" s="18" t="s">
        <v>97</v>
      </c>
      <c r="BM250" s="157" t="s">
        <v>2389</v>
      </c>
    </row>
    <row r="251" spans="1:65" s="2" customFormat="1" ht="21.75" customHeight="1" x14ac:dyDescent="0.15">
      <c r="A251" s="30"/>
      <c r="B251" s="146"/>
      <c r="C251" s="183" t="s">
        <v>422</v>
      </c>
      <c r="D251" s="183" t="s">
        <v>310</v>
      </c>
      <c r="E251" s="184" t="s">
        <v>2155</v>
      </c>
      <c r="F251" s="185" t="s">
        <v>2156</v>
      </c>
      <c r="G251" s="186" t="s">
        <v>359</v>
      </c>
      <c r="H251" s="187">
        <v>1</v>
      </c>
      <c r="I251" s="188"/>
      <c r="J251" s="188">
        <f t="shared" si="0"/>
        <v>0</v>
      </c>
      <c r="K251" s="185" t="s">
        <v>190</v>
      </c>
      <c r="L251" s="189"/>
      <c r="M251" s="190" t="s">
        <v>1</v>
      </c>
      <c r="N251" s="191" t="s">
        <v>42</v>
      </c>
      <c r="O251" s="155">
        <v>0</v>
      </c>
      <c r="P251" s="155">
        <f t="shared" si="1"/>
        <v>0</v>
      </c>
      <c r="Q251" s="155">
        <v>4.9000000000000002E-2</v>
      </c>
      <c r="R251" s="155">
        <f t="shared" si="2"/>
        <v>4.9000000000000002E-2</v>
      </c>
      <c r="S251" s="155">
        <v>0</v>
      </c>
      <c r="T251" s="156">
        <f t="shared" si="3"/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7" t="s">
        <v>226</v>
      </c>
      <c r="AT251" s="157" t="s">
        <v>310</v>
      </c>
      <c r="AU251" s="157" t="s">
        <v>86</v>
      </c>
      <c r="AY251" s="18" t="s">
        <v>184</v>
      </c>
      <c r="BE251" s="158">
        <f t="shared" si="4"/>
        <v>0</v>
      </c>
      <c r="BF251" s="158">
        <f t="shared" si="5"/>
        <v>0</v>
      </c>
      <c r="BG251" s="158">
        <f t="shared" si="6"/>
        <v>0</v>
      </c>
      <c r="BH251" s="158">
        <f t="shared" si="7"/>
        <v>0</v>
      </c>
      <c r="BI251" s="158">
        <f t="shared" si="8"/>
        <v>0</v>
      </c>
      <c r="BJ251" s="18" t="s">
        <v>84</v>
      </c>
      <c r="BK251" s="158">
        <f t="shared" si="9"/>
        <v>0</v>
      </c>
      <c r="BL251" s="18" t="s">
        <v>97</v>
      </c>
      <c r="BM251" s="157" t="s">
        <v>2390</v>
      </c>
    </row>
    <row r="252" spans="1:65" s="2" customFormat="1" ht="24.25" customHeight="1" x14ac:dyDescent="0.15">
      <c r="A252" s="30"/>
      <c r="B252" s="146"/>
      <c r="C252" s="183" t="s">
        <v>426</v>
      </c>
      <c r="D252" s="183" t="s">
        <v>310</v>
      </c>
      <c r="E252" s="184" t="s">
        <v>2167</v>
      </c>
      <c r="F252" s="185" t="s">
        <v>2168</v>
      </c>
      <c r="G252" s="186" t="s">
        <v>359</v>
      </c>
      <c r="H252" s="187">
        <v>5</v>
      </c>
      <c r="I252" s="188"/>
      <c r="J252" s="188">
        <f t="shared" si="0"/>
        <v>0</v>
      </c>
      <c r="K252" s="185" t="s">
        <v>190</v>
      </c>
      <c r="L252" s="189"/>
      <c r="M252" s="190" t="s">
        <v>1</v>
      </c>
      <c r="N252" s="191" t="s">
        <v>42</v>
      </c>
      <c r="O252" s="155">
        <v>0</v>
      </c>
      <c r="P252" s="155">
        <f t="shared" si="1"/>
        <v>0</v>
      </c>
      <c r="Q252" s="155">
        <v>5.7799999999999997E-2</v>
      </c>
      <c r="R252" s="155">
        <f t="shared" si="2"/>
        <v>0.28899999999999998</v>
      </c>
      <c r="S252" s="155">
        <v>0</v>
      </c>
      <c r="T252" s="156">
        <f t="shared" si="3"/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226</v>
      </c>
      <c r="AT252" s="157" t="s">
        <v>310</v>
      </c>
      <c r="AU252" s="157" t="s">
        <v>86</v>
      </c>
      <c r="AY252" s="18" t="s">
        <v>184</v>
      </c>
      <c r="BE252" s="158">
        <f t="shared" si="4"/>
        <v>0</v>
      </c>
      <c r="BF252" s="158">
        <f t="shared" si="5"/>
        <v>0</v>
      </c>
      <c r="BG252" s="158">
        <f t="shared" si="6"/>
        <v>0</v>
      </c>
      <c r="BH252" s="158">
        <f t="shared" si="7"/>
        <v>0</v>
      </c>
      <c r="BI252" s="158">
        <f t="shared" si="8"/>
        <v>0</v>
      </c>
      <c r="BJ252" s="18" t="s">
        <v>84</v>
      </c>
      <c r="BK252" s="158">
        <f t="shared" si="9"/>
        <v>0</v>
      </c>
      <c r="BL252" s="18" t="s">
        <v>97</v>
      </c>
      <c r="BM252" s="157" t="s">
        <v>2391</v>
      </c>
    </row>
    <row r="253" spans="1:65" s="2" customFormat="1" ht="24.25" customHeight="1" x14ac:dyDescent="0.15">
      <c r="A253" s="30"/>
      <c r="B253" s="146"/>
      <c r="C253" s="183" t="s">
        <v>431</v>
      </c>
      <c r="D253" s="183" t="s">
        <v>310</v>
      </c>
      <c r="E253" s="184" t="s">
        <v>2392</v>
      </c>
      <c r="F253" s="185" t="s">
        <v>2393</v>
      </c>
      <c r="G253" s="186" t="s">
        <v>359</v>
      </c>
      <c r="H253" s="187">
        <v>1</v>
      </c>
      <c r="I253" s="188"/>
      <c r="J253" s="188">
        <f t="shared" si="0"/>
        <v>0</v>
      </c>
      <c r="K253" s="185" t="s">
        <v>1</v>
      </c>
      <c r="L253" s="189"/>
      <c r="M253" s="190" t="s">
        <v>1</v>
      </c>
      <c r="N253" s="191" t="s">
        <v>42</v>
      </c>
      <c r="O253" s="155">
        <v>0</v>
      </c>
      <c r="P253" s="155">
        <f t="shared" si="1"/>
        <v>0</v>
      </c>
      <c r="Q253" s="155">
        <v>9.4000000000000004E-3</v>
      </c>
      <c r="R253" s="155">
        <f t="shared" si="2"/>
        <v>9.4000000000000004E-3</v>
      </c>
      <c r="S253" s="155">
        <v>0</v>
      </c>
      <c r="T253" s="156">
        <f t="shared" si="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226</v>
      </c>
      <c r="AT253" s="157" t="s">
        <v>310</v>
      </c>
      <c r="AU253" s="157" t="s">
        <v>86</v>
      </c>
      <c r="AY253" s="18" t="s">
        <v>184</v>
      </c>
      <c r="BE253" s="158">
        <f t="shared" si="4"/>
        <v>0</v>
      </c>
      <c r="BF253" s="158">
        <f t="shared" si="5"/>
        <v>0</v>
      </c>
      <c r="BG253" s="158">
        <f t="shared" si="6"/>
        <v>0</v>
      </c>
      <c r="BH253" s="158">
        <f t="shared" si="7"/>
        <v>0</v>
      </c>
      <c r="BI253" s="158">
        <f t="shared" si="8"/>
        <v>0</v>
      </c>
      <c r="BJ253" s="18" t="s">
        <v>84</v>
      </c>
      <c r="BK253" s="158">
        <f t="shared" si="9"/>
        <v>0</v>
      </c>
      <c r="BL253" s="18" t="s">
        <v>97</v>
      </c>
      <c r="BM253" s="157" t="s">
        <v>2394</v>
      </c>
    </row>
    <row r="254" spans="1:65" s="2" customFormat="1" ht="44.25" customHeight="1" x14ac:dyDescent="0.15">
      <c r="A254" s="30"/>
      <c r="B254" s="146"/>
      <c r="C254" s="147" t="s">
        <v>435</v>
      </c>
      <c r="D254" s="147" t="s">
        <v>186</v>
      </c>
      <c r="E254" s="148" t="s">
        <v>2173</v>
      </c>
      <c r="F254" s="149" t="s">
        <v>2174</v>
      </c>
      <c r="G254" s="150" t="s">
        <v>359</v>
      </c>
      <c r="H254" s="151">
        <v>5</v>
      </c>
      <c r="I254" s="152"/>
      <c r="J254" s="152">
        <f t="shared" si="0"/>
        <v>0</v>
      </c>
      <c r="K254" s="149" t="s">
        <v>190</v>
      </c>
      <c r="L254" s="31"/>
      <c r="M254" s="153" t="s">
        <v>1</v>
      </c>
      <c r="N254" s="154" t="s">
        <v>42</v>
      </c>
      <c r="O254" s="155">
        <v>1.4350000000000001</v>
      </c>
      <c r="P254" s="155">
        <f t="shared" si="1"/>
        <v>7.1750000000000007</v>
      </c>
      <c r="Q254" s="155">
        <v>4.4999999999999997E-3</v>
      </c>
      <c r="R254" s="155">
        <f t="shared" si="2"/>
        <v>2.2499999999999999E-2</v>
      </c>
      <c r="S254" s="155">
        <v>0</v>
      </c>
      <c r="T254" s="156">
        <f t="shared" si="3"/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97</v>
      </c>
      <c r="AT254" s="157" t="s">
        <v>186</v>
      </c>
      <c r="AU254" s="157" t="s">
        <v>86</v>
      </c>
      <c r="AY254" s="18" t="s">
        <v>184</v>
      </c>
      <c r="BE254" s="158">
        <f t="shared" si="4"/>
        <v>0</v>
      </c>
      <c r="BF254" s="158">
        <f t="shared" si="5"/>
        <v>0</v>
      </c>
      <c r="BG254" s="158">
        <f t="shared" si="6"/>
        <v>0</v>
      </c>
      <c r="BH254" s="158">
        <f t="shared" si="7"/>
        <v>0</v>
      </c>
      <c r="BI254" s="158">
        <f t="shared" si="8"/>
        <v>0</v>
      </c>
      <c r="BJ254" s="18" t="s">
        <v>84</v>
      </c>
      <c r="BK254" s="158">
        <f t="shared" si="9"/>
        <v>0</v>
      </c>
      <c r="BL254" s="18" t="s">
        <v>97</v>
      </c>
      <c r="BM254" s="157" t="s">
        <v>2395</v>
      </c>
    </row>
    <row r="255" spans="1:65" s="2" customFormat="1" ht="16.5" customHeight="1" x14ac:dyDescent="0.15">
      <c r="A255" s="30"/>
      <c r="B255" s="146"/>
      <c r="C255" s="183" t="s">
        <v>439</v>
      </c>
      <c r="D255" s="183" t="s">
        <v>310</v>
      </c>
      <c r="E255" s="184" t="s">
        <v>2176</v>
      </c>
      <c r="F255" s="185" t="s">
        <v>2177</v>
      </c>
      <c r="G255" s="186" t="s">
        <v>359</v>
      </c>
      <c r="H255" s="187">
        <v>1</v>
      </c>
      <c r="I255" s="188"/>
      <c r="J255" s="188">
        <f t="shared" si="0"/>
        <v>0</v>
      </c>
      <c r="K255" s="185" t="s">
        <v>190</v>
      </c>
      <c r="L255" s="189"/>
      <c r="M255" s="190" t="s">
        <v>1</v>
      </c>
      <c r="N255" s="191" t="s">
        <v>42</v>
      </c>
      <c r="O255" s="155">
        <v>0</v>
      </c>
      <c r="P255" s="155">
        <f t="shared" si="1"/>
        <v>0</v>
      </c>
      <c r="Q255" s="155">
        <v>5.9700000000000003E-2</v>
      </c>
      <c r="R255" s="155">
        <f t="shared" si="2"/>
        <v>5.9700000000000003E-2</v>
      </c>
      <c r="S255" s="155">
        <v>0</v>
      </c>
      <c r="T255" s="156">
        <f t="shared" si="3"/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226</v>
      </c>
      <c r="AT255" s="157" t="s">
        <v>310</v>
      </c>
      <c r="AU255" s="157" t="s">
        <v>86</v>
      </c>
      <c r="AY255" s="18" t="s">
        <v>184</v>
      </c>
      <c r="BE255" s="158">
        <f t="shared" si="4"/>
        <v>0</v>
      </c>
      <c r="BF255" s="158">
        <f t="shared" si="5"/>
        <v>0</v>
      </c>
      <c r="BG255" s="158">
        <f t="shared" si="6"/>
        <v>0</v>
      </c>
      <c r="BH255" s="158">
        <f t="shared" si="7"/>
        <v>0</v>
      </c>
      <c r="BI255" s="158">
        <f t="shared" si="8"/>
        <v>0</v>
      </c>
      <c r="BJ255" s="18" t="s">
        <v>84</v>
      </c>
      <c r="BK255" s="158">
        <f t="shared" si="9"/>
        <v>0</v>
      </c>
      <c r="BL255" s="18" t="s">
        <v>97</v>
      </c>
      <c r="BM255" s="157" t="s">
        <v>2396</v>
      </c>
    </row>
    <row r="256" spans="1:65" s="2" customFormat="1" ht="24.25" customHeight="1" x14ac:dyDescent="0.15">
      <c r="A256" s="30"/>
      <c r="B256" s="146"/>
      <c r="C256" s="183" t="s">
        <v>444</v>
      </c>
      <c r="D256" s="183" t="s">
        <v>310</v>
      </c>
      <c r="E256" s="184" t="s">
        <v>2179</v>
      </c>
      <c r="F256" s="185" t="s">
        <v>2180</v>
      </c>
      <c r="G256" s="186" t="s">
        <v>359</v>
      </c>
      <c r="H256" s="187">
        <v>1</v>
      </c>
      <c r="I256" s="188"/>
      <c r="J256" s="188">
        <f t="shared" si="0"/>
        <v>0</v>
      </c>
      <c r="K256" s="185" t="s">
        <v>190</v>
      </c>
      <c r="L256" s="189"/>
      <c r="M256" s="190" t="s">
        <v>1</v>
      </c>
      <c r="N256" s="191" t="s">
        <v>42</v>
      </c>
      <c r="O256" s="155">
        <v>0</v>
      </c>
      <c r="P256" s="155">
        <f t="shared" si="1"/>
        <v>0</v>
      </c>
      <c r="Q256" s="155">
        <v>0.05</v>
      </c>
      <c r="R256" s="155">
        <f t="shared" si="2"/>
        <v>0.05</v>
      </c>
      <c r="S256" s="155">
        <v>0</v>
      </c>
      <c r="T256" s="156">
        <f t="shared" si="3"/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226</v>
      </c>
      <c r="AT256" s="157" t="s">
        <v>310</v>
      </c>
      <c r="AU256" s="157" t="s">
        <v>86</v>
      </c>
      <c r="AY256" s="18" t="s">
        <v>184</v>
      </c>
      <c r="BE256" s="158">
        <f t="shared" si="4"/>
        <v>0</v>
      </c>
      <c r="BF256" s="158">
        <f t="shared" si="5"/>
        <v>0</v>
      </c>
      <c r="BG256" s="158">
        <f t="shared" si="6"/>
        <v>0</v>
      </c>
      <c r="BH256" s="158">
        <f t="shared" si="7"/>
        <v>0</v>
      </c>
      <c r="BI256" s="158">
        <f t="shared" si="8"/>
        <v>0</v>
      </c>
      <c r="BJ256" s="18" t="s">
        <v>84</v>
      </c>
      <c r="BK256" s="158">
        <f t="shared" si="9"/>
        <v>0</v>
      </c>
      <c r="BL256" s="18" t="s">
        <v>97</v>
      </c>
      <c r="BM256" s="157" t="s">
        <v>2397</v>
      </c>
    </row>
    <row r="257" spans="1:65" s="2" customFormat="1" ht="33" customHeight="1" x14ac:dyDescent="0.15">
      <c r="A257" s="30"/>
      <c r="B257" s="146"/>
      <c r="C257" s="183" t="s">
        <v>449</v>
      </c>
      <c r="D257" s="183" t="s">
        <v>310</v>
      </c>
      <c r="E257" s="184" t="s">
        <v>2182</v>
      </c>
      <c r="F257" s="185" t="s">
        <v>2183</v>
      </c>
      <c r="G257" s="186" t="s">
        <v>359</v>
      </c>
      <c r="H257" s="187">
        <v>3</v>
      </c>
      <c r="I257" s="188"/>
      <c r="J257" s="188">
        <f t="shared" si="0"/>
        <v>0</v>
      </c>
      <c r="K257" s="185" t="s">
        <v>190</v>
      </c>
      <c r="L257" s="189"/>
      <c r="M257" s="190" t="s">
        <v>1</v>
      </c>
      <c r="N257" s="191" t="s">
        <v>42</v>
      </c>
      <c r="O257" s="155">
        <v>0</v>
      </c>
      <c r="P257" s="155">
        <f t="shared" si="1"/>
        <v>0</v>
      </c>
      <c r="Q257" s="155">
        <v>4.2999999999999997E-2</v>
      </c>
      <c r="R257" s="155">
        <f t="shared" si="2"/>
        <v>0.129</v>
      </c>
      <c r="S257" s="155">
        <v>0</v>
      </c>
      <c r="T257" s="156">
        <f t="shared" si="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226</v>
      </c>
      <c r="AT257" s="157" t="s">
        <v>310</v>
      </c>
      <c r="AU257" s="157" t="s">
        <v>86</v>
      </c>
      <c r="AY257" s="18" t="s">
        <v>184</v>
      </c>
      <c r="BE257" s="158">
        <f t="shared" si="4"/>
        <v>0</v>
      </c>
      <c r="BF257" s="158">
        <f t="shared" si="5"/>
        <v>0</v>
      </c>
      <c r="BG257" s="158">
        <f t="shared" si="6"/>
        <v>0</v>
      </c>
      <c r="BH257" s="158">
        <f t="shared" si="7"/>
        <v>0</v>
      </c>
      <c r="BI257" s="158">
        <f t="shared" si="8"/>
        <v>0</v>
      </c>
      <c r="BJ257" s="18" t="s">
        <v>84</v>
      </c>
      <c r="BK257" s="158">
        <f t="shared" si="9"/>
        <v>0</v>
      </c>
      <c r="BL257" s="18" t="s">
        <v>97</v>
      </c>
      <c r="BM257" s="157" t="s">
        <v>2398</v>
      </c>
    </row>
    <row r="258" spans="1:65" s="2" customFormat="1" ht="33" customHeight="1" x14ac:dyDescent="0.15">
      <c r="A258" s="30"/>
      <c r="B258" s="146"/>
      <c r="C258" s="147" t="s">
        <v>453</v>
      </c>
      <c r="D258" s="147" t="s">
        <v>186</v>
      </c>
      <c r="E258" s="148" t="s">
        <v>2399</v>
      </c>
      <c r="F258" s="149" t="s">
        <v>2400</v>
      </c>
      <c r="G258" s="150" t="s">
        <v>239</v>
      </c>
      <c r="H258" s="151">
        <v>3.294</v>
      </c>
      <c r="I258" s="152"/>
      <c r="J258" s="152">
        <f t="shared" si="0"/>
        <v>0</v>
      </c>
      <c r="K258" s="149" t="s">
        <v>190</v>
      </c>
      <c r="L258" s="31"/>
      <c r="M258" s="153" t="s">
        <v>1</v>
      </c>
      <c r="N258" s="154" t="s">
        <v>42</v>
      </c>
      <c r="O258" s="155">
        <v>1.59</v>
      </c>
      <c r="P258" s="155">
        <f t="shared" si="1"/>
        <v>5.2374600000000004</v>
      </c>
      <c r="Q258" s="155">
        <v>0</v>
      </c>
      <c r="R258" s="155">
        <f t="shared" si="2"/>
        <v>0</v>
      </c>
      <c r="S258" s="155">
        <v>0.36</v>
      </c>
      <c r="T258" s="156">
        <f t="shared" si="3"/>
        <v>1.18584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7" t="s">
        <v>97</v>
      </c>
      <c r="AT258" s="157" t="s">
        <v>186</v>
      </c>
      <c r="AU258" s="157" t="s">
        <v>86</v>
      </c>
      <c r="AY258" s="18" t="s">
        <v>184</v>
      </c>
      <c r="BE258" s="158">
        <f t="shared" si="4"/>
        <v>0</v>
      </c>
      <c r="BF258" s="158">
        <f t="shared" si="5"/>
        <v>0</v>
      </c>
      <c r="BG258" s="158">
        <f t="shared" si="6"/>
        <v>0</v>
      </c>
      <c r="BH258" s="158">
        <f t="shared" si="7"/>
        <v>0</v>
      </c>
      <c r="BI258" s="158">
        <f t="shared" si="8"/>
        <v>0</v>
      </c>
      <c r="BJ258" s="18" t="s">
        <v>84</v>
      </c>
      <c r="BK258" s="158">
        <f t="shared" si="9"/>
        <v>0</v>
      </c>
      <c r="BL258" s="18" t="s">
        <v>97</v>
      </c>
      <c r="BM258" s="157" t="s">
        <v>2401</v>
      </c>
    </row>
    <row r="259" spans="1:65" s="13" customFormat="1" x14ac:dyDescent="0.15">
      <c r="B259" s="163"/>
      <c r="D259" s="159" t="s">
        <v>194</v>
      </c>
      <c r="E259" s="164" t="s">
        <v>1</v>
      </c>
      <c r="F259" s="165" t="s">
        <v>2190</v>
      </c>
      <c r="H259" s="164" t="s">
        <v>1</v>
      </c>
      <c r="L259" s="163"/>
      <c r="M259" s="166"/>
      <c r="N259" s="167"/>
      <c r="O259" s="167"/>
      <c r="P259" s="167"/>
      <c r="Q259" s="167"/>
      <c r="R259" s="167"/>
      <c r="S259" s="167"/>
      <c r="T259" s="168"/>
      <c r="AT259" s="164" t="s">
        <v>194</v>
      </c>
      <c r="AU259" s="164" t="s">
        <v>86</v>
      </c>
      <c r="AV259" s="13" t="s">
        <v>84</v>
      </c>
      <c r="AW259" s="13" t="s">
        <v>32</v>
      </c>
      <c r="AX259" s="13" t="s">
        <v>77</v>
      </c>
      <c r="AY259" s="164" t="s">
        <v>184</v>
      </c>
    </row>
    <row r="260" spans="1:65" s="14" customFormat="1" x14ac:dyDescent="0.15">
      <c r="B260" s="169"/>
      <c r="D260" s="159" t="s">
        <v>194</v>
      </c>
      <c r="E260" s="170" t="s">
        <v>1</v>
      </c>
      <c r="F260" s="171" t="s">
        <v>2402</v>
      </c>
      <c r="H260" s="172">
        <v>3.294</v>
      </c>
      <c r="L260" s="169"/>
      <c r="M260" s="173"/>
      <c r="N260" s="174"/>
      <c r="O260" s="174"/>
      <c r="P260" s="174"/>
      <c r="Q260" s="174"/>
      <c r="R260" s="174"/>
      <c r="S260" s="174"/>
      <c r="T260" s="175"/>
      <c r="AT260" s="170" t="s">
        <v>194</v>
      </c>
      <c r="AU260" s="170" t="s">
        <v>86</v>
      </c>
      <c r="AV260" s="14" t="s">
        <v>86</v>
      </c>
      <c r="AW260" s="14" t="s">
        <v>32</v>
      </c>
      <c r="AX260" s="14" t="s">
        <v>84</v>
      </c>
      <c r="AY260" s="170" t="s">
        <v>184</v>
      </c>
    </row>
    <row r="261" spans="1:65" s="2" customFormat="1" ht="37.75" customHeight="1" x14ac:dyDescent="0.15">
      <c r="A261" s="30"/>
      <c r="B261" s="146"/>
      <c r="C261" s="147" t="s">
        <v>457</v>
      </c>
      <c r="D261" s="147" t="s">
        <v>186</v>
      </c>
      <c r="E261" s="148" t="s">
        <v>2192</v>
      </c>
      <c r="F261" s="149" t="s">
        <v>2193</v>
      </c>
      <c r="G261" s="150" t="s">
        <v>359</v>
      </c>
      <c r="H261" s="151">
        <v>5</v>
      </c>
      <c r="I261" s="152"/>
      <c r="J261" s="152">
        <f t="shared" ref="J261:J269" si="10">ROUND(I261*H261,2)</f>
        <v>0</v>
      </c>
      <c r="K261" s="149" t="s">
        <v>190</v>
      </c>
      <c r="L261" s="31"/>
      <c r="M261" s="153" t="s">
        <v>1</v>
      </c>
      <c r="N261" s="154" t="s">
        <v>42</v>
      </c>
      <c r="O261" s="155">
        <v>1.32</v>
      </c>
      <c r="P261" s="155">
        <f t="shared" ref="P261:P269" si="11">O261*H261</f>
        <v>6.6000000000000005</v>
      </c>
      <c r="Q261" s="155">
        <v>1.65E-3</v>
      </c>
      <c r="R261" s="155">
        <f t="shared" ref="R261:R269" si="12">Q261*H261</f>
        <v>8.2500000000000004E-3</v>
      </c>
      <c r="S261" s="155">
        <v>0</v>
      </c>
      <c r="T261" s="156">
        <f t="shared" ref="T261:T269" si="13"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97</v>
      </c>
      <c r="AT261" s="157" t="s">
        <v>186</v>
      </c>
      <c r="AU261" s="157" t="s">
        <v>86</v>
      </c>
      <c r="AY261" s="18" t="s">
        <v>184</v>
      </c>
      <c r="BE261" s="158">
        <f t="shared" ref="BE261:BE269" si="14">IF(N261="základní",J261,0)</f>
        <v>0</v>
      </c>
      <c r="BF261" s="158">
        <f t="shared" ref="BF261:BF269" si="15">IF(N261="snížená",J261,0)</f>
        <v>0</v>
      </c>
      <c r="BG261" s="158">
        <f t="shared" ref="BG261:BG269" si="16">IF(N261="zákl. přenesená",J261,0)</f>
        <v>0</v>
      </c>
      <c r="BH261" s="158">
        <f t="shared" ref="BH261:BH269" si="17">IF(N261="sníž. přenesená",J261,0)</f>
        <v>0</v>
      </c>
      <c r="BI261" s="158">
        <f t="shared" ref="BI261:BI269" si="18">IF(N261="nulová",J261,0)</f>
        <v>0</v>
      </c>
      <c r="BJ261" s="18" t="s">
        <v>84</v>
      </c>
      <c r="BK261" s="158">
        <f t="shared" ref="BK261:BK269" si="19">ROUND(I261*H261,2)</f>
        <v>0</v>
      </c>
      <c r="BL261" s="18" t="s">
        <v>97</v>
      </c>
      <c r="BM261" s="157" t="s">
        <v>2403</v>
      </c>
    </row>
    <row r="262" spans="1:65" s="2" customFormat="1" ht="24.25" customHeight="1" x14ac:dyDescent="0.15">
      <c r="A262" s="30"/>
      <c r="B262" s="146"/>
      <c r="C262" s="183" t="s">
        <v>461</v>
      </c>
      <c r="D262" s="183" t="s">
        <v>310</v>
      </c>
      <c r="E262" s="184" t="s">
        <v>1515</v>
      </c>
      <c r="F262" s="185" t="s">
        <v>1516</v>
      </c>
      <c r="G262" s="186" t="s">
        <v>359</v>
      </c>
      <c r="H262" s="187">
        <v>5</v>
      </c>
      <c r="I262" s="188"/>
      <c r="J262" s="188">
        <f t="shared" si="10"/>
        <v>0</v>
      </c>
      <c r="K262" s="185" t="s">
        <v>190</v>
      </c>
      <c r="L262" s="189"/>
      <c r="M262" s="190" t="s">
        <v>1</v>
      </c>
      <c r="N262" s="191" t="s">
        <v>42</v>
      </c>
      <c r="O262" s="155">
        <v>0</v>
      </c>
      <c r="P262" s="155">
        <f t="shared" si="11"/>
        <v>0</v>
      </c>
      <c r="Q262" s="155">
        <v>2.3E-2</v>
      </c>
      <c r="R262" s="155">
        <f t="shared" si="12"/>
        <v>0.11499999999999999</v>
      </c>
      <c r="S262" s="155">
        <v>0</v>
      </c>
      <c r="T262" s="156">
        <f t="shared" si="13"/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226</v>
      </c>
      <c r="AT262" s="157" t="s">
        <v>310</v>
      </c>
      <c r="AU262" s="157" t="s">
        <v>86</v>
      </c>
      <c r="AY262" s="18" t="s">
        <v>184</v>
      </c>
      <c r="BE262" s="158">
        <f t="shared" si="14"/>
        <v>0</v>
      </c>
      <c r="BF262" s="158">
        <f t="shared" si="15"/>
        <v>0</v>
      </c>
      <c r="BG262" s="158">
        <f t="shared" si="16"/>
        <v>0</v>
      </c>
      <c r="BH262" s="158">
        <f t="shared" si="17"/>
        <v>0</v>
      </c>
      <c r="BI262" s="158">
        <f t="shared" si="18"/>
        <v>0</v>
      </c>
      <c r="BJ262" s="18" t="s">
        <v>84</v>
      </c>
      <c r="BK262" s="158">
        <f t="shared" si="19"/>
        <v>0</v>
      </c>
      <c r="BL262" s="18" t="s">
        <v>97</v>
      </c>
      <c r="BM262" s="157" t="s">
        <v>2404</v>
      </c>
    </row>
    <row r="263" spans="1:65" s="2" customFormat="1" ht="24.25" customHeight="1" x14ac:dyDescent="0.15">
      <c r="A263" s="30"/>
      <c r="B263" s="146"/>
      <c r="C263" s="183" t="s">
        <v>465</v>
      </c>
      <c r="D263" s="183" t="s">
        <v>310</v>
      </c>
      <c r="E263" s="184" t="s">
        <v>2196</v>
      </c>
      <c r="F263" s="185" t="s">
        <v>2197</v>
      </c>
      <c r="G263" s="186" t="s">
        <v>359</v>
      </c>
      <c r="H263" s="187">
        <v>5</v>
      </c>
      <c r="I263" s="188"/>
      <c r="J263" s="188">
        <f t="shared" si="10"/>
        <v>0</v>
      </c>
      <c r="K263" s="185" t="s">
        <v>1</v>
      </c>
      <c r="L263" s="189"/>
      <c r="M263" s="190" t="s">
        <v>1</v>
      </c>
      <c r="N263" s="191" t="s">
        <v>42</v>
      </c>
      <c r="O263" s="155">
        <v>0</v>
      </c>
      <c r="P263" s="155">
        <f t="shared" si="11"/>
        <v>0</v>
      </c>
      <c r="Q263" s="155">
        <v>1.4499999999999999E-3</v>
      </c>
      <c r="R263" s="155">
        <f t="shared" si="12"/>
        <v>7.2499999999999995E-3</v>
      </c>
      <c r="S263" s="155">
        <v>0</v>
      </c>
      <c r="T263" s="156">
        <f t="shared" si="13"/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226</v>
      </c>
      <c r="AT263" s="157" t="s">
        <v>310</v>
      </c>
      <c r="AU263" s="157" t="s">
        <v>86</v>
      </c>
      <c r="AY263" s="18" t="s">
        <v>184</v>
      </c>
      <c r="BE263" s="158">
        <f t="shared" si="14"/>
        <v>0</v>
      </c>
      <c r="BF263" s="158">
        <f t="shared" si="15"/>
        <v>0</v>
      </c>
      <c r="BG263" s="158">
        <f t="shared" si="16"/>
        <v>0</v>
      </c>
      <c r="BH263" s="158">
        <f t="shared" si="17"/>
        <v>0</v>
      </c>
      <c r="BI263" s="158">
        <f t="shared" si="18"/>
        <v>0</v>
      </c>
      <c r="BJ263" s="18" t="s">
        <v>84</v>
      </c>
      <c r="BK263" s="158">
        <f t="shared" si="19"/>
        <v>0</v>
      </c>
      <c r="BL263" s="18" t="s">
        <v>97</v>
      </c>
      <c r="BM263" s="157" t="s">
        <v>2405</v>
      </c>
    </row>
    <row r="264" spans="1:65" s="2" customFormat="1" ht="37.75" customHeight="1" x14ac:dyDescent="0.15">
      <c r="A264" s="30"/>
      <c r="B264" s="146"/>
      <c r="C264" s="147" t="s">
        <v>469</v>
      </c>
      <c r="D264" s="147" t="s">
        <v>186</v>
      </c>
      <c r="E264" s="148" t="s">
        <v>2205</v>
      </c>
      <c r="F264" s="149" t="s">
        <v>2206</v>
      </c>
      <c r="G264" s="150" t="s">
        <v>359</v>
      </c>
      <c r="H264" s="151">
        <v>5</v>
      </c>
      <c r="I264" s="152"/>
      <c r="J264" s="152">
        <f t="shared" si="10"/>
        <v>0</v>
      </c>
      <c r="K264" s="149" t="s">
        <v>190</v>
      </c>
      <c r="L264" s="31"/>
      <c r="M264" s="153" t="s">
        <v>1</v>
      </c>
      <c r="N264" s="154" t="s">
        <v>42</v>
      </c>
      <c r="O264" s="155">
        <v>2.09</v>
      </c>
      <c r="P264" s="155">
        <f t="shared" si="11"/>
        <v>10.45</v>
      </c>
      <c r="Q264" s="155">
        <v>3.0100000000000001E-3</v>
      </c>
      <c r="R264" s="155">
        <f t="shared" si="12"/>
        <v>1.5050000000000001E-2</v>
      </c>
      <c r="S264" s="155">
        <v>0</v>
      </c>
      <c r="T264" s="156">
        <f t="shared" si="13"/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97</v>
      </c>
      <c r="AT264" s="157" t="s">
        <v>186</v>
      </c>
      <c r="AU264" s="157" t="s">
        <v>86</v>
      </c>
      <c r="AY264" s="18" t="s">
        <v>184</v>
      </c>
      <c r="BE264" s="158">
        <f t="shared" si="14"/>
        <v>0</v>
      </c>
      <c r="BF264" s="158">
        <f t="shared" si="15"/>
        <v>0</v>
      </c>
      <c r="BG264" s="158">
        <f t="shared" si="16"/>
        <v>0</v>
      </c>
      <c r="BH264" s="158">
        <f t="shared" si="17"/>
        <v>0</v>
      </c>
      <c r="BI264" s="158">
        <f t="shared" si="18"/>
        <v>0</v>
      </c>
      <c r="BJ264" s="18" t="s">
        <v>84</v>
      </c>
      <c r="BK264" s="158">
        <f t="shared" si="19"/>
        <v>0</v>
      </c>
      <c r="BL264" s="18" t="s">
        <v>97</v>
      </c>
      <c r="BM264" s="157" t="s">
        <v>2406</v>
      </c>
    </row>
    <row r="265" spans="1:65" s="2" customFormat="1" ht="24.25" customHeight="1" x14ac:dyDescent="0.15">
      <c r="A265" s="30"/>
      <c r="B265" s="146"/>
      <c r="C265" s="183" t="s">
        <v>473</v>
      </c>
      <c r="D265" s="183" t="s">
        <v>310</v>
      </c>
      <c r="E265" s="184" t="s">
        <v>2208</v>
      </c>
      <c r="F265" s="185" t="s">
        <v>2209</v>
      </c>
      <c r="G265" s="186" t="s">
        <v>359</v>
      </c>
      <c r="H265" s="187">
        <v>4</v>
      </c>
      <c r="I265" s="188"/>
      <c r="J265" s="188">
        <f t="shared" si="10"/>
        <v>0</v>
      </c>
      <c r="K265" s="185" t="s">
        <v>190</v>
      </c>
      <c r="L265" s="189"/>
      <c r="M265" s="190" t="s">
        <v>1</v>
      </c>
      <c r="N265" s="191" t="s">
        <v>42</v>
      </c>
      <c r="O265" s="155">
        <v>0</v>
      </c>
      <c r="P265" s="155">
        <f t="shared" si="11"/>
        <v>0</v>
      </c>
      <c r="Q265" s="155">
        <v>6.5000000000000002E-2</v>
      </c>
      <c r="R265" s="155">
        <f t="shared" si="12"/>
        <v>0.26</v>
      </c>
      <c r="S265" s="155">
        <v>0</v>
      </c>
      <c r="T265" s="156">
        <f t="shared" si="1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226</v>
      </c>
      <c r="AT265" s="157" t="s">
        <v>310</v>
      </c>
      <c r="AU265" s="157" t="s">
        <v>86</v>
      </c>
      <c r="AY265" s="18" t="s">
        <v>184</v>
      </c>
      <c r="BE265" s="158">
        <f t="shared" si="14"/>
        <v>0</v>
      </c>
      <c r="BF265" s="158">
        <f t="shared" si="15"/>
        <v>0</v>
      </c>
      <c r="BG265" s="158">
        <f t="shared" si="16"/>
        <v>0</v>
      </c>
      <c r="BH265" s="158">
        <f t="shared" si="17"/>
        <v>0</v>
      </c>
      <c r="BI265" s="158">
        <f t="shared" si="18"/>
        <v>0</v>
      </c>
      <c r="BJ265" s="18" t="s">
        <v>84</v>
      </c>
      <c r="BK265" s="158">
        <f t="shared" si="19"/>
        <v>0</v>
      </c>
      <c r="BL265" s="18" t="s">
        <v>97</v>
      </c>
      <c r="BM265" s="157" t="s">
        <v>2407</v>
      </c>
    </row>
    <row r="266" spans="1:65" s="2" customFormat="1" ht="24.25" customHeight="1" x14ac:dyDescent="0.15">
      <c r="A266" s="30"/>
      <c r="B266" s="146"/>
      <c r="C266" s="183" t="s">
        <v>477</v>
      </c>
      <c r="D266" s="183" t="s">
        <v>310</v>
      </c>
      <c r="E266" s="184" t="s">
        <v>2211</v>
      </c>
      <c r="F266" s="185" t="s">
        <v>2212</v>
      </c>
      <c r="G266" s="186" t="s">
        <v>359</v>
      </c>
      <c r="H266" s="187">
        <v>1</v>
      </c>
      <c r="I266" s="188"/>
      <c r="J266" s="188">
        <f t="shared" si="10"/>
        <v>0</v>
      </c>
      <c r="K266" s="185" t="s">
        <v>1</v>
      </c>
      <c r="L266" s="189"/>
      <c r="M266" s="190" t="s">
        <v>1</v>
      </c>
      <c r="N266" s="191" t="s">
        <v>42</v>
      </c>
      <c r="O266" s="155">
        <v>0</v>
      </c>
      <c r="P266" s="155">
        <f t="shared" si="11"/>
        <v>0</v>
      </c>
      <c r="Q266" s="155">
        <v>3.1199999999999999E-2</v>
      </c>
      <c r="R266" s="155">
        <f t="shared" si="12"/>
        <v>3.1199999999999999E-2</v>
      </c>
      <c r="S266" s="155">
        <v>0</v>
      </c>
      <c r="T266" s="156">
        <f t="shared" si="1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57" t="s">
        <v>226</v>
      </c>
      <c r="AT266" s="157" t="s">
        <v>310</v>
      </c>
      <c r="AU266" s="157" t="s">
        <v>86</v>
      </c>
      <c r="AY266" s="18" t="s">
        <v>184</v>
      </c>
      <c r="BE266" s="158">
        <f t="shared" si="14"/>
        <v>0</v>
      </c>
      <c r="BF266" s="158">
        <f t="shared" si="15"/>
        <v>0</v>
      </c>
      <c r="BG266" s="158">
        <f t="shared" si="16"/>
        <v>0</v>
      </c>
      <c r="BH266" s="158">
        <f t="shared" si="17"/>
        <v>0</v>
      </c>
      <c r="BI266" s="158">
        <f t="shared" si="18"/>
        <v>0</v>
      </c>
      <c r="BJ266" s="18" t="s">
        <v>84</v>
      </c>
      <c r="BK266" s="158">
        <f t="shared" si="19"/>
        <v>0</v>
      </c>
      <c r="BL266" s="18" t="s">
        <v>97</v>
      </c>
      <c r="BM266" s="157" t="s">
        <v>2408</v>
      </c>
    </row>
    <row r="267" spans="1:65" s="2" customFormat="1" ht="24.25" customHeight="1" x14ac:dyDescent="0.15">
      <c r="A267" s="30"/>
      <c r="B267" s="146"/>
      <c r="C267" s="183" t="s">
        <v>481</v>
      </c>
      <c r="D267" s="183" t="s">
        <v>310</v>
      </c>
      <c r="E267" s="184" t="s">
        <v>2214</v>
      </c>
      <c r="F267" s="185" t="s">
        <v>2215</v>
      </c>
      <c r="G267" s="186" t="s">
        <v>359</v>
      </c>
      <c r="H267" s="187">
        <v>5</v>
      </c>
      <c r="I267" s="188"/>
      <c r="J267" s="188">
        <f t="shared" si="10"/>
        <v>0</v>
      </c>
      <c r="K267" s="185" t="s">
        <v>1</v>
      </c>
      <c r="L267" s="189"/>
      <c r="M267" s="190" t="s">
        <v>1</v>
      </c>
      <c r="N267" s="191" t="s">
        <v>42</v>
      </c>
      <c r="O267" s="155">
        <v>0</v>
      </c>
      <c r="P267" s="155">
        <f t="shared" si="11"/>
        <v>0</v>
      </c>
      <c r="Q267" s="155">
        <v>3.0899999999999999E-3</v>
      </c>
      <c r="R267" s="155">
        <f t="shared" si="12"/>
        <v>1.5449999999999998E-2</v>
      </c>
      <c r="S267" s="155">
        <v>0</v>
      </c>
      <c r="T267" s="156">
        <f t="shared" si="1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226</v>
      </c>
      <c r="AT267" s="157" t="s">
        <v>310</v>
      </c>
      <c r="AU267" s="157" t="s">
        <v>86</v>
      </c>
      <c r="AY267" s="18" t="s">
        <v>184</v>
      </c>
      <c r="BE267" s="158">
        <f t="shared" si="14"/>
        <v>0</v>
      </c>
      <c r="BF267" s="158">
        <f t="shared" si="15"/>
        <v>0</v>
      </c>
      <c r="BG267" s="158">
        <f t="shared" si="16"/>
        <v>0</v>
      </c>
      <c r="BH267" s="158">
        <f t="shared" si="17"/>
        <v>0</v>
      </c>
      <c r="BI267" s="158">
        <f t="shared" si="18"/>
        <v>0</v>
      </c>
      <c r="BJ267" s="18" t="s">
        <v>84</v>
      </c>
      <c r="BK267" s="158">
        <f t="shared" si="19"/>
        <v>0</v>
      </c>
      <c r="BL267" s="18" t="s">
        <v>97</v>
      </c>
      <c r="BM267" s="157" t="s">
        <v>2409</v>
      </c>
    </row>
    <row r="268" spans="1:65" s="2" customFormat="1" ht="37.75" customHeight="1" x14ac:dyDescent="0.15">
      <c r="A268" s="30"/>
      <c r="B268" s="146"/>
      <c r="C268" s="147" t="s">
        <v>485</v>
      </c>
      <c r="D268" s="147" t="s">
        <v>186</v>
      </c>
      <c r="E268" s="148" t="s">
        <v>2217</v>
      </c>
      <c r="F268" s="149" t="s">
        <v>2218</v>
      </c>
      <c r="G268" s="150" t="s">
        <v>359</v>
      </c>
      <c r="H268" s="151">
        <v>12</v>
      </c>
      <c r="I268" s="152"/>
      <c r="J268" s="152">
        <f t="shared" si="10"/>
        <v>0</v>
      </c>
      <c r="K268" s="149" t="s">
        <v>190</v>
      </c>
      <c r="L268" s="31"/>
      <c r="M268" s="153" t="s">
        <v>1</v>
      </c>
      <c r="N268" s="154" t="s">
        <v>42</v>
      </c>
      <c r="O268" s="155">
        <v>2.4049999999999998</v>
      </c>
      <c r="P268" s="155">
        <f t="shared" si="11"/>
        <v>28.86</v>
      </c>
      <c r="Q268" s="155">
        <v>0</v>
      </c>
      <c r="R268" s="155">
        <f t="shared" si="12"/>
        <v>0</v>
      </c>
      <c r="S268" s="155">
        <v>6.6869999999999999E-2</v>
      </c>
      <c r="T268" s="156">
        <f t="shared" si="13"/>
        <v>0.80244000000000004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97</v>
      </c>
      <c r="AT268" s="157" t="s">
        <v>186</v>
      </c>
      <c r="AU268" s="157" t="s">
        <v>86</v>
      </c>
      <c r="AY268" s="18" t="s">
        <v>184</v>
      </c>
      <c r="BE268" s="158">
        <f t="shared" si="14"/>
        <v>0</v>
      </c>
      <c r="BF268" s="158">
        <f t="shared" si="15"/>
        <v>0</v>
      </c>
      <c r="BG268" s="158">
        <f t="shared" si="16"/>
        <v>0</v>
      </c>
      <c r="BH268" s="158">
        <f t="shared" si="17"/>
        <v>0</v>
      </c>
      <c r="BI268" s="158">
        <f t="shared" si="18"/>
        <v>0</v>
      </c>
      <c r="BJ268" s="18" t="s">
        <v>84</v>
      </c>
      <c r="BK268" s="158">
        <f t="shared" si="19"/>
        <v>0</v>
      </c>
      <c r="BL268" s="18" t="s">
        <v>97</v>
      </c>
      <c r="BM268" s="157" t="s">
        <v>2410</v>
      </c>
    </row>
    <row r="269" spans="1:65" s="2" customFormat="1" ht="44.25" customHeight="1" x14ac:dyDescent="0.15">
      <c r="A269" s="30"/>
      <c r="B269" s="146"/>
      <c r="C269" s="147" t="s">
        <v>489</v>
      </c>
      <c r="D269" s="147" t="s">
        <v>186</v>
      </c>
      <c r="E269" s="148" t="s">
        <v>2220</v>
      </c>
      <c r="F269" s="149" t="s">
        <v>2221</v>
      </c>
      <c r="G269" s="150" t="s">
        <v>239</v>
      </c>
      <c r="H269" s="151">
        <v>0.76800000000000002</v>
      </c>
      <c r="I269" s="152"/>
      <c r="J269" s="152">
        <f t="shared" si="10"/>
        <v>0</v>
      </c>
      <c r="K269" s="149" t="s">
        <v>190</v>
      </c>
      <c r="L269" s="31"/>
      <c r="M269" s="153" t="s">
        <v>1</v>
      </c>
      <c r="N269" s="154" t="s">
        <v>42</v>
      </c>
      <c r="O269" s="155">
        <v>2.9510000000000001</v>
      </c>
      <c r="P269" s="155">
        <f t="shared" si="11"/>
        <v>2.2663679999999999</v>
      </c>
      <c r="Q269" s="155">
        <v>0</v>
      </c>
      <c r="R269" s="155">
        <f t="shared" si="12"/>
        <v>0</v>
      </c>
      <c r="S269" s="155">
        <v>0</v>
      </c>
      <c r="T269" s="156">
        <f t="shared" si="13"/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7" t="s">
        <v>97</v>
      </c>
      <c r="AT269" s="157" t="s">
        <v>186</v>
      </c>
      <c r="AU269" s="157" t="s">
        <v>86</v>
      </c>
      <c r="AY269" s="18" t="s">
        <v>184</v>
      </c>
      <c r="BE269" s="158">
        <f t="shared" si="14"/>
        <v>0</v>
      </c>
      <c r="BF269" s="158">
        <f t="shared" si="15"/>
        <v>0</v>
      </c>
      <c r="BG269" s="158">
        <f t="shared" si="16"/>
        <v>0</v>
      </c>
      <c r="BH269" s="158">
        <f t="shared" si="17"/>
        <v>0</v>
      </c>
      <c r="BI269" s="158">
        <f t="shared" si="18"/>
        <v>0</v>
      </c>
      <c r="BJ269" s="18" t="s">
        <v>84</v>
      </c>
      <c r="BK269" s="158">
        <f t="shared" si="19"/>
        <v>0</v>
      </c>
      <c r="BL269" s="18" t="s">
        <v>97</v>
      </c>
      <c r="BM269" s="157" t="s">
        <v>2411</v>
      </c>
    </row>
    <row r="270" spans="1:65" s="14" customFormat="1" x14ac:dyDescent="0.15">
      <c r="B270" s="169"/>
      <c r="D270" s="159" t="s">
        <v>194</v>
      </c>
      <c r="E270" s="170" t="s">
        <v>1</v>
      </c>
      <c r="F270" s="171" t="s">
        <v>2412</v>
      </c>
      <c r="H270" s="172">
        <v>0.76800000000000002</v>
      </c>
      <c r="L270" s="169"/>
      <c r="M270" s="173"/>
      <c r="N270" s="174"/>
      <c r="O270" s="174"/>
      <c r="P270" s="174"/>
      <c r="Q270" s="174"/>
      <c r="R270" s="174"/>
      <c r="S270" s="174"/>
      <c r="T270" s="175"/>
      <c r="AT270" s="170" t="s">
        <v>194</v>
      </c>
      <c r="AU270" s="170" t="s">
        <v>86</v>
      </c>
      <c r="AV270" s="14" t="s">
        <v>86</v>
      </c>
      <c r="AW270" s="14" t="s">
        <v>32</v>
      </c>
      <c r="AX270" s="14" t="s">
        <v>84</v>
      </c>
      <c r="AY270" s="170" t="s">
        <v>184</v>
      </c>
    </row>
    <row r="271" spans="1:65" s="2" customFormat="1" ht="37.75" customHeight="1" x14ac:dyDescent="0.15">
      <c r="A271" s="30"/>
      <c r="B271" s="146"/>
      <c r="C271" s="147" t="s">
        <v>493</v>
      </c>
      <c r="D271" s="147" t="s">
        <v>186</v>
      </c>
      <c r="E271" s="148" t="s">
        <v>2224</v>
      </c>
      <c r="F271" s="149" t="s">
        <v>2225</v>
      </c>
      <c r="G271" s="150" t="s">
        <v>239</v>
      </c>
      <c r="H271" s="151">
        <v>0.76800000000000002</v>
      </c>
      <c r="I271" s="152"/>
      <c r="J271" s="152">
        <f>ROUND(I271*H271,2)</f>
        <v>0</v>
      </c>
      <c r="K271" s="149" t="s">
        <v>190</v>
      </c>
      <c r="L271" s="31"/>
      <c r="M271" s="153" t="s">
        <v>1</v>
      </c>
      <c r="N271" s="154" t="s">
        <v>42</v>
      </c>
      <c r="O271" s="155">
        <v>0.187</v>
      </c>
      <c r="P271" s="155">
        <f>O271*H271</f>
        <v>0.14361599999999999</v>
      </c>
      <c r="Q271" s="155">
        <v>0</v>
      </c>
      <c r="R271" s="155">
        <f>Q271*H271</f>
        <v>0</v>
      </c>
      <c r="S271" s="155">
        <v>0</v>
      </c>
      <c r="T271" s="156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7" t="s">
        <v>97</v>
      </c>
      <c r="AT271" s="157" t="s">
        <v>186</v>
      </c>
      <c r="AU271" s="157" t="s">
        <v>86</v>
      </c>
      <c r="AY271" s="18" t="s">
        <v>184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8" t="s">
        <v>84</v>
      </c>
      <c r="BK271" s="158">
        <f>ROUND(I271*H271,2)</f>
        <v>0</v>
      </c>
      <c r="BL271" s="18" t="s">
        <v>97</v>
      </c>
      <c r="BM271" s="157" t="s">
        <v>2413</v>
      </c>
    </row>
    <row r="272" spans="1:65" s="2" customFormat="1" ht="24.25" customHeight="1" x14ac:dyDescent="0.15">
      <c r="A272" s="30"/>
      <c r="B272" s="146"/>
      <c r="C272" s="147" t="s">
        <v>497</v>
      </c>
      <c r="D272" s="147" t="s">
        <v>186</v>
      </c>
      <c r="E272" s="148" t="s">
        <v>933</v>
      </c>
      <c r="F272" s="149" t="s">
        <v>934</v>
      </c>
      <c r="G272" s="150" t="s">
        <v>359</v>
      </c>
      <c r="H272" s="151">
        <v>2</v>
      </c>
      <c r="I272" s="152"/>
      <c r="J272" s="152">
        <f>ROUND(I272*H272,2)</f>
        <v>0</v>
      </c>
      <c r="K272" s="149" t="s">
        <v>190</v>
      </c>
      <c r="L272" s="31"/>
      <c r="M272" s="153" t="s">
        <v>1</v>
      </c>
      <c r="N272" s="154" t="s">
        <v>42</v>
      </c>
      <c r="O272" s="155">
        <v>0.54400000000000004</v>
      </c>
      <c r="P272" s="155">
        <f>O272*H272</f>
        <v>1.0880000000000001</v>
      </c>
      <c r="Q272" s="155">
        <v>0</v>
      </c>
      <c r="R272" s="155">
        <f>Q272*H272</f>
        <v>0</v>
      </c>
      <c r="S272" s="155">
        <v>0.05</v>
      </c>
      <c r="T272" s="156">
        <f>S272*H272</f>
        <v>0.1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97</v>
      </c>
      <c r="AT272" s="157" t="s">
        <v>186</v>
      </c>
      <c r="AU272" s="157" t="s">
        <v>86</v>
      </c>
      <c r="AY272" s="18" t="s">
        <v>184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84</v>
      </c>
      <c r="BK272" s="158">
        <f>ROUND(I272*H272,2)</f>
        <v>0</v>
      </c>
      <c r="BL272" s="18" t="s">
        <v>97</v>
      </c>
      <c r="BM272" s="157" t="s">
        <v>2414</v>
      </c>
    </row>
    <row r="273" spans="1:65" s="2" customFormat="1" ht="24.25" customHeight="1" x14ac:dyDescent="0.15">
      <c r="A273" s="30"/>
      <c r="B273" s="146"/>
      <c r="C273" s="147" t="s">
        <v>501</v>
      </c>
      <c r="D273" s="147" t="s">
        <v>186</v>
      </c>
      <c r="E273" s="148" t="s">
        <v>639</v>
      </c>
      <c r="F273" s="149" t="s">
        <v>640</v>
      </c>
      <c r="G273" s="150" t="s">
        <v>359</v>
      </c>
      <c r="H273" s="151">
        <v>1</v>
      </c>
      <c r="I273" s="152"/>
      <c r="J273" s="152">
        <f>ROUND(I273*H273,2)</f>
        <v>0</v>
      </c>
      <c r="K273" s="149" t="s">
        <v>190</v>
      </c>
      <c r="L273" s="31"/>
      <c r="M273" s="153" t="s">
        <v>1</v>
      </c>
      <c r="N273" s="154" t="s">
        <v>42</v>
      </c>
      <c r="O273" s="155">
        <v>1.694</v>
      </c>
      <c r="P273" s="155">
        <f>O273*H273</f>
        <v>1.694</v>
      </c>
      <c r="Q273" s="155">
        <v>0.21734000000000001</v>
      </c>
      <c r="R273" s="155">
        <f>Q273*H273</f>
        <v>0.21734000000000001</v>
      </c>
      <c r="S273" s="155">
        <v>0</v>
      </c>
      <c r="T273" s="156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7" t="s">
        <v>97</v>
      </c>
      <c r="AT273" s="157" t="s">
        <v>186</v>
      </c>
      <c r="AU273" s="157" t="s">
        <v>86</v>
      </c>
      <c r="AY273" s="18" t="s">
        <v>184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18" t="s">
        <v>84</v>
      </c>
      <c r="BK273" s="158">
        <f>ROUND(I273*H273,2)</f>
        <v>0</v>
      </c>
      <c r="BL273" s="18" t="s">
        <v>97</v>
      </c>
      <c r="BM273" s="157" t="s">
        <v>2415</v>
      </c>
    </row>
    <row r="274" spans="1:65" s="2" customFormat="1" ht="24.25" customHeight="1" x14ac:dyDescent="0.15">
      <c r="A274" s="30"/>
      <c r="B274" s="146"/>
      <c r="C274" s="183" t="s">
        <v>515</v>
      </c>
      <c r="D274" s="183" t="s">
        <v>310</v>
      </c>
      <c r="E274" s="184" t="s">
        <v>2229</v>
      </c>
      <c r="F274" s="185" t="s">
        <v>2230</v>
      </c>
      <c r="G274" s="186" t="s">
        <v>359</v>
      </c>
      <c r="H274" s="187">
        <v>1</v>
      </c>
      <c r="I274" s="188"/>
      <c r="J274" s="188">
        <f>ROUND(I274*H274,2)</f>
        <v>0</v>
      </c>
      <c r="K274" s="185" t="s">
        <v>1</v>
      </c>
      <c r="L274" s="189"/>
      <c r="M274" s="190" t="s">
        <v>1</v>
      </c>
      <c r="N274" s="191" t="s">
        <v>42</v>
      </c>
      <c r="O274" s="155">
        <v>0</v>
      </c>
      <c r="P274" s="155">
        <f>O274*H274</f>
        <v>0</v>
      </c>
      <c r="Q274" s="155">
        <v>6.5000000000000002E-2</v>
      </c>
      <c r="R274" s="155">
        <f>Q274*H274</f>
        <v>6.5000000000000002E-2</v>
      </c>
      <c r="S274" s="155">
        <v>0</v>
      </c>
      <c r="T274" s="156">
        <f>S274*H274</f>
        <v>0</v>
      </c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57" t="s">
        <v>226</v>
      </c>
      <c r="AT274" s="157" t="s">
        <v>310</v>
      </c>
      <c r="AU274" s="157" t="s">
        <v>86</v>
      </c>
      <c r="AY274" s="18" t="s">
        <v>184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18" t="s">
        <v>84</v>
      </c>
      <c r="BK274" s="158">
        <f>ROUND(I274*H274,2)</f>
        <v>0</v>
      </c>
      <c r="BL274" s="18" t="s">
        <v>97</v>
      </c>
      <c r="BM274" s="157" t="s">
        <v>2416</v>
      </c>
    </row>
    <row r="275" spans="1:65" s="12" customFormat="1" ht="22.75" customHeight="1" x14ac:dyDescent="0.15">
      <c r="B275" s="134"/>
      <c r="D275" s="135" t="s">
        <v>76</v>
      </c>
      <c r="E275" s="144" t="s">
        <v>232</v>
      </c>
      <c r="F275" s="144" t="s">
        <v>645</v>
      </c>
      <c r="J275" s="145">
        <f>BK275</f>
        <v>0</v>
      </c>
      <c r="L275" s="134"/>
      <c r="M275" s="138"/>
      <c r="N275" s="139"/>
      <c r="O275" s="139"/>
      <c r="P275" s="140">
        <f>SUM(P276:P283)</f>
        <v>7.1165000000000012</v>
      </c>
      <c r="Q275" s="139"/>
      <c r="R275" s="140">
        <f>SUM(R276:R283)</f>
        <v>5.3960000000000006E-3</v>
      </c>
      <c r="S275" s="139"/>
      <c r="T275" s="141">
        <f>SUM(T276:T283)</f>
        <v>0.21660000000000001</v>
      </c>
      <c r="AR275" s="135" t="s">
        <v>84</v>
      </c>
      <c r="AT275" s="142" t="s">
        <v>76</v>
      </c>
      <c r="AU275" s="142" t="s">
        <v>84</v>
      </c>
      <c r="AY275" s="135" t="s">
        <v>184</v>
      </c>
      <c r="BK275" s="143">
        <f>SUM(BK276:BK283)</f>
        <v>0</v>
      </c>
    </row>
    <row r="276" spans="1:65" s="2" customFormat="1" ht="24.25" customHeight="1" x14ac:dyDescent="0.15">
      <c r="A276" s="30"/>
      <c r="B276" s="146"/>
      <c r="C276" s="147" t="s">
        <v>517</v>
      </c>
      <c r="D276" s="147" t="s">
        <v>186</v>
      </c>
      <c r="E276" s="148" t="s">
        <v>1978</v>
      </c>
      <c r="F276" s="149" t="s">
        <v>1979</v>
      </c>
      <c r="G276" s="150" t="s">
        <v>229</v>
      </c>
      <c r="H276" s="151">
        <v>2.2999999999999998</v>
      </c>
      <c r="I276" s="152"/>
      <c r="J276" s="152">
        <f>ROUND(I276*H276,2)</f>
        <v>0</v>
      </c>
      <c r="K276" s="149" t="s">
        <v>190</v>
      </c>
      <c r="L276" s="31"/>
      <c r="M276" s="153" t="s">
        <v>1</v>
      </c>
      <c r="N276" s="154" t="s">
        <v>42</v>
      </c>
      <c r="O276" s="155">
        <v>0.155</v>
      </c>
      <c r="P276" s="155">
        <f>O276*H276</f>
        <v>0.35649999999999998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97</v>
      </c>
      <c r="AT276" s="157" t="s">
        <v>186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2417</v>
      </c>
    </row>
    <row r="277" spans="1:65" s="14" customFormat="1" x14ac:dyDescent="0.15">
      <c r="B277" s="169"/>
      <c r="D277" s="159" t="s">
        <v>194</v>
      </c>
      <c r="E277" s="170" t="s">
        <v>1</v>
      </c>
      <c r="F277" s="171" t="s">
        <v>2418</v>
      </c>
      <c r="H277" s="172">
        <v>2.2999999999999998</v>
      </c>
      <c r="L277" s="169"/>
      <c r="M277" s="173"/>
      <c r="N277" s="174"/>
      <c r="O277" s="174"/>
      <c r="P277" s="174"/>
      <c r="Q277" s="174"/>
      <c r="R277" s="174"/>
      <c r="S277" s="174"/>
      <c r="T277" s="175"/>
      <c r="AT277" s="170" t="s">
        <v>194</v>
      </c>
      <c r="AU277" s="170" t="s">
        <v>86</v>
      </c>
      <c r="AV277" s="14" t="s">
        <v>86</v>
      </c>
      <c r="AW277" s="14" t="s">
        <v>32</v>
      </c>
      <c r="AX277" s="14" t="s">
        <v>84</v>
      </c>
      <c r="AY277" s="170" t="s">
        <v>184</v>
      </c>
    </row>
    <row r="278" spans="1:65" s="2" customFormat="1" ht="44.25" customHeight="1" x14ac:dyDescent="0.15">
      <c r="A278" s="30"/>
      <c r="B278" s="146"/>
      <c r="C278" s="147" t="s">
        <v>518</v>
      </c>
      <c r="D278" s="147" t="s">
        <v>186</v>
      </c>
      <c r="E278" s="148" t="s">
        <v>963</v>
      </c>
      <c r="F278" s="149" t="s">
        <v>964</v>
      </c>
      <c r="G278" s="150" t="s">
        <v>229</v>
      </c>
      <c r="H278" s="151">
        <v>0.2</v>
      </c>
      <c r="I278" s="152"/>
      <c r="J278" s="152">
        <f>ROUND(I278*H278,2)</f>
        <v>0</v>
      </c>
      <c r="K278" s="149" t="s">
        <v>190</v>
      </c>
      <c r="L278" s="31"/>
      <c r="M278" s="153" t="s">
        <v>1</v>
      </c>
      <c r="N278" s="154" t="s">
        <v>42</v>
      </c>
      <c r="O278" s="155">
        <v>3.2</v>
      </c>
      <c r="P278" s="155">
        <f>O278*H278</f>
        <v>0.64000000000000012</v>
      </c>
      <c r="Q278" s="155">
        <v>3.16E-3</v>
      </c>
      <c r="R278" s="155">
        <f>Q278*H278</f>
        <v>6.3200000000000007E-4</v>
      </c>
      <c r="S278" s="155">
        <v>6.9000000000000006E-2</v>
      </c>
      <c r="T278" s="156">
        <f>S278*H278</f>
        <v>1.3800000000000002E-2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57" t="s">
        <v>97</v>
      </c>
      <c r="AT278" s="157" t="s">
        <v>186</v>
      </c>
      <c r="AU278" s="157" t="s">
        <v>86</v>
      </c>
      <c r="AY278" s="18" t="s">
        <v>184</v>
      </c>
      <c r="BE278" s="158">
        <f>IF(N278="základní",J278,0)</f>
        <v>0</v>
      </c>
      <c r="BF278" s="158">
        <f>IF(N278="snížená",J278,0)</f>
        <v>0</v>
      </c>
      <c r="BG278" s="158">
        <f>IF(N278="zákl. přenesená",J278,0)</f>
        <v>0</v>
      </c>
      <c r="BH278" s="158">
        <f>IF(N278="sníž. přenesená",J278,0)</f>
        <v>0</v>
      </c>
      <c r="BI278" s="158">
        <f>IF(N278="nulová",J278,0)</f>
        <v>0</v>
      </c>
      <c r="BJ278" s="18" t="s">
        <v>84</v>
      </c>
      <c r="BK278" s="158">
        <f>ROUND(I278*H278,2)</f>
        <v>0</v>
      </c>
      <c r="BL278" s="18" t="s">
        <v>97</v>
      </c>
      <c r="BM278" s="157" t="s">
        <v>2419</v>
      </c>
    </row>
    <row r="279" spans="1:65" s="14" customFormat="1" x14ac:dyDescent="0.15">
      <c r="B279" s="169"/>
      <c r="D279" s="159" t="s">
        <v>194</v>
      </c>
      <c r="E279" s="170" t="s">
        <v>1</v>
      </c>
      <c r="F279" s="171" t="s">
        <v>2238</v>
      </c>
      <c r="H279" s="172">
        <v>0.2</v>
      </c>
      <c r="L279" s="169"/>
      <c r="M279" s="173"/>
      <c r="N279" s="174"/>
      <c r="O279" s="174"/>
      <c r="P279" s="174"/>
      <c r="Q279" s="174"/>
      <c r="R279" s="174"/>
      <c r="S279" s="174"/>
      <c r="T279" s="175"/>
      <c r="AT279" s="170" t="s">
        <v>194</v>
      </c>
      <c r="AU279" s="170" t="s">
        <v>86</v>
      </c>
      <c r="AV279" s="14" t="s">
        <v>86</v>
      </c>
      <c r="AW279" s="14" t="s">
        <v>32</v>
      </c>
      <c r="AX279" s="14" t="s">
        <v>84</v>
      </c>
      <c r="AY279" s="170" t="s">
        <v>184</v>
      </c>
    </row>
    <row r="280" spans="1:65" s="2" customFormat="1" ht="44.25" customHeight="1" x14ac:dyDescent="0.15">
      <c r="A280" s="30"/>
      <c r="B280" s="146"/>
      <c r="C280" s="147" t="s">
        <v>520</v>
      </c>
      <c r="D280" s="147" t="s">
        <v>186</v>
      </c>
      <c r="E280" s="148" t="s">
        <v>2239</v>
      </c>
      <c r="F280" s="149" t="s">
        <v>2240</v>
      </c>
      <c r="G280" s="150" t="s">
        <v>229</v>
      </c>
      <c r="H280" s="151">
        <v>0.4</v>
      </c>
      <c r="I280" s="152"/>
      <c r="J280" s="152">
        <f>ROUND(I280*H280,2)</f>
        <v>0</v>
      </c>
      <c r="K280" s="149" t="s">
        <v>190</v>
      </c>
      <c r="L280" s="31"/>
      <c r="M280" s="153" t="s">
        <v>1</v>
      </c>
      <c r="N280" s="154" t="s">
        <v>42</v>
      </c>
      <c r="O280" s="155">
        <v>3.3</v>
      </c>
      <c r="P280" s="155">
        <f>O280*H280</f>
        <v>1.32</v>
      </c>
      <c r="Q280" s="155">
        <v>3.4499999999999999E-3</v>
      </c>
      <c r="R280" s="155">
        <f>Q280*H280</f>
        <v>1.3800000000000002E-3</v>
      </c>
      <c r="S280" s="155">
        <v>8.6999999999999994E-2</v>
      </c>
      <c r="T280" s="156">
        <f>S280*H280</f>
        <v>3.4799999999999998E-2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7" t="s">
        <v>97</v>
      </c>
      <c r="AT280" s="157" t="s">
        <v>186</v>
      </c>
      <c r="AU280" s="157" t="s">
        <v>86</v>
      </c>
      <c r="AY280" s="18" t="s">
        <v>184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8" t="s">
        <v>84</v>
      </c>
      <c r="BK280" s="158">
        <f>ROUND(I280*H280,2)</f>
        <v>0</v>
      </c>
      <c r="BL280" s="18" t="s">
        <v>97</v>
      </c>
      <c r="BM280" s="157" t="s">
        <v>2420</v>
      </c>
    </row>
    <row r="281" spans="1:65" s="14" customFormat="1" x14ac:dyDescent="0.15">
      <c r="B281" s="169"/>
      <c r="D281" s="159" t="s">
        <v>194</v>
      </c>
      <c r="E281" s="170" t="s">
        <v>1</v>
      </c>
      <c r="F281" s="171" t="s">
        <v>2242</v>
      </c>
      <c r="H281" s="172">
        <v>0.4</v>
      </c>
      <c r="L281" s="169"/>
      <c r="M281" s="173"/>
      <c r="N281" s="174"/>
      <c r="O281" s="174"/>
      <c r="P281" s="174"/>
      <c r="Q281" s="174"/>
      <c r="R281" s="174"/>
      <c r="S281" s="174"/>
      <c r="T281" s="175"/>
      <c r="AT281" s="170" t="s">
        <v>194</v>
      </c>
      <c r="AU281" s="170" t="s">
        <v>86</v>
      </c>
      <c r="AV281" s="14" t="s">
        <v>86</v>
      </c>
      <c r="AW281" s="14" t="s">
        <v>32</v>
      </c>
      <c r="AX281" s="14" t="s">
        <v>84</v>
      </c>
      <c r="AY281" s="170" t="s">
        <v>184</v>
      </c>
    </row>
    <row r="282" spans="1:65" s="2" customFormat="1" ht="44.25" customHeight="1" x14ac:dyDescent="0.15">
      <c r="A282" s="30"/>
      <c r="B282" s="146"/>
      <c r="C282" s="147" t="s">
        <v>523</v>
      </c>
      <c r="D282" s="147" t="s">
        <v>186</v>
      </c>
      <c r="E282" s="148" t="s">
        <v>2243</v>
      </c>
      <c r="F282" s="149" t="s">
        <v>2244</v>
      </c>
      <c r="G282" s="150" t="s">
        <v>229</v>
      </c>
      <c r="H282" s="151">
        <v>0.8</v>
      </c>
      <c r="I282" s="152"/>
      <c r="J282" s="152">
        <f>ROUND(I282*H282,2)</f>
        <v>0</v>
      </c>
      <c r="K282" s="149" t="s">
        <v>190</v>
      </c>
      <c r="L282" s="31"/>
      <c r="M282" s="153" t="s">
        <v>1</v>
      </c>
      <c r="N282" s="154" t="s">
        <v>42</v>
      </c>
      <c r="O282" s="155">
        <v>6</v>
      </c>
      <c r="P282" s="155">
        <f>O282*H282</f>
        <v>4.8000000000000007</v>
      </c>
      <c r="Q282" s="155">
        <v>4.2300000000000003E-3</v>
      </c>
      <c r="R282" s="155">
        <f>Q282*H282</f>
        <v>3.3840000000000003E-3</v>
      </c>
      <c r="S282" s="155">
        <v>0.21</v>
      </c>
      <c r="T282" s="156">
        <f>S282*H282</f>
        <v>0.16800000000000001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97</v>
      </c>
      <c r="AT282" s="157" t="s">
        <v>186</v>
      </c>
      <c r="AU282" s="157" t="s">
        <v>86</v>
      </c>
      <c r="AY282" s="18" t="s">
        <v>184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84</v>
      </c>
      <c r="BK282" s="158">
        <f>ROUND(I282*H282,2)</f>
        <v>0</v>
      </c>
      <c r="BL282" s="18" t="s">
        <v>97</v>
      </c>
      <c r="BM282" s="157" t="s">
        <v>2421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2246</v>
      </c>
      <c r="H283" s="172">
        <v>0.8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84</v>
      </c>
      <c r="AY283" s="170" t="s">
        <v>184</v>
      </c>
    </row>
    <row r="284" spans="1:65" s="12" customFormat="1" ht="22.75" customHeight="1" x14ac:dyDescent="0.15">
      <c r="B284" s="134"/>
      <c r="D284" s="135" t="s">
        <v>76</v>
      </c>
      <c r="E284" s="144" t="s">
        <v>513</v>
      </c>
      <c r="F284" s="144" t="s">
        <v>514</v>
      </c>
      <c r="J284" s="145">
        <f>BK284</f>
        <v>0</v>
      </c>
      <c r="L284" s="134"/>
      <c r="M284" s="138"/>
      <c r="N284" s="139"/>
      <c r="O284" s="139"/>
      <c r="P284" s="140">
        <f>SUM(P285:P290)</f>
        <v>0.21990399999999999</v>
      </c>
      <c r="Q284" s="139"/>
      <c r="R284" s="140">
        <f>SUM(R285:R290)</f>
        <v>0</v>
      </c>
      <c r="S284" s="139"/>
      <c r="T284" s="141">
        <f>SUM(T285:T290)</f>
        <v>0</v>
      </c>
      <c r="AR284" s="135" t="s">
        <v>84</v>
      </c>
      <c r="AT284" s="142" t="s">
        <v>76</v>
      </c>
      <c r="AU284" s="142" t="s">
        <v>84</v>
      </c>
      <c r="AY284" s="135" t="s">
        <v>184</v>
      </c>
      <c r="BK284" s="143">
        <f>SUM(BK285:BK290)</f>
        <v>0</v>
      </c>
    </row>
    <row r="285" spans="1:65" s="2" customFormat="1" ht="37.75" customHeight="1" x14ac:dyDescent="0.15">
      <c r="A285" s="30"/>
      <c r="B285" s="146"/>
      <c r="C285" s="147" t="s">
        <v>527</v>
      </c>
      <c r="D285" s="147" t="s">
        <v>186</v>
      </c>
      <c r="E285" s="148" t="s">
        <v>3124</v>
      </c>
      <c r="F285" s="149" t="s">
        <v>3125</v>
      </c>
      <c r="G285" s="150" t="s">
        <v>300</v>
      </c>
      <c r="H285" s="151">
        <v>6.8719999999999999</v>
      </c>
      <c r="I285" s="152"/>
      <c r="J285" s="152">
        <f>ROUND(I285*H285,2)</f>
        <v>0</v>
      </c>
      <c r="K285" s="149"/>
      <c r="L285" s="31"/>
      <c r="M285" s="153" t="s">
        <v>1</v>
      </c>
      <c r="N285" s="154" t="s">
        <v>42</v>
      </c>
      <c r="O285" s="155">
        <v>3.2000000000000001E-2</v>
      </c>
      <c r="P285" s="155">
        <f>O285*H285</f>
        <v>0.21990399999999999</v>
      </c>
      <c r="Q285" s="155">
        <v>0</v>
      </c>
      <c r="R285" s="155">
        <f>Q285*H285</f>
        <v>0</v>
      </c>
      <c r="S285" s="155">
        <v>0</v>
      </c>
      <c r="T285" s="156">
        <f>S285*H285</f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97</v>
      </c>
      <c r="AT285" s="157" t="s">
        <v>186</v>
      </c>
      <c r="AU285" s="157" t="s">
        <v>86</v>
      </c>
      <c r="AY285" s="18" t="s">
        <v>184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8" t="s">
        <v>84</v>
      </c>
      <c r="BK285" s="158">
        <f>ROUND(I285*H285,2)</f>
        <v>0</v>
      </c>
      <c r="BL285" s="18" t="s">
        <v>97</v>
      </c>
      <c r="BM285" s="157" t="s">
        <v>2422</v>
      </c>
    </row>
    <row r="286" spans="1:65" s="14" customFormat="1" x14ac:dyDescent="0.15">
      <c r="B286" s="169"/>
      <c r="D286" s="159" t="s">
        <v>194</v>
      </c>
      <c r="E286" s="170" t="s">
        <v>1</v>
      </c>
      <c r="F286" s="171" t="s">
        <v>2423</v>
      </c>
      <c r="H286" s="172">
        <v>6.8719999999999999</v>
      </c>
      <c r="L286" s="169"/>
      <c r="M286" s="173"/>
      <c r="N286" s="174"/>
      <c r="O286" s="174"/>
      <c r="P286" s="174"/>
      <c r="Q286" s="174"/>
      <c r="R286" s="174"/>
      <c r="S286" s="174"/>
      <c r="T286" s="175"/>
      <c r="AT286" s="170" t="s">
        <v>194</v>
      </c>
      <c r="AU286" s="170" t="s">
        <v>86</v>
      </c>
      <c r="AV286" s="14" t="s">
        <v>86</v>
      </c>
      <c r="AW286" s="14" t="s">
        <v>32</v>
      </c>
      <c r="AX286" s="14" t="s">
        <v>84</v>
      </c>
      <c r="AY286" s="170" t="s">
        <v>184</v>
      </c>
    </row>
    <row r="287" spans="1:65" s="2" customFormat="1" ht="44.25" customHeight="1" x14ac:dyDescent="0.15">
      <c r="A287" s="30"/>
      <c r="B287" s="146"/>
      <c r="C287" s="147">
        <v>72</v>
      </c>
      <c r="D287" s="147" t="s">
        <v>186</v>
      </c>
      <c r="E287" s="148" t="s">
        <v>3137</v>
      </c>
      <c r="F287" s="149" t="s">
        <v>3138</v>
      </c>
      <c r="G287" s="150" t="s">
        <v>300</v>
      </c>
      <c r="H287" s="151">
        <v>2.6819999999999999</v>
      </c>
      <c r="I287" s="152"/>
      <c r="J287" s="152">
        <f>ROUND(I287*H287,2)</f>
        <v>0</v>
      </c>
      <c r="K287" s="149"/>
      <c r="L287" s="31"/>
      <c r="M287" s="153" t="s">
        <v>1</v>
      </c>
      <c r="N287" s="154" t="s">
        <v>42</v>
      </c>
      <c r="O287" s="155">
        <v>0</v>
      </c>
      <c r="P287" s="155">
        <f>O287*H287</f>
        <v>0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97</v>
      </c>
      <c r="AT287" s="157" t="s">
        <v>186</v>
      </c>
      <c r="AU287" s="157" t="s">
        <v>86</v>
      </c>
      <c r="AY287" s="18" t="s">
        <v>184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84</v>
      </c>
      <c r="BK287" s="158">
        <f>ROUND(I287*H287,2)</f>
        <v>0</v>
      </c>
      <c r="BL287" s="18" t="s">
        <v>97</v>
      </c>
      <c r="BM287" s="157" t="s">
        <v>2424</v>
      </c>
    </row>
    <row r="288" spans="1:65" s="14" customFormat="1" x14ac:dyDescent="0.15">
      <c r="B288" s="169"/>
      <c r="D288" s="159" t="s">
        <v>194</v>
      </c>
      <c r="E288" s="170" t="s">
        <v>1</v>
      </c>
      <c r="F288" s="171" t="s">
        <v>2425</v>
      </c>
      <c r="H288" s="172">
        <v>2.6819999999999999</v>
      </c>
      <c r="L288" s="169"/>
      <c r="M288" s="173"/>
      <c r="N288" s="174"/>
      <c r="O288" s="174"/>
      <c r="P288" s="174"/>
      <c r="Q288" s="174"/>
      <c r="R288" s="174"/>
      <c r="S288" s="174"/>
      <c r="T288" s="175"/>
      <c r="AT288" s="170" t="s">
        <v>194</v>
      </c>
      <c r="AU288" s="170" t="s">
        <v>86</v>
      </c>
      <c r="AV288" s="14" t="s">
        <v>86</v>
      </c>
      <c r="AW288" s="14" t="s">
        <v>32</v>
      </c>
      <c r="AX288" s="14" t="s">
        <v>84</v>
      </c>
      <c r="AY288" s="170" t="s">
        <v>184</v>
      </c>
    </row>
    <row r="289" spans="1:65" s="2" customFormat="1" ht="44.25" customHeight="1" x14ac:dyDescent="0.15">
      <c r="A289" s="30"/>
      <c r="B289" s="146"/>
      <c r="C289" s="147">
        <v>73</v>
      </c>
      <c r="D289" s="147" t="s">
        <v>186</v>
      </c>
      <c r="E289" s="148" t="s">
        <v>3128</v>
      </c>
      <c r="F289" s="149" t="s">
        <v>3129</v>
      </c>
      <c r="G289" s="150" t="s">
        <v>300</v>
      </c>
      <c r="H289" s="151">
        <v>1.0580000000000001</v>
      </c>
      <c r="I289" s="152"/>
      <c r="J289" s="152">
        <f>ROUND(I289*H289,2)</f>
        <v>0</v>
      </c>
      <c r="K289" s="149"/>
      <c r="L289" s="31"/>
      <c r="M289" s="153" t="s">
        <v>1</v>
      </c>
      <c r="N289" s="154" t="s">
        <v>42</v>
      </c>
      <c r="O289" s="155">
        <v>0</v>
      </c>
      <c r="P289" s="155">
        <f>O289*H289</f>
        <v>0</v>
      </c>
      <c r="Q289" s="155">
        <v>0</v>
      </c>
      <c r="R289" s="155">
        <f>Q289*H289</f>
        <v>0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97</v>
      </c>
      <c r="AT289" s="157" t="s">
        <v>186</v>
      </c>
      <c r="AU289" s="157" t="s">
        <v>86</v>
      </c>
      <c r="AY289" s="18" t="s">
        <v>184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97</v>
      </c>
      <c r="BM289" s="157" t="s">
        <v>2426</v>
      </c>
    </row>
    <row r="290" spans="1:65" s="2" customFormat="1" ht="44.25" customHeight="1" x14ac:dyDescent="0.15">
      <c r="A290" s="30"/>
      <c r="B290" s="146"/>
      <c r="C290" s="147">
        <v>74</v>
      </c>
      <c r="D290" s="147" t="s">
        <v>186</v>
      </c>
      <c r="E290" s="148" t="s">
        <v>3130</v>
      </c>
      <c r="F290" s="149" t="s">
        <v>3131</v>
      </c>
      <c r="G290" s="150" t="s">
        <v>300</v>
      </c>
      <c r="H290" s="151">
        <v>3.1320000000000001</v>
      </c>
      <c r="I290" s="152"/>
      <c r="J290" s="152">
        <f>ROUND(I290*H290,2)</f>
        <v>0</v>
      </c>
      <c r="K290" s="149"/>
      <c r="L290" s="31"/>
      <c r="M290" s="153" t="s">
        <v>1</v>
      </c>
      <c r="N290" s="154" t="s">
        <v>42</v>
      </c>
      <c r="O290" s="155">
        <v>0</v>
      </c>
      <c r="P290" s="155">
        <f>O290*H290</f>
        <v>0</v>
      </c>
      <c r="Q290" s="155">
        <v>0</v>
      </c>
      <c r="R290" s="155">
        <f>Q290*H290</f>
        <v>0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2427</v>
      </c>
    </row>
    <row r="291" spans="1:65" s="12" customFormat="1" ht="22.75" customHeight="1" x14ac:dyDescent="0.15">
      <c r="B291" s="134"/>
      <c r="D291" s="135" t="s">
        <v>76</v>
      </c>
      <c r="E291" s="144" t="s">
        <v>525</v>
      </c>
      <c r="F291" s="144" t="s">
        <v>526</v>
      </c>
      <c r="J291" s="145">
        <f>BK291</f>
        <v>0</v>
      </c>
      <c r="L291" s="134"/>
      <c r="M291" s="138"/>
      <c r="N291" s="139"/>
      <c r="O291" s="139"/>
      <c r="P291" s="140">
        <f>P292</f>
        <v>11.420864</v>
      </c>
      <c r="Q291" s="139"/>
      <c r="R291" s="140">
        <f>R292</f>
        <v>0</v>
      </c>
      <c r="S291" s="139"/>
      <c r="T291" s="141">
        <f>T292</f>
        <v>0</v>
      </c>
      <c r="AR291" s="135" t="s">
        <v>84</v>
      </c>
      <c r="AT291" s="142" t="s">
        <v>76</v>
      </c>
      <c r="AU291" s="142" t="s">
        <v>84</v>
      </c>
      <c r="AY291" s="135" t="s">
        <v>184</v>
      </c>
      <c r="BK291" s="143">
        <f>BK292</f>
        <v>0</v>
      </c>
    </row>
    <row r="292" spans="1:65" s="2" customFormat="1" ht="62.75" customHeight="1" x14ac:dyDescent="0.15">
      <c r="A292" s="30"/>
      <c r="B292" s="146"/>
      <c r="C292" s="147">
        <v>75</v>
      </c>
      <c r="D292" s="147" t="s">
        <v>186</v>
      </c>
      <c r="E292" s="148" t="s">
        <v>2249</v>
      </c>
      <c r="F292" s="149" t="s">
        <v>2250</v>
      </c>
      <c r="G292" s="150" t="s">
        <v>300</v>
      </c>
      <c r="H292" s="151">
        <v>27.454000000000001</v>
      </c>
      <c r="I292" s="152"/>
      <c r="J292" s="152">
        <f>ROUND(I292*H292,2)</f>
        <v>0</v>
      </c>
      <c r="K292" s="149" t="s">
        <v>190</v>
      </c>
      <c r="L292" s="31"/>
      <c r="M292" s="153" t="s">
        <v>1</v>
      </c>
      <c r="N292" s="154" t="s">
        <v>42</v>
      </c>
      <c r="O292" s="155">
        <v>0.41599999999999998</v>
      </c>
      <c r="P292" s="155">
        <f>O292*H292</f>
        <v>11.420864</v>
      </c>
      <c r="Q292" s="155">
        <v>0</v>
      </c>
      <c r="R292" s="155">
        <f>Q292*H292</f>
        <v>0</v>
      </c>
      <c r="S292" s="155">
        <v>0</v>
      </c>
      <c r="T292" s="156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2428</v>
      </c>
    </row>
    <row r="293" spans="1:65" s="12" customFormat="1" ht="26" customHeight="1" x14ac:dyDescent="0.2">
      <c r="B293" s="134"/>
      <c r="D293" s="135" t="s">
        <v>76</v>
      </c>
      <c r="E293" s="136" t="s">
        <v>1194</v>
      </c>
      <c r="F293" s="136" t="s">
        <v>1195</v>
      </c>
      <c r="J293" s="137">
        <f>BK293</f>
        <v>0</v>
      </c>
      <c r="L293" s="134"/>
      <c r="M293" s="138"/>
      <c r="N293" s="139"/>
      <c r="O293" s="139"/>
      <c r="P293" s="140">
        <f>P294+P317+P323</f>
        <v>31.561759000000006</v>
      </c>
      <c r="Q293" s="139"/>
      <c r="R293" s="140">
        <f>R294+R317+R323</f>
        <v>0.194776</v>
      </c>
      <c r="S293" s="139"/>
      <c r="T293" s="141">
        <f>T294+T317+T323</f>
        <v>0</v>
      </c>
      <c r="AR293" s="135" t="s">
        <v>86</v>
      </c>
      <c r="AT293" s="142" t="s">
        <v>76</v>
      </c>
      <c r="AU293" s="142" t="s">
        <v>77</v>
      </c>
      <c r="AY293" s="135" t="s">
        <v>184</v>
      </c>
      <c r="BK293" s="143">
        <f>BK294+BK317+BK323</f>
        <v>0</v>
      </c>
    </row>
    <row r="294" spans="1:65" s="12" customFormat="1" ht="22.75" customHeight="1" x14ac:dyDescent="0.15">
      <c r="B294" s="134"/>
      <c r="D294" s="135" t="s">
        <v>76</v>
      </c>
      <c r="E294" s="144" t="s">
        <v>2252</v>
      </c>
      <c r="F294" s="144" t="s">
        <v>2253</v>
      </c>
      <c r="J294" s="145">
        <f>BK294</f>
        <v>0</v>
      </c>
      <c r="L294" s="134"/>
      <c r="M294" s="138"/>
      <c r="N294" s="139"/>
      <c r="O294" s="139"/>
      <c r="P294" s="140">
        <f>SUM(P295:P316)</f>
        <v>22.597786000000003</v>
      </c>
      <c r="Q294" s="139"/>
      <c r="R294" s="140">
        <f>SUM(R295:R316)</f>
        <v>0.11791600000000001</v>
      </c>
      <c r="S294" s="139"/>
      <c r="T294" s="141">
        <f>SUM(T295:T316)</f>
        <v>0</v>
      </c>
      <c r="AR294" s="135" t="s">
        <v>86</v>
      </c>
      <c r="AT294" s="142" t="s">
        <v>76</v>
      </c>
      <c r="AU294" s="142" t="s">
        <v>84</v>
      </c>
      <c r="AY294" s="135" t="s">
        <v>184</v>
      </c>
      <c r="BK294" s="143">
        <f>SUM(BK295:BK316)</f>
        <v>0</v>
      </c>
    </row>
    <row r="295" spans="1:65" s="2" customFormat="1" ht="24.25" customHeight="1" x14ac:dyDescent="0.15">
      <c r="A295" s="30"/>
      <c r="B295" s="146"/>
      <c r="C295" s="147">
        <v>76</v>
      </c>
      <c r="D295" s="147" t="s">
        <v>186</v>
      </c>
      <c r="E295" s="148" t="s">
        <v>2254</v>
      </c>
      <c r="F295" s="149" t="s">
        <v>2255</v>
      </c>
      <c r="G295" s="150" t="s">
        <v>189</v>
      </c>
      <c r="H295" s="151">
        <v>9.6</v>
      </c>
      <c r="I295" s="152"/>
      <c r="J295" s="152">
        <f>ROUND(I295*H295,2)</f>
        <v>0</v>
      </c>
      <c r="K295" s="149" t="s">
        <v>1639</v>
      </c>
      <c r="L295" s="31"/>
      <c r="M295" s="153" t="s">
        <v>1</v>
      </c>
      <c r="N295" s="154" t="s">
        <v>42</v>
      </c>
      <c r="O295" s="155">
        <v>0.222</v>
      </c>
      <c r="P295" s="155">
        <f>O295*H295</f>
        <v>2.1311999999999998</v>
      </c>
      <c r="Q295" s="155">
        <v>4.0000000000000002E-4</v>
      </c>
      <c r="R295" s="155">
        <f>Q295*H295</f>
        <v>3.8400000000000001E-3</v>
      </c>
      <c r="S295" s="155">
        <v>0</v>
      </c>
      <c r="T295" s="156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270</v>
      </c>
      <c r="AT295" s="157" t="s">
        <v>186</v>
      </c>
      <c r="AU295" s="157" t="s">
        <v>86</v>
      </c>
      <c r="AY295" s="18" t="s">
        <v>184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84</v>
      </c>
      <c r="BK295" s="158">
        <f>ROUND(I295*H295,2)</f>
        <v>0</v>
      </c>
      <c r="BL295" s="18" t="s">
        <v>270</v>
      </c>
      <c r="BM295" s="157" t="s">
        <v>2429</v>
      </c>
    </row>
    <row r="296" spans="1:65" s="13" customFormat="1" x14ac:dyDescent="0.15">
      <c r="B296" s="163"/>
      <c r="D296" s="159" t="s">
        <v>194</v>
      </c>
      <c r="E296" s="164" t="s">
        <v>1</v>
      </c>
      <c r="F296" s="165" t="s">
        <v>2308</v>
      </c>
      <c r="H296" s="164" t="s">
        <v>1</v>
      </c>
      <c r="L296" s="163"/>
      <c r="M296" s="166"/>
      <c r="N296" s="167"/>
      <c r="O296" s="167"/>
      <c r="P296" s="167"/>
      <c r="Q296" s="167"/>
      <c r="R296" s="167"/>
      <c r="S296" s="167"/>
      <c r="T296" s="168"/>
      <c r="AT296" s="164" t="s">
        <v>194</v>
      </c>
      <c r="AU296" s="164" t="s">
        <v>86</v>
      </c>
      <c r="AV296" s="13" t="s">
        <v>84</v>
      </c>
      <c r="AW296" s="13" t="s">
        <v>32</v>
      </c>
      <c r="AX296" s="13" t="s">
        <v>77</v>
      </c>
      <c r="AY296" s="164" t="s">
        <v>184</v>
      </c>
    </row>
    <row r="297" spans="1:65" s="14" customFormat="1" x14ac:dyDescent="0.15">
      <c r="B297" s="169"/>
      <c r="D297" s="159" t="s">
        <v>194</v>
      </c>
      <c r="E297" s="170" t="s">
        <v>1</v>
      </c>
      <c r="F297" s="171" t="s">
        <v>2430</v>
      </c>
      <c r="H297" s="172">
        <v>9.6</v>
      </c>
      <c r="L297" s="169"/>
      <c r="M297" s="173"/>
      <c r="N297" s="174"/>
      <c r="O297" s="174"/>
      <c r="P297" s="174"/>
      <c r="Q297" s="174"/>
      <c r="R297" s="174"/>
      <c r="S297" s="174"/>
      <c r="T297" s="175"/>
      <c r="AT297" s="170" t="s">
        <v>194</v>
      </c>
      <c r="AU297" s="170" t="s">
        <v>86</v>
      </c>
      <c r="AV297" s="14" t="s">
        <v>86</v>
      </c>
      <c r="AW297" s="14" t="s">
        <v>32</v>
      </c>
      <c r="AX297" s="14" t="s">
        <v>84</v>
      </c>
      <c r="AY297" s="170" t="s">
        <v>184</v>
      </c>
    </row>
    <row r="298" spans="1:65" s="2" customFormat="1" ht="21.75" customHeight="1" x14ac:dyDescent="0.15">
      <c r="A298" s="30"/>
      <c r="B298" s="146"/>
      <c r="C298" s="183">
        <v>77</v>
      </c>
      <c r="D298" s="183" t="s">
        <v>310</v>
      </c>
      <c r="E298" s="184" t="s">
        <v>2258</v>
      </c>
      <c r="F298" s="185" t="s">
        <v>2259</v>
      </c>
      <c r="G298" s="186" t="s">
        <v>189</v>
      </c>
      <c r="H298" s="187">
        <v>9.7439999999999998</v>
      </c>
      <c r="I298" s="188"/>
      <c r="J298" s="188">
        <f>ROUND(I298*H298,2)</f>
        <v>0</v>
      </c>
      <c r="K298" s="185" t="s">
        <v>1639</v>
      </c>
      <c r="L298" s="189"/>
      <c r="M298" s="190" t="s">
        <v>1</v>
      </c>
      <c r="N298" s="191" t="s">
        <v>42</v>
      </c>
      <c r="O298" s="155">
        <v>0</v>
      </c>
      <c r="P298" s="155">
        <f>O298*H298</f>
        <v>0</v>
      </c>
      <c r="Q298" s="155">
        <v>5.0000000000000001E-3</v>
      </c>
      <c r="R298" s="155">
        <f>Q298*H298</f>
        <v>4.8719999999999999E-2</v>
      </c>
      <c r="S298" s="155">
        <v>0</v>
      </c>
      <c r="T298" s="156">
        <f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349</v>
      </c>
      <c r="AT298" s="157" t="s">
        <v>310</v>
      </c>
      <c r="AU298" s="157" t="s">
        <v>86</v>
      </c>
      <c r="AY298" s="18" t="s">
        <v>184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8" t="s">
        <v>84</v>
      </c>
      <c r="BK298" s="158">
        <f>ROUND(I298*H298,2)</f>
        <v>0</v>
      </c>
      <c r="BL298" s="18" t="s">
        <v>270</v>
      </c>
      <c r="BM298" s="157" t="s">
        <v>2431</v>
      </c>
    </row>
    <row r="299" spans="1:65" s="2" customFormat="1" ht="30" x14ac:dyDescent="0.15">
      <c r="A299" s="30"/>
      <c r="B299" s="31"/>
      <c r="C299" s="30"/>
      <c r="D299" s="159" t="s">
        <v>192</v>
      </c>
      <c r="E299" s="30"/>
      <c r="F299" s="160" t="s">
        <v>407</v>
      </c>
      <c r="G299" s="30"/>
      <c r="H299" s="30"/>
      <c r="I299" s="30"/>
      <c r="J299" s="30"/>
      <c r="K299" s="30"/>
      <c r="L299" s="31"/>
      <c r="M299" s="161"/>
      <c r="N299" s="162"/>
      <c r="O299" s="56"/>
      <c r="P299" s="56"/>
      <c r="Q299" s="56"/>
      <c r="R299" s="56"/>
      <c r="S299" s="56"/>
      <c r="T299" s="57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T299" s="18" t="s">
        <v>192</v>
      </c>
      <c r="AU299" s="18" t="s">
        <v>86</v>
      </c>
    </row>
    <row r="300" spans="1:65" s="14" customFormat="1" x14ac:dyDescent="0.15">
      <c r="B300" s="169"/>
      <c r="D300" s="159" t="s">
        <v>194</v>
      </c>
      <c r="F300" s="171" t="s">
        <v>2432</v>
      </c>
      <c r="H300" s="172">
        <v>9.7439999999999998</v>
      </c>
      <c r="L300" s="169"/>
      <c r="M300" s="173"/>
      <c r="N300" s="174"/>
      <c r="O300" s="174"/>
      <c r="P300" s="174"/>
      <c r="Q300" s="174"/>
      <c r="R300" s="174"/>
      <c r="S300" s="174"/>
      <c r="T300" s="175"/>
      <c r="AT300" s="170" t="s">
        <v>194</v>
      </c>
      <c r="AU300" s="170" t="s">
        <v>86</v>
      </c>
      <c r="AV300" s="14" t="s">
        <v>86</v>
      </c>
      <c r="AW300" s="14" t="s">
        <v>3</v>
      </c>
      <c r="AX300" s="14" t="s">
        <v>84</v>
      </c>
      <c r="AY300" s="170" t="s">
        <v>184</v>
      </c>
    </row>
    <row r="301" spans="1:65" s="2" customFormat="1" ht="24.25" customHeight="1" x14ac:dyDescent="0.15">
      <c r="A301" s="30"/>
      <c r="B301" s="146"/>
      <c r="C301" s="147">
        <v>78</v>
      </c>
      <c r="D301" s="147" t="s">
        <v>186</v>
      </c>
      <c r="E301" s="148" t="s">
        <v>2262</v>
      </c>
      <c r="F301" s="149" t="s">
        <v>2263</v>
      </c>
      <c r="G301" s="150" t="s">
        <v>189</v>
      </c>
      <c r="H301" s="151">
        <v>7.44</v>
      </c>
      <c r="I301" s="152"/>
      <c r="J301" s="152">
        <f>ROUND(I301*H301,2)</f>
        <v>0</v>
      </c>
      <c r="K301" s="149" t="s">
        <v>1639</v>
      </c>
      <c r="L301" s="31"/>
      <c r="M301" s="153" t="s">
        <v>1</v>
      </c>
      <c r="N301" s="154" t="s">
        <v>42</v>
      </c>
      <c r="O301" s="155">
        <v>0.26</v>
      </c>
      <c r="P301" s="155">
        <f>O301*H301</f>
        <v>1.9344000000000001</v>
      </c>
      <c r="Q301" s="155">
        <v>4.0000000000000002E-4</v>
      </c>
      <c r="R301" s="155">
        <f>Q301*H301</f>
        <v>2.9760000000000003E-3</v>
      </c>
      <c r="S301" s="155">
        <v>0</v>
      </c>
      <c r="T301" s="156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270</v>
      </c>
      <c r="AT301" s="157" t="s">
        <v>186</v>
      </c>
      <c r="AU301" s="157" t="s">
        <v>86</v>
      </c>
      <c r="AY301" s="18" t="s">
        <v>184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18" t="s">
        <v>84</v>
      </c>
      <c r="BK301" s="158">
        <f>ROUND(I301*H301,2)</f>
        <v>0</v>
      </c>
      <c r="BL301" s="18" t="s">
        <v>270</v>
      </c>
      <c r="BM301" s="157" t="s">
        <v>2433</v>
      </c>
    </row>
    <row r="302" spans="1:65" s="13" customFormat="1" x14ac:dyDescent="0.15">
      <c r="B302" s="163"/>
      <c r="D302" s="159" t="s">
        <v>194</v>
      </c>
      <c r="E302" s="164" t="s">
        <v>1</v>
      </c>
      <c r="F302" s="165" t="s">
        <v>2037</v>
      </c>
      <c r="H302" s="164" t="s">
        <v>1</v>
      </c>
      <c r="L302" s="163"/>
      <c r="M302" s="166"/>
      <c r="N302" s="167"/>
      <c r="O302" s="167"/>
      <c r="P302" s="167"/>
      <c r="Q302" s="167"/>
      <c r="R302" s="167"/>
      <c r="S302" s="167"/>
      <c r="T302" s="168"/>
      <c r="AT302" s="164" t="s">
        <v>194</v>
      </c>
      <c r="AU302" s="164" t="s">
        <v>86</v>
      </c>
      <c r="AV302" s="13" t="s">
        <v>84</v>
      </c>
      <c r="AW302" s="13" t="s">
        <v>32</v>
      </c>
      <c r="AX302" s="13" t="s">
        <v>77</v>
      </c>
      <c r="AY302" s="164" t="s">
        <v>184</v>
      </c>
    </row>
    <row r="303" spans="1:65" s="14" customFormat="1" x14ac:dyDescent="0.15">
      <c r="B303" s="169"/>
      <c r="D303" s="159" t="s">
        <v>194</v>
      </c>
      <c r="E303" s="170" t="s">
        <v>1</v>
      </c>
      <c r="F303" s="171" t="s">
        <v>2434</v>
      </c>
      <c r="H303" s="172">
        <v>7.44</v>
      </c>
      <c r="L303" s="169"/>
      <c r="M303" s="173"/>
      <c r="N303" s="174"/>
      <c r="O303" s="174"/>
      <c r="P303" s="174"/>
      <c r="Q303" s="174"/>
      <c r="R303" s="174"/>
      <c r="S303" s="174"/>
      <c r="T303" s="175"/>
      <c r="AT303" s="170" t="s">
        <v>194</v>
      </c>
      <c r="AU303" s="170" t="s">
        <v>86</v>
      </c>
      <c r="AV303" s="14" t="s">
        <v>86</v>
      </c>
      <c r="AW303" s="14" t="s">
        <v>32</v>
      </c>
      <c r="AX303" s="14" t="s">
        <v>84</v>
      </c>
      <c r="AY303" s="170" t="s">
        <v>184</v>
      </c>
    </row>
    <row r="304" spans="1:65" s="2" customFormat="1" ht="21.75" customHeight="1" x14ac:dyDescent="0.15">
      <c r="A304" s="30"/>
      <c r="B304" s="146"/>
      <c r="C304" s="183">
        <v>79</v>
      </c>
      <c r="D304" s="183" t="s">
        <v>310</v>
      </c>
      <c r="E304" s="184" t="s">
        <v>2258</v>
      </c>
      <c r="F304" s="185" t="s">
        <v>2259</v>
      </c>
      <c r="G304" s="186" t="s">
        <v>189</v>
      </c>
      <c r="H304" s="187">
        <v>7.5519999999999996</v>
      </c>
      <c r="I304" s="188"/>
      <c r="J304" s="188">
        <f>ROUND(I304*H304,2)</f>
        <v>0</v>
      </c>
      <c r="K304" s="185" t="s">
        <v>1639</v>
      </c>
      <c r="L304" s="189"/>
      <c r="M304" s="190" t="s">
        <v>1</v>
      </c>
      <c r="N304" s="191" t="s">
        <v>42</v>
      </c>
      <c r="O304" s="155">
        <v>0</v>
      </c>
      <c r="P304" s="155">
        <f>O304*H304</f>
        <v>0</v>
      </c>
      <c r="Q304" s="155">
        <v>5.0000000000000001E-3</v>
      </c>
      <c r="R304" s="155">
        <f>Q304*H304</f>
        <v>3.7760000000000002E-2</v>
      </c>
      <c r="S304" s="155">
        <v>0</v>
      </c>
      <c r="T304" s="156">
        <f>S304*H304</f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349</v>
      </c>
      <c r="AT304" s="157" t="s">
        <v>310</v>
      </c>
      <c r="AU304" s="157" t="s">
        <v>86</v>
      </c>
      <c r="AY304" s="18" t="s">
        <v>184</v>
      </c>
      <c r="BE304" s="158">
        <f>IF(N304="základní",J304,0)</f>
        <v>0</v>
      </c>
      <c r="BF304" s="158">
        <f>IF(N304="snížená",J304,0)</f>
        <v>0</v>
      </c>
      <c r="BG304" s="158">
        <f>IF(N304="zákl. přenesená",J304,0)</f>
        <v>0</v>
      </c>
      <c r="BH304" s="158">
        <f>IF(N304="sníž. přenesená",J304,0)</f>
        <v>0</v>
      </c>
      <c r="BI304" s="158">
        <f>IF(N304="nulová",J304,0)</f>
        <v>0</v>
      </c>
      <c r="BJ304" s="18" t="s">
        <v>84</v>
      </c>
      <c r="BK304" s="158">
        <f>ROUND(I304*H304,2)</f>
        <v>0</v>
      </c>
      <c r="BL304" s="18" t="s">
        <v>270</v>
      </c>
      <c r="BM304" s="157" t="s">
        <v>2435</v>
      </c>
    </row>
    <row r="305" spans="1:65" s="2" customFormat="1" ht="30" x14ac:dyDescent="0.15">
      <c r="A305" s="30"/>
      <c r="B305" s="31"/>
      <c r="C305" s="30"/>
      <c r="D305" s="159" t="s">
        <v>192</v>
      </c>
      <c r="E305" s="30"/>
      <c r="F305" s="160" t="s">
        <v>407</v>
      </c>
      <c r="G305" s="30"/>
      <c r="H305" s="30"/>
      <c r="I305" s="30"/>
      <c r="J305" s="30"/>
      <c r="K305" s="30"/>
      <c r="L305" s="31"/>
      <c r="M305" s="161"/>
      <c r="N305" s="162"/>
      <c r="O305" s="56"/>
      <c r="P305" s="56"/>
      <c r="Q305" s="56"/>
      <c r="R305" s="56"/>
      <c r="S305" s="56"/>
      <c r="T305" s="57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T305" s="18" t="s">
        <v>192</v>
      </c>
      <c r="AU305" s="18" t="s">
        <v>86</v>
      </c>
    </row>
    <row r="306" spans="1:65" s="14" customFormat="1" x14ac:dyDescent="0.15">
      <c r="B306" s="169"/>
      <c r="D306" s="159" t="s">
        <v>194</v>
      </c>
      <c r="F306" s="171" t="s">
        <v>2436</v>
      </c>
      <c r="H306" s="172">
        <v>7.5519999999999996</v>
      </c>
      <c r="L306" s="169"/>
      <c r="M306" s="173"/>
      <c r="N306" s="174"/>
      <c r="O306" s="174"/>
      <c r="P306" s="174"/>
      <c r="Q306" s="174"/>
      <c r="R306" s="174"/>
      <c r="S306" s="174"/>
      <c r="T306" s="175"/>
      <c r="AT306" s="170" t="s">
        <v>194</v>
      </c>
      <c r="AU306" s="170" t="s">
        <v>86</v>
      </c>
      <c r="AV306" s="14" t="s">
        <v>86</v>
      </c>
      <c r="AW306" s="14" t="s">
        <v>3</v>
      </c>
      <c r="AX306" s="14" t="s">
        <v>84</v>
      </c>
      <c r="AY306" s="170" t="s">
        <v>184</v>
      </c>
    </row>
    <row r="307" spans="1:65" s="2" customFormat="1" ht="49" customHeight="1" x14ac:dyDescent="0.15">
      <c r="A307" s="30"/>
      <c r="B307" s="146"/>
      <c r="C307" s="147">
        <v>80</v>
      </c>
      <c r="D307" s="147" t="s">
        <v>186</v>
      </c>
      <c r="E307" s="148" t="s">
        <v>2268</v>
      </c>
      <c r="F307" s="149" t="s">
        <v>2269</v>
      </c>
      <c r="G307" s="150" t="s">
        <v>189</v>
      </c>
      <c r="H307" s="151">
        <v>7.44</v>
      </c>
      <c r="I307" s="152"/>
      <c r="J307" s="152">
        <f>ROUND(I307*H307,2)</f>
        <v>0</v>
      </c>
      <c r="K307" s="149" t="s">
        <v>190</v>
      </c>
      <c r="L307" s="31"/>
      <c r="M307" s="153" t="s">
        <v>1</v>
      </c>
      <c r="N307" s="154" t="s">
        <v>42</v>
      </c>
      <c r="O307" s="155">
        <v>8.6999999999999994E-2</v>
      </c>
      <c r="P307" s="155">
        <f>O307*H307</f>
        <v>0.64727999999999997</v>
      </c>
      <c r="Q307" s="155">
        <v>7.5000000000000002E-4</v>
      </c>
      <c r="R307" s="155">
        <f>Q307*H307</f>
        <v>5.5800000000000008E-3</v>
      </c>
      <c r="S307" s="155">
        <v>0</v>
      </c>
      <c r="T307" s="156">
        <f>S307*H307</f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270</v>
      </c>
      <c r="AT307" s="157" t="s">
        <v>186</v>
      </c>
      <c r="AU307" s="157" t="s">
        <v>86</v>
      </c>
      <c r="AY307" s="18" t="s">
        <v>184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8" t="s">
        <v>84</v>
      </c>
      <c r="BK307" s="158">
        <f>ROUND(I307*H307,2)</f>
        <v>0</v>
      </c>
      <c r="BL307" s="18" t="s">
        <v>270</v>
      </c>
      <c r="BM307" s="157" t="s">
        <v>2437</v>
      </c>
    </row>
    <row r="308" spans="1:65" s="13" customFormat="1" x14ac:dyDescent="0.15">
      <c r="B308" s="163"/>
      <c r="D308" s="159" t="s">
        <v>194</v>
      </c>
      <c r="E308" s="164" t="s">
        <v>1</v>
      </c>
      <c r="F308" s="165" t="s">
        <v>2308</v>
      </c>
      <c r="H308" s="164" t="s">
        <v>1</v>
      </c>
      <c r="L308" s="163"/>
      <c r="M308" s="166"/>
      <c r="N308" s="167"/>
      <c r="O308" s="167"/>
      <c r="P308" s="167"/>
      <c r="Q308" s="167"/>
      <c r="R308" s="167"/>
      <c r="S308" s="167"/>
      <c r="T308" s="168"/>
      <c r="AT308" s="164" t="s">
        <v>194</v>
      </c>
      <c r="AU308" s="164" t="s">
        <v>86</v>
      </c>
      <c r="AV308" s="13" t="s">
        <v>84</v>
      </c>
      <c r="AW308" s="13" t="s">
        <v>32</v>
      </c>
      <c r="AX308" s="13" t="s">
        <v>77</v>
      </c>
      <c r="AY308" s="164" t="s">
        <v>184</v>
      </c>
    </row>
    <row r="309" spans="1:65" s="14" customFormat="1" x14ac:dyDescent="0.15">
      <c r="B309" s="169"/>
      <c r="D309" s="159" t="s">
        <v>194</v>
      </c>
      <c r="E309" s="170" t="s">
        <v>1</v>
      </c>
      <c r="F309" s="171" t="s">
        <v>2438</v>
      </c>
      <c r="H309" s="172">
        <v>7.44</v>
      </c>
      <c r="L309" s="169"/>
      <c r="M309" s="173"/>
      <c r="N309" s="174"/>
      <c r="O309" s="174"/>
      <c r="P309" s="174"/>
      <c r="Q309" s="174"/>
      <c r="R309" s="174"/>
      <c r="S309" s="174"/>
      <c r="T309" s="175"/>
      <c r="AT309" s="170" t="s">
        <v>194</v>
      </c>
      <c r="AU309" s="170" t="s">
        <v>86</v>
      </c>
      <c r="AV309" s="14" t="s">
        <v>86</v>
      </c>
      <c r="AW309" s="14" t="s">
        <v>32</v>
      </c>
      <c r="AX309" s="14" t="s">
        <v>84</v>
      </c>
      <c r="AY309" s="170" t="s">
        <v>184</v>
      </c>
    </row>
    <row r="310" spans="1:65" s="2" customFormat="1" ht="24.25" customHeight="1" x14ac:dyDescent="0.15">
      <c r="A310" s="30"/>
      <c r="B310" s="146"/>
      <c r="C310" s="147">
        <v>81</v>
      </c>
      <c r="D310" s="147" t="s">
        <v>186</v>
      </c>
      <c r="E310" s="148" t="s">
        <v>2271</v>
      </c>
      <c r="F310" s="149" t="s">
        <v>2272</v>
      </c>
      <c r="G310" s="150" t="s">
        <v>359</v>
      </c>
      <c r="H310" s="151">
        <v>6</v>
      </c>
      <c r="I310" s="152"/>
      <c r="J310" s="152">
        <f>ROUND(I310*H310,2)</f>
        <v>0</v>
      </c>
      <c r="K310" s="149" t="s">
        <v>1</v>
      </c>
      <c r="L310" s="31"/>
      <c r="M310" s="153" t="s">
        <v>1</v>
      </c>
      <c r="N310" s="154" t="s">
        <v>42</v>
      </c>
      <c r="O310" s="155">
        <v>2.95</v>
      </c>
      <c r="P310" s="155">
        <f>O310*H310</f>
        <v>17.700000000000003</v>
      </c>
      <c r="Q310" s="155">
        <v>4.0000000000000002E-4</v>
      </c>
      <c r="R310" s="155">
        <f>Q310*H310</f>
        <v>2.4000000000000002E-3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270</v>
      </c>
      <c r="AT310" s="157" t="s">
        <v>186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270</v>
      </c>
      <c r="BM310" s="157" t="s">
        <v>2439</v>
      </c>
    </row>
    <row r="311" spans="1:65" s="14" customFormat="1" x14ac:dyDescent="0.15">
      <c r="B311" s="169"/>
      <c r="D311" s="159" t="s">
        <v>194</v>
      </c>
      <c r="E311" s="170" t="s">
        <v>1</v>
      </c>
      <c r="F311" s="171" t="s">
        <v>214</v>
      </c>
      <c r="H311" s="172">
        <v>6</v>
      </c>
      <c r="L311" s="169"/>
      <c r="M311" s="173"/>
      <c r="N311" s="174"/>
      <c r="O311" s="174"/>
      <c r="P311" s="174"/>
      <c r="Q311" s="174"/>
      <c r="R311" s="174"/>
      <c r="S311" s="174"/>
      <c r="T311" s="175"/>
      <c r="AT311" s="170" t="s">
        <v>194</v>
      </c>
      <c r="AU311" s="170" t="s">
        <v>86</v>
      </c>
      <c r="AV311" s="14" t="s">
        <v>86</v>
      </c>
      <c r="AW311" s="14" t="s">
        <v>32</v>
      </c>
      <c r="AX311" s="14" t="s">
        <v>84</v>
      </c>
      <c r="AY311" s="170" t="s">
        <v>184</v>
      </c>
    </row>
    <row r="312" spans="1:65" s="2" customFormat="1" ht="16.5" customHeight="1" x14ac:dyDescent="0.15">
      <c r="A312" s="30"/>
      <c r="B312" s="146"/>
      <c r="C312" s="183">
        <v>82</v>
      </c>
      <c r="D312" s="183" t="s">
        <v>310</v>
      </c>
      <c r="E312" s="184" t="s">
        <v>2274</v>
      </c>
      <c r="F312" s="185" t="s">
        <v>2275</v>
      </c>
      <c r="G312" s="186" t="s">
        <v>359</v>
      </c>
      <c r="H312" s="187">
        <v>2</v>
      </c>
      <c r="I312" s="188"/>
      <c r="J312" s="188">
        <f>ROUND(I312*H312,2)</f>
        <v>0</v>
      </c>
      <c r="K312" s="185" t="s">
        <v>1</v>
      </c>
      <c r="L312" s="189"/>
      <c r="M312" s="190" t="s">
        <v>1</v>
      </c>
      <c r="N312" s="191" t="s">
        <v>42</v>
      </c>
      <c r="O312" s="155">
        <v>0</v>
      </c>
      <c r="P312" s="155">
        <f>O312*H312</f>
        <v>0</v>
      </c>
      <c r="Q312" s="155">
        <v>8.0000000000000002E-3</v>
      </c>
      <c r="R312" s="155">
        <f>Q312*H312</f>
        <v>1.6E-2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349</v>
      </c>
      <c r="AT312" s="157" t="s">
        <v>310</v>
      </c>
      <c r="AU312" s="157" t="s">
        <v>86</v>
      </c>
      <c r="AY312" s="18" t="s">
        <v>184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84</v>
      </c>
      <c r="BK312" s="158">
        <f>ROUND(I312*H312,2)</f>
        <v>0</v>
      </c>
      <c r="BL312" s="18" t="s">
        <v>270</v>
      </c>
      <c r="BM312" s="157" t="s">
        <v>2440</v>
      </c>
    </row>
    <row r="313" spans="1:65" s="14" customFormat="1" x14ac:dyDescent="0.15">
      <c r="B313" s="169"/>
      <c r="D313" s="159" t="s">
        <v>194</v>
      </c>
      <c r="E313" s="170" t="s">
        <v>1</v>
      </c>
      <c r="F313" s="171" t="s">
        <v>86</v>
      </c>
      <c r="H313" s="172">
        <v>2</v>
      </c>
      <c r="L313" s="169"/>
      <c r="M313" s="173"/>
      <c r="N313" s="174"/>
      <c r="O313" s="174"/>
      <c r="P313" s="174"/>
      <c r="Q313" s="174"/>
      <c r="R313" s="174"/>
      <c r="S313" s="174"/>
      <c r="T313" s="175"/>
      <c r="AT313" s="170" t="s">
        <v>194</v>
      </c>
      <c r="AU313" s="170" t="s">
        <v>86</v>
      </c>
      <c r="AV313" s="14" t="s">
        <v>86</v>
      </c>
      <c r="AW313" s="14" t="s">
        <v>32</v>
      </c>
      <c r="AX313" s="14" t="s">
        <v>84</v>
      </c>
      <c r="AY313" s="170" t="s">
        <v>184</v>
      </c>
    </row>
    <row r="314" spans="1:65" s="2" customFormat="1" ht="16.5" customHeight="1" x14ac:dyDescent="0.15">
      <c r="A314" s="30"/>
      <c r="B314" s="146"/>
      <c r="C314" s="183">
        <v>83</v>
      </c>
      <c r="D314" s="183" t="s">
        <v>310</v>
      </c>
      <c r="E314" s="184" t="s">
        <v>2441</v>
      </c>
      <c r="F314" s="185" t="s">
        <v>2442</v>
      </c>
      <c r="G314" s="186" t="s">
        <v>359</v>
      </c>
      <c r="H314" s="187">
        <v>1</v>
      </c>
      <c r="I314" s="188"/>
      <c r="J314" s="188">
        <f>ROUND(I314*H314,2)</f>
        <v>0</v>
      </c>
      <c r="K314" s="185" t="s">
        <v>1</v>
      </c>
      <c r="L314" s="189"/>
      <c r="M314" s="190" t="s">
        <v>1</v>
      </c>
      <c r="N314" s="191" t="s">
        <v>42</v>
      </c>
      <c r="O314" s="155">
        <v>0</v>
      </c>
      <c r="P314" s="155">
        <f>O314*H314</f>
        <v>0</v>
      </c>
      <c r="Q314" s="155">
        <v>4.0000000000000003E-5</v>
      </c>
      <c r="R314" s="155">
        <f>Q314*H314</f>
        <v>4.0000000000000003E-5</v>
      </c>
      <c r="S314" s="155">
        <v>0</v>
      </c>
      <c r="T314" s="156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349</v>
      </c>
      <c r="AT314" s="157" t="s">
        <v>310</v>
      </c>
      <c r="AU314" s="157" t="s">
        <v>86</v>
      </c>
      <c r="AY314" s="18" t="s">
        <v>184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8" t="s">
        <v>84</v>
      </c>
      <c r="BK314" s="158">
        <f>ROUND(I314*H314,2)</f>
        <v>0</v>
      </c>
      <c r="BL314" s="18" t="s">
        <v>270</v>
      </c>
      <c r="BM314" s="157" t="s">
        <v>2443</v>
      </c>
    </row>
    <row r="315" spans="1:65" s="2" customFormat="1" ht="16.5" customHeight="1" x14ac:dyDescent="0.15">
      <c r="A315" s="30"/>
      <c r="B315" s="146"/>
      <c r="C315" s="183">
        <v>84</v>
      </c>
      <c r="D315" s="183" t="s">
        <v>310</v>
      </c>
      <c r="E315" s="184" t="s">
        <v>2277</v>
      </c>
      <c r="F315" s="185" t="s">
        <v>2278</v>
      </c>
      <c r="G315" s="186" t="s">
        <v>359</v>
      </c>
      <c r="H315" s="187">
        <v>4</v>
      </c>
      <c r="I315" s="188"/>
      <c r="J315" s="188">
        <f>ROUND(I315*H315,2)</f>
        <v>0</v>
      </c>
      <c r="K315" s="185" t="s">
        <v>1</v>
      </c>
      <c r="L315" s="189"/>
      <c r="M315" s="190" t="s">
        <v>1</v>
      </c>
      <c r="N315" s="191" t="s">
        <v>42</v>
      </c>
      <c r="O315" s="155">
        <v>0</v>
      </c>
      <c r="P315" s="155">
        <f>O315*H315</f>
        <v>0</v>
      </c>
      <c r="Q315" s="155">
        <v>1.4999999999999999E-4</v>
      </c>
      <c r="R315" s="155">
        <f>Q315*H315</f>
        <v>5.9999999999999995E-4</v>
      </c>
      <c r="S315" s="155">
        <v>0</v>
      </c>
      <c r="T315" s="156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7" t="s">
        <v>349</v>
      </c>
      <c r="AT315" s="157" t="s">
        <v>310</v>
      </c>
      <c r="AU315" s="157" t="s">
        <v>86</v>
      </c>
      <c r="AY315" s="18" t="s">
        <v>184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8" t="s">
        <v>84</v>
      </c>
      <c r="BK315" s="158">
        <f>ROUND(I315*H315,2)</f>
        <v>0</v>
      </c>
      <c r="BL315" s="18" t="s">
        <v>270</v>
      </c>
      <c r="BM315" s="157" t="s">
        <v>2444</v>
      </c>
    </row>
    <row r="316" spans="1:65" s="2" customFormat="1" ht="49" customHeight="1" x14ac:dyDescent="0.15">
      <c r="A316" s="30"/>
      <c r="B316" s="146"/>
      <c r="C316" s="147">
        <v>85</v>
      </c>
      <c r="D316" s="147" t="s">
        <v>186</v>
      </c>
      <c r="E316" s="148" t="s">
        <v>2280</v>
      </c>
      <c r="F316" s="149" t="s">
        <v>2281</v>
      </c>
      <c r="G316" s="150" t="s">
        <v>300</v>
      </c>
      <c r="H316" s="151">
        <v>0.11799999999999999</v>
      </c>
      <c r="I316" s="152"/>
      <c r="J316" s="152">
        <f>ROUND(I316*H316,2)</f>
        <v>0</v>
      </c>
      <c r="K316" s="149" t="s">
        <v>648</v>
      </c>
      <c r="L316" s="31"/>
      <c r="M316" s="153" t="s">
        <v>1</v>
      </c>
      <c r="N316" s="154" t="s">
        <v>42</v>
      </c>
      <c r="O316" s="155">
        <v>1.5669999999999999</v>
      </c>
      <c r="P316" s="155">
        <f>O316*H316</f>
        <v>0.18490599999999999</v>
      </c>
      <c r="Q316" s="155">
        <v>0</v>
      </c>
      <c r="R316" s="155">
        <f>Q316*H316</f>
        <v>0</v>
      </c>
      <c r="S316" s="155">
        <v>0</v>
      </c>
      <c r="T316" s="156">
        <f>S316*H316</f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270</v>
      </c>
      <c r="AT316" s="157" t="s">
        <v>186</v>
      </c>
      <c r="AU316" s="157" t="s">
        <v>86</v>
      </c>
      <c r="AY316" s="18" t="s">
        <v>184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8" t="s">
        <v>84</v>
      </c>
      <c r="BK316" s="158">
        <f>ROUND(I316*H316,2)</f>
        <v>0</v>
      </c>
      <c r="BL316" s="18" t="s">
        <v>270</v>
      </c>
      <c r="BM316" s="157" t="s">
        <v>2445</v>
      </c>
    </row>
    <row r="317" spans="1:65" s="12" customFormat="1" ht="22.75" customHeight="1" x14ac:dyDescent="0.15">
      <c r="B317" s="134"/>
      <c r="D317" s="135" t="s">
        <v>76</v>
      </c>
      <c r="E317" s="144" t="s">
        <v>2283</v>
      </c>
      <c r="F317" s="144" t="s">
        <v>2284</v>
      </c>
      <c r="J317" s="145">
        <f>BK317</f>
        <v>0</v>
      </c>
      <c r="L317" s="134"/>
      <c r="M317" s="138"/>
      <c r="N317" s="139"/>
      <c r="O317" s="139"/>
      <c r="P317" s="140">
        <f>SUM(P318:P322)</f>
        <v>1.67076</v>
      </c>
      <c r="Q317" s="139"/>
      <c r="R317" s="140">
        <f>SUM(R318:R322)</f>
        <v>5.7660000000000003E-2</v>
      </c>
      <c r="S317" s="139"/>
      <c r="T317" s="141">
        <f>SUM(T318:T322)</f>
        <v>0</v>
      </c>
      <c r="AR317" s="135" t="s">
        <v>86</v>
      </c>
      <c r="AT317" s="142" t="s">
        <v>76</v>
      </c>
      <c r="AU317" s="142" t="s">
        <v>84</v>
      </c>
      <c r="AY317" s="135" t="s">
        <v>184</v>
      </c>
      <c r="BK317" s="143">
        <f>SUM(BK318:BK322)</f>
        <v>0</v>
      </c>
    </row>
    <row r="318" spans="1:65" s="2" customFormat="1" ht="37.75" customHeight="1" x14ac:dyDescent="0.15">
      <c r="A318" s="30"/>
      <c r="B318" s="146"/>
      <c r="C318" s="147">
        <v>86</v>
      </c>
      <c r="D318" s="147" t="s">
        <v>186</v>
      </c>
      <c r="E318" s="148" t="s">
        <v>2285</v>
      </c>
      <c r="F318" s="149" t="s">
        <v>2286</v>
      </c>
      <c r="G318" s="150" t="s">
        <v>189</v>
      </c>
      <c r="H318" s="151">
        <v>7.44</v>
      </c>
      <c r="I318" s="152"/>
      <c r="J318" s="152">
        <f>ROUND(I318*H318,2)</f>
        <v>0</v>
      </c>
      <c r="K318" s="149" t="s">
        <v>1639</v>
      </c>
      <c r="L318" s="31"/>
      <c r="M318" s="153" t="s">
        <v>1</v>
      </c>
      <c r="N318" s="154" t="s">
        <v>42</v>
      </c>
      <c r="O318" s="155">
        <v>0.21099999999999999</v>
      </c>
      <c r="P318" s="155">
        <f>O318*H318</f>
        <v>1.5698400000000001</v>
      </c>
      <c r="Q318" s="155">
        <v>6.0000000000000001E-3</v>
      </c>
      <c r="R318" s="155">
        <f>Q318*H318</f>
        <v>4.4640000000000006E-2</v>
      </c>
      <c r="S318" s="155">
        <v>0</v>
      </c>
      <c r="T318" s="156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270</v>
      </c>
      <c r="AT318" s="157" t="s">
        <v>186</v>
      </c>
      <c r="AU318" s="157" t="s">
        <v>86</v>
      </c>
      <c r="AY318" s="18" t="s">
        <v>184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8" t="s">
        <v>84</v>
      </c>
      <c r="BK318" s="158">
        <f>ROUND(I318*H318,2)</f>
        <v>0</v>
      </c>
      <c r="BL318" s="18" t="s">
        <v>270</v>
      </c>
      <c r="BM318" s="157" t="s">
        <v>2446</v>
      </c>
    </row>
    <row r="319" spans="1:65" s="13" customFormat="1" x14ac:dyDescent="0.15">
      <c r="B319" s="163"/>
      <c r="D319" s="159" t="s">
        <v>194</v>
      </c>
      <c r="E319" s="164" t="s">
        <v>1</v>
      </c>
      <c r="F319" s="165" t="s">
        <v>2308</v>
      </c>
      <c r="H319" s="164" t="s">
        <v>1</v>
      </c>
      <c r="L319" s="163"/>
      <c r="M319" s="166"/>
      <c r="N319" s="167"/>
      <c r="O319" s="167"/>
      <c r="P319" s="167"/>
      <c r="Q319" s="167"/>
      <c r="R319" s="167"/>
      <c r="S319" s="167"/>
      <c r="T319" s="168"/>
      <c r="AT319" s="164" t="s">
        <v>194</v>
      </c>
      <c r="AU319" s="164" t="s">
        <v>86</v>
      </c>
      <c r="AV319" s="13" t="s">
        <v>84</v>
      </c>
      <c r="AW319" s="13" t="s">
        <v>32</v>
      </c>
      <c r="AX319" s="13" t="s">
        <v>77</v>
      </c>
      <c r="AY319" s="164" t="s">
        <v>184</v>
      </c>
    </row>
    <row r="320" spans="1:65" s="14" customFormat="1" x14ac:dyDescent="0.15">
      <c r="B320" s="169"/>
      <c r="D320" s="159" t="s">
        <v>194</v>
      </c>
      <c r="E320" s="170" t="s">
        <v>1</v>
      </c>
      <c r="F320" s="171" t="s">
        <v>2438</v>
      </c>
      <c r="H320" s="172">
        <v>7.44</v>
      </c>
      <c r="L320" s="169"/>
      <c r="M320" s="173"/>
      <c r="N320" s="174"/>
      <c r="O320" s="174"/>
      <c r="P320" s="174"/>
      <c r="Q320" s="174"/>
      <c r="R320" s="174"/>
      <c r="S320" s="174"/>
      <c r="T320" s="175"/>
      <c r="AT320" s="170" t="s">
        <v>194</v>
      </c>
      <c r="AU320" s="170" t="s">
        <v>86</v>
      </c>
      <c r="AV320" s="14" t="s">
        <v>86</v>
      </c>
      <c r="AW320" s="14" t="s">
        <v>32</v>
      </c>
      <c r="AX320" s="14" t="s">
        <v>84</v>
      </c>
      <c r="AY320" s="170" t="s">
        <v>184</v>
      </c>
    </row>
    <row r="321" spans="1:65" s="2" customFormat="1" ht="24.25" customHeight="1" x14ac:dyDescent="0.15">
      <c r="A321" s="30"/>
      <c r="B321" s="146"/>
      <c r="C321" s="183">
        <v>87</v>
      </c>
      <c r="D321" s="183" t="s">
        <v>310</v>
      </c>
      <c r="E321" s="184" t="s">
        <v>2288</v>
      </c>
      <c r="F321" s="185" t="s">
        <v>2289</v>
      </c>
      <c r="G321" s="186" t="s">
        <v>189</v>
      </c>
      <c r="H321" s="187">
        <v>7.44</v>
      </c>
      <c r="I321" s="188"/>
      <c r="J321" s="188">
        <f>ROUND(I321*H321,2)</f>
        <v>0</v>
      </c>
      <c r="K321" s="185" t="s">
        <v>1639</v>
      </c>
      <c r="L321" s="189"/>
      <c r="M321" s="190" t="s">
        <v>1</v>
      </c>
      <c r="N321" s="191" t="s">
        <v>42</v>
      </c>
      <c r="O321" s="155">
        <v>0</v>
      </c>
      <c r="P321" s="155">
        <f>O321*H321</f>
        <v>0</v>
      </c>
      <c r="Q321" s="155">
        <v>1.75E-3</v>
      </c>
      <c r="R321" s="155">
        <f>Q321*H321</f>
        <v>1.302E-2</v>
      </c>
      <c r="S321" s="155">
        <v>0</v>
      </c>
      <c r="T321" s="156">
        <f>S321*H321</f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7" t="s">
        <v>349</v>
      </c>
      <c r="AT321" s="157" t="s">
        <v>310</v>
      </c>
      <c r="AU321" s="157" t="s">
        <v>86</v>
      </c>
      <c r="AY321" s="18" t="s">
        <v>184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8" t="s">
        <v>84</v>
      </c>
      <c r="BK321" s="158">
        <f>ROUND(I321*H321,2)</f>
        <v>0</v>
      </c>
      <c r="BL321" s="18" t="s">
        <v>270</v>
      </c>
      <c r="BM321" s="157" t="s">
        <v>2447</v>
      </c>
    </row>
    <row r="322" spans="1:65" s="2" customFormat="1" ht="44.25" customHeight="1" x14ac:dyDescent="0.15">
      <c r="A322" s="30"/>
      <c r="B322" s="146"/>
      <c r="C322" s="147">
        <v>88</v>
      </c>
      <c r="D322" s="147" t="s">
        <v>186</v>
      </c>
      <c r="E322" s="148" t="s">
        <v>2291</v>
      </c>
      <c r="F322" s="149" t="s">
        <v>2292</v>
      </c>
      <c r="G322" s="150" t="s">
        <v>300</v>
      </c>
      <c r="H322" s="151">
        <v>5.8000000000000003E-2</v>
      </c>
      <c r="I322" s="152"/>
      <c r="J322" s="152">
        <f>ROUND(I322*H322,2)</f>
        <v>0</v>
      </c>
      <c r="K322" s="149" t="s">
        <v>1639</v>
      </c>
      <c r="L322" s="31"/>
      <c r="M322" s="153" t="s">
        <v>1</v>
      </c>
      <c r="N322" s="154" t="s">
        <v>42</v>
      </c>
      <c r="O322" s="155">
        <v>1.74</v>
      </c>
      <c r="P322" s="155">
        <f>O322*H322</f>
        <v>0.10092000000000001</v>
      </c>
      <c r="Q322" s="155">
        <v>0</v>
      </c>
      <c r="R322" s="155">
        <f>Q322*H322</f>
        <v>0</v>
      </c>
      <c r="S322" s="155">
        <v>0</v>
      </c>
      <c r="T322" s="156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7" t="s">
        <v>270</v>
      </c>
      <c r="AT322" s="157" t="s">
        <v>186</v>
      </c>
      <c r="AU322" s="157" t="s">
        <v>86</v>
      </c>
      <c r="AY322" s="18" t="s">
        <v>184</v>
      </c>
      <c r="BE322" s="158">
        <f>IF(N322="základní",J322,0)</f>
        <v>0</v>
      </c>
      <c r="BF322" s="158">
        <f>IF(N322="snížená",J322,0)</f>
        <v>0</v>
      </c>
      <c r="BG322" s="158">
        <f>IF(N322="zákl. přenesená",J322,0)</f>
        <v>0</v>
      </c>
      <c r="BH322" s="158">
        <f>IF(N322="sníž. přenesená",J322,0)</f>
        <v>0</v>
      </c>
      <c r="BI322" s="158">
        <f>IF(N322="nulová",J322,0)</f>
        <v>0</v>
      </c>
      <c r="BJ322" s="18" t="s">
        <v>84</v>
      </c>
      <c r="BK322" s="158">
        <f>ROUND(I322*H322,2)</f>
        <v>0</v>
      </c>
      <c r="BL322" s="18" t="s">
        <v>270</v>
      </c>
      <c r="BM322" s="157" t="s">
        <v>2448</v>
      </c>
    </row>
    <row r="323" spans="1:65" s="12" customFormat="1" ht="22.75" customHeight="1" x14ac:dyDescent="0.15">
      <c r="B323" s="134"/>
      <c r="D323" s="135" t="s">
        <v>76</v>
      </c>
      <c r="E323" s="144" t="s">
        <v>1989</v>
      </c>
      <c r="F323" s="144" t="s">
        <v>1990</v>
      </c>
      <c r="J323" s="145">
        <f>BK323</f>
        <v>0</v>
      </c>
      <c r="L323" s="134"/>
      <c r="M323" s="138"/>
      <c r="N323" s="139"/>
      <c r="O323" s="139"/>
      <c r="P323" s="140">
        <f>SUM(P324:P328)</f>
        <v>7.2932130000000006</v>
      </c>
      <c r="Q323" s="139"/>
      <c r="R323" s="140">
        <f>SUM(R324:R328)</f>
        <v>1.9199999999999998E-2</v>
      </c>
      <c r="S323" s="139"/>
      <c r="T323" s="141">
        <f>SUM(T324:T328)</f>
        <v>0</v>
      </c>
      <c r="AR323" s="135" t="s">
        <v>86</v>
      </c>
      <c r="AT323" s="142" t="s">
        <v>76</v>
      </c>
      <c r="AU323" s="142" t="s">
        <v>84</v>
      </c>
      <c r="AY323" s="135" t="s">
        <v>184</v>
      </c>
      <c r="BK323" s="143">
        <f>SUM(BK324:BK328)</f>
        <v>0</v>
      </c>
    </row>
    <row r="324" spans="1:65" s="2" customFormat="1" ht="24.25" customHeight="1" x14ac:dyDescent="0.15">
      <c r="A324" s="30"/>
      <c r="B324" s="146"/>
      <c r="C324" s="147">
        <v>89</v>
      </c>
      <c r="D324" s="147" t="s">
        <v>186</v>
      </c>
      <c r="E324" s="148" t="s">
        <v>2294</v>
      </c>
      <c r="F324" s="149" t="s">
        <v>2295</v>
      </c>
      <c r="G324" s="150" t="s">
        <v>359</v>
      </c>
      <c r="H324" s="151">
        <v>1</v>
      </c>
      <c r="I324" s="152"/>
      <c r="J324" s="152">
        <f>ROUND(I324*H324,2)</f>
        <v>0</v>
      </c>
      <c r="K324" s="149" t="s">
        <v>190</v>
      </c>
      <c r="L324" s="31"/>
      <c r="M324" s="153" t="s">
        <v>1</v>
      </c>
      <c r="N324" s="154" t="s">
        <v>42</v>
      </c>
      <c r="O324" s="155">
        <v>7.23</v>
      </c>
      <c r="P324" s="155">
        <f>O324*H324</f>
        <v>7.23</v>
      </c>
      <c r="Q324" s="155">
        <v>0</v>
      </c>
      <c r="R324" s="155">
        <f>Q324*H324</f>
        <v>0</v>
      </c>
      <c r="S324" s="155">
        <v>0</v>
      </c>
      <c r="T324" s="156">
        <f>S324*H324</f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57" t="s">
        <v>270</v>
      </c>
      <c r="AT324" s="157" t="s">
        <v>186</v>
      </c>
      <c r="AU324" s="157" t="s">
        <v>86</v>
      </c>
      <c r="AY324" s="18" t="s">
        <v>184</v>
      </c>
      <c r="BE324" s="158">
        <f>IF(N324="základní",J324,0)</f>
        <v>0</v>
      </c>
      <c r="BF324" s="158">
        <f>IF(N324="snížená",J324,0)</f>
        <v>0</v>
      </c>
      <c r="BG324" s="158">
        <f>IF(N324="zákl. přenesená",J324,0)</f>
        <v>0</v>
      </c>
      <c r="BH324" s="158">
        <f>IF(N324="sníž. přenesená",J324,0)</f>
        <v>0</v>
      </c>
      <c r="BI324" s="158">
        <f>IF(N324="nulová",J324,0)</f>
        <v>0</v>
      </c>
      <c r="BJ324" s="18" t="s">
        <v>84</v>
      </c>
      <c r="BK324" s="158">
        <f>ROUND(I324*H324,2)</f>
        <v>0</v>
      </c>
      <c r="BL324" s="18" t="s">
        <v>270</v>
      </c>
      <c r="BM324" s="157" t="s">
        <v>2449</v>
      </c>
    </row>
    <row r="325" spans="1:65" s="2" customFormat="1" ht="24.25" customHeight="1" x14ac:dyDescent="0.15">
      <c r="A325" s="30"/>
      <c r="B325" s="146"/>
      <c r="C325" s="183">
        <v>90</v>
      </c>
      <c r="D325" s="183" t="s">
        <v>310</v>
      </c>
      <c r="E325" s="184" t="s">
        <v>2297</v>
      </c>
      <c r="F325" s="185" t="s">
        <v>2298</v>
      </c>
      <c r="G325" s="186" t="s">
        <v>359</v>
      </c>
      <c r="H325" s="187">
        <v>1</v>
      </c>
      <c r="I325" s="188"/>
      <c r="J325" s="188">
        <f>ROUND(I325*H325,2)</f>
        <v>0</v>
      </c>
      <c r="K325" s="185" t="s">
        <v>1</v>
      </c>
      <c r="L325" s="189"/>
      <c r="M325" s="190" t="s">
        <v>1</v>
      </c>
      <c r="N325" s="191" t="s">
        <v>42</v>
      </c>
      <c r="O325" s="155">
        <v>0</v>
      </c>
      <c r="P325" s="155">
        <f>O325*H325</f>
        <v>0</v>
      </c>
      <c r="Q325" s="155">
        <v>1.9199999999999998E-2</v>
      </c>
      <c r="R325" s="155">
        <f>Q325*H325</f>
        <v>1.9199999999999998E-2</v>
      </c>
      <c r="S325" s="155">
        <v>0</v>
      </c>
      <c r="T325" s="156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349</v>
      </c>
      <c r="AT325" s="157" t="s">
        <v>310</v>
      </c>
      <c r="AU325" s="157" t="s">
        <v>86</v>
      </c>
      <c r="AY325" s="18" t="s">
        <v>184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8" t="s">
        <v>84</v>
      </c>
      <c r="BK325" s="158">
        <f>ROUND(I325*H325,2)</f>
        <v>0</v>
      </c>
      <c r="BL325" s="18" t="s">
        <v>270</v>
      </c>
      <c r="BM325" s="157" t="s">
        <v>2450</v>
      </c>
    </row>
    <row r="326" spans="1:65" s="13" customFormat="1" x14ac:dyDescent="0.15">
      <c r="B326" s="163"/>
      <c r="D326" s="159" t="s">
        <v>194</v>
      </c>
      <c r="E326" s="164" t="s">
        <v>1</v>
      </c>
      <c r="F326" s="165" t="s">
        <v>2300</v>
      </c>
      <c r="H326" s="164" t="s">
        <v>1</v>
      </c>
      <c r="L326" s="163"/>
      <c r="M326" s="166"/>
      <c r="N326" s="167"/>
      <c r="O326" s="167"/>
      <c r="P326" s="167"/>
      <c r="Q326" s="167"/>
      <c r="R326" s="167"/>
      <c r="S326" s="167"/>
      <c r="T326" s="168"/>
      <c r="AT326" s="164" t="s">
        <v>194</v>
      </c>
      <c r="AU326" s="164" t="s">
        <v>86</v>
      </c>
      <c r="AV326" s="13" t="s">
        <v>84</v>
      </c>
      <c r="AW326" s="13" t="s">
        <v>32</v>
      </c>
      <c r="AX326" s="13" t="s">
        <v>77</v>
      </c>
      <c r="AY326" s="164" t="s">
        <v>184</v>
      </c>
    </row>
    <row r="327" spans="1:65" s="14" customFormat="1" x14ac:dyDescent="0.15">
      <c r="B327" s="169"/>
      <c r="D327" s="159" t="s">
        <v>194</v>
      </c>
      <c r="E327" s="170" t="s">
        <v>1</v>
      </c>
      <c r="F327" s="171" t="s">
        <v>84</v>
      </c>
      <c r="H327" s="172">
        <v>1</v>
      </c>
      <c r="L327" s="169"/>
      <c r="M327" s="173"/>
      <c r="N327" s="174"/>
      <c r="O327" s="174"/>
      <c r="P327" s="174"/>
      <c r="Q327" s="174"/>
      <c r="R327" s="174"/>
      <c r="S327" s="174"/>
      <c r="T327" s="175"/>
      <c r="AT327" s="170" t="s">
        <v>194</v>
      </c>
      <c r="AU327" s="170" t="s">
        <v>86</v>
      </c>
      <c r="AV327" s="14" t="s">
        <v>86</v>
      </c>
      <c r="AW327" s="14" t="s">
        <v>32</v>
      </c>
      <c r="AX327" s="14" t="s">
        <v>84</v>
      </c>
      <c r="AY327" s="170" t="s">
        <v>184</v>
      </c>
    </row>
    <row r="328" spans="1:65" s="2" customFormat="1" ht="44.25" customHeight="1" x14ac:dyDescent="0.15">
      <c r="A328" s="30"/>
      <c r="B328" s="146"/>
      <c r="C328" s="147">
        <v>91</v>
      </c>
      <c r="D328" s="147" t="s">
        <v>186</v>
      </c>
      <c r="E328" s="148" t="s">
        <v>2007</v>
      </c>
      <c r="F328" s="149" t="s">
        <v>2008</v>
      </c>
      <c r="G328" s="150" t="s">
        <v>300</v>
      </c>
      <c r="H328" s="151">
        <v>1.9E-2</v>
      </c>
      <c r="I328" s="152"/>
      <c r="J328" s="152">
        <f>ROUND(I328*H328,2)</f>
        <v>0</v>
      </c>
      <c r="K328" s="149" t="s">
        <v>190</v>
      </c>
      <c r="L328" s="31"/>
      <c r="M328" s="192" t="s">
        <v>1</v>
      </c>
      <c r="N328" s="193" t="s">
        <v>42</v>
      </c>
      <c r="O328" s="194">
        <v>3.327</v>
      </c>
      <c r="P328" s="194">
        <f>O328*H328</f>
        <v>6.3212999999999991E-2</v>
      </c>
      <c r="Q328" s="194">
        <v>0</v>
      </c>
      <c r="R328" s="194">
        <f>Q328*H328</f>
        <v>0</v>
      </c>
      <c r="S328" s="194">
        <v>0</v>
      </c>
      <c r="T328" s="195">
        <f>S328*H328</f>
        <v>0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R328" s="157" t="s">
        <v>270</v>
      </c>
      <c r="AT328" s="157" t="s">
        <v>186</v>
      </c>
      <c r="AU328" s="157" t="s">
        <v>86</v>
      </c>
      <c r="AY328" s="18" t="s">
        <v>184</v>
      </c>
      <c r="BE328" s="158">
        <f>IF(N328="základní",J328,0)</f>
        <v>0</v>
      </c>
      <c r="BF328" s="158">
        <f>IF(N328="snížená",J328,0)</f>
        <v>0</v>
      </c>
      <c r="BG328" s="158">
        <f>IF(N328="zákl. přenesená",J328,0)</f>
        <v>0</v>
      </c>
      <c r="BH328" s="158">
        <f>IF(N328="sníž. přenesená",J328,0)</f>
        <v>0</v>
      </c>
      <c r="BI328" s="158">
        <f>IF(N328="nulová",J328,0)</f>
        <v>0</v>
      </c>
      <c r="BJ328" s="18" t="s">
        <v>84</v>
      </c>
      <c r="BK328" s="158">
        <f>ROUND(I328*H328,2)</f>
        <v>0</v>
      </c>
      <c r="BL328" s="18" t="s">
        <v>270</v>
      </c>
      <c r="BM328" s="157" t="s">
        <v>2451</v>
      </c>
    </row>
    <row r="329" spans="1:65" s="2" customFormat="1" ht="7" customHeight="1" x14ac:dyDescent="0.15">
      <c r="A329" s="30"/>
      <c r="B329" s="45"/>
      <c r="C329" s="46"/>
      <c r="D329" s="46"/>
      <c r="E329" s="46"/>
      <c r="F329" s="46"/>
      <c r="G329" s="46"/>
      <c r="H329" s="46"/>
      <c r="I329" s="46"/>
      <c r="J329" s="46"/>
      <c r="K329" s="46"/>
      <c r="L329" s="31"/>
      <c r="M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</row>
  </sheetData>
  <autoFilter ref="C137:K328"/>
  <mergeCells count="14">
    <mergeCell ref="E128:H128"/>
    <mergeCell ref="E126:H126"/>
    <mergeCell ref="E130:H130"/>
    <mergeCell ref="L2:V2"/>
    <mergeCell ref="E85:H85"/>
    <mergeCell ref="E89:H89"/>
    <mergeCell ref="E87:H87"/>
    <mergeCell ref="E91:H91"/>
    <mergeCell ref="E124:H12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293"/>
  <sheetViews>
    <sheetView showGridLines="0" topLeftCell="A274" workbookViewId="0">
      <selection activeCell="K290" sqref="K290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135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2452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2453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ROUND(J131,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ROUND((SUM(BE131:BE292)),  2)</f>
        <v>0</v>
      </c>
      <c r="G37" s="30"/>
      <c r="H37" s="30"/>
      <c r="I37" s="104">
        <v>0.21</v>
      </c>
      <c r="J37" s="103">
        <f>ROUND(((SUM(BE131:BE292))*I37),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ROUND((SUM(BF131:BF292)),  2)</f>
        <v>0</v>
      </c>
      <c r="G38" s="30"/>
      <c r="H38" s="30"/>
      <c r="I38" s="104">
        <v>0.15</v>
      </c>
      <c r="J38" s="103">
        <f>ROUND(((SUM(BF131:BF292))*I38),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ROUND((SUM(BG131:BG292)),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ROUND((SUM(BH131:BH292)),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ROUND((SUM(BI131:BI292)),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2452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09.1. - Dešťová kanalizace v ulici Na Mýtě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J131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J132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J133</f>
        <v>0</v>
      </c>
      <c r="L102" s="120"/>
    </row>
    <row r="103" spans="1:47" s="10" customFormat="1" ht="20" customHeight="1" x14ac:dyDescent="0.15">
      <c r="B103" s="120"/>
      <c r="D103" s="121" t="s">
        <v>164</v>
      </c>
      <c r="E103" s="122"/>
      <c r="F103" s="122"/>
      <c r="G103" s="122"/>
      <c r="H103" s="122"/>
      <c r="I103" s="122"/>
      <c r="J103" s="123">
        <f>J215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J218</f>
        <v>0</v>
      </c>
      <c r="L104" s="120"/>
    </row>
    <row r="105" spans="1:47" s="10" customFormat="1" ht="20" customHeight="1" x14ac:dyDescent="0.15">
      <c r="B105" s="120"/>
      <c r="D105" s="121" t="s">
        <v>166</v>
      </c>
      <c r="E105" s="122"/>
      <c r="F105" s="122"/>
      <c r="G105" s="122"/>
      <c r="H105" s="122"/>
      <c r="I105" s="122"/>
      <c r="J105" s="123">
        <f>J241</f>
        <v>0</v>
      </c>
      <c r="L105" s="120"/>
    </row>
    <row r="106" spans="1:47" s="10" customFormat="1" ht="20" customHeight="1" x14ac:dyDescent="0.15">
      <c r="B106" s="120"/>
      <c r="D106" s="121" t="s">
        <v>167</v>
      </c>
      <c r="E106" s="122"/>
      <c r="F106" s="122"/>
      <c r="G106" s="122"/>
      <c r="H106" s="122"/>
      <c r="I106" s="122"/>
      <c r="J106" s="123">
        <f>J285</f>
        <v>0</v>
      </c>
      <c r="L106" s="120"/>
    </row>
    <row r="107" spans="1:47" s="10" customFormat="1" ht="20" customHeight="1" x14ac:dyDescent="0.15">
      <c r="B107" s="120"/>
      <c r="D107" s="121" t="s">
        <v>168</v>
      </c>
      <c r="E107" s="122"/>
      <c r="F107" s="122"/>
      <c r="G107" s="122"/>
      <c r="H107" s="122"/>
      <c r="I107" s="122"/>
      <c r="J107" s="123">
        <f>J291</f>
        <v>0</v>
      </c>
      <c r="L107" s="120"/>
    </row>
    <row r="108" spans="1:47" s="2" customFormat="1" ht="21.75" customHeight="1" x14ac:dyDescent="0.15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7" customHeight="1" x14ac:dyDescent="0.15">
      <c r="A109" s="30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3" spans="1:31" s="2" customFormat="1" ht="7" customHeight="1" x14ac:dyDescent="0.15">
      <c r="A113" s="30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25" customHeight="1" x14ac:dyDescent="0.15">
      <c r="A114" s="30"/>
      <c r="B114" s="31"/>
      <c r="C114" s="22" t="s">
        <v>169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7" customHeight="1" x14ac:dyDescent="0.15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12" customHeight="1" x14ac:dyDescent="0.15">
      <c r="A116" s="30"/>
      <c r="B116" s="31"/>
      <c r="C116" s="27" t="s">
        <v>14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6.25" customHeight="1" x14ac:dyDescent="0.15">
      <c r="A117" s="30"/>
      <c r="B117" s="31"/>
      <c r="C117" s="30"/>
      <c r="D117" s="30"/>
      <c r="E117" s="247" t="str">
        <f>E7</f>
        <v>Semily - obnova inženýrských sítí v lokalitě Na Mýtě a shybek pod Jizerou</v>
      </c>
      <c r="F117" s="248"/>
      <c r="G117" s="248"/>
      <c r="H117" s="248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1" customFormat="1" ht="12" customHeight="1" x14ac:dyDescent="0.15">
      <c r="B118" s="21"/>
      <c r="C118" s="27" t="s">
        <v>150</v>
      </c>
      <c r="L118" s="21"/>
    </row>
    <row r="119" spans="1:31" s="1" customFormat="1" ht="16.5" customHeight="1" x14ac:dyDescent="0.15">
      <c r="B119" s="21"/>
      <c r="E119" s="247" t="s">
        <v>151</v>
      </c>
      <c r="F119" s="212"/>
      <c r="G119" s="212"/>
      <c r="H119" s="212"/>
      <c r="L119" s="21"/>
    </row>
    <row r="120" spans="1:31" s="1" customFormat="1" ht="12" customHeight="1" x14ac:dyDescent="0.15">
      <c r="B120" s="21"/>
      <c r="C120" s="27" t="s">
        <v>152</v>
      </c>
      <c r="L120" s="21"/>
    </row>
    <row r="121" spans="1:31" s="2" customFormat="1" ht="16.5" customHeight="1" x14ac:dyDescent="0.15">
      <c r="A121" s="30"/>
      <c r="B121" s="31"/>
      <c r="C121" s="30"/>
      <c r="D121" s="30"/>
      <c r="E121" s="245" t="s">
        <v>2452</v>
      </c>
      <c r="F121" s="246"/>
      <c r="G121" s="246"/>
      <c r="H121" s="246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2" customHeight="1" x14ac:dyDescent="0.15">
      <c r="A122" s="30"/>
      <c r="B122" s="31"/>
      <c r="C122" s="27" t="s">
        <v>667</v>
      </c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6.5" customHeight="1" x14ac:dyDescent="0.15">
      <c r="A123" s="30"/>
      <c r="B123" s="31"/>
      <c r="C123" s="30"/>
      <c r="D123" s="30"/>
      <c r="E123" s="241" t="str">
        <f>E13</f>
        <v>SO 09.1. - Dešťová kanalizace v ulici Na Mýtě</v>
      </c>
      <c r="F123" s="246"/>
      <c r="G123" s="246"/>
      <c r="H123" s="246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7" customHeight="1" x14ac:dyDescent="0.15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 x14ac:dyDescent="0.15">
      <c r="A125" s="30"/>
      <c r="B125" s="31"/>
      <c r="C125" s="27" t="s">
        <v>18</v>
      </c>
      <c r="D125" s="30"/>
      <c r="E125" s="30"/>
      <c r="F125" s="25" t="str">
        <f>F16</f>
        <v>Semily</v>
      </c>
      <c r="G125" s="30"/>
      <c r="H125" s="30"/>
      <c r="I125" s="27" t="s">
        <v>20</v>
      </c>
      <c r="J125" s="53" t="str">
        <f>IF(J16="","",J16)</f>
        <v>27. 10. 2022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7" customHeight="1" x14ac:dyDescent="0.15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5.25" customHeight="1" x14ac:dyDescent="0.15">
      <c r="A127" s="30"/>
      <c r="B127" s="31"/>
      <c r="C127" s="27" t="s">
        <v>22</v>
      </c>
      <c r="D127" s="30"/>
      <c r="E127" s="30"/>
      <c r="F127" s="25" t="str">
        <f>E19</f>
        <v>VHS Turnov, Antonína Dvořáka 287, 511 01 Turnov</v>
      </c>
      <c r="G127" s="30"/>
      <c r="H127" s="30"/>
      <c r="I127" s="27" t="s">
        <v>28</v>
      </c>
      <c r="J127" s="28" t="str">
        <f>E25</f>
        <v>ŠINDLAR s.r.o.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25" customHeight="1" x14ac:dyDescent="0.15">
      <c r="A128" s="30"/>
      <c r="B128" s="31"/>
      <c r="C128" s="27" t="s">
        <v>26</v>
      </c>
      <c r="D128" s="30"/>
      <c r="E128" s="30"/>
      <c r="F128" s="25" t="str">
        <f>IF(E22="","",E22)</f>
        <v>Dle výběrového řízení</v>
      </c>
      <c r="G128" s="30"/>
      <c r="H128" s="30"/>
      <c r="I128" s="27" t="s">
        <v>33</v>
      </c>
      <c r="J128" s="28" t="str">
        <f>E28</f>
        <v>Roman Bárta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0.25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11" customFormat="1" ht="29.25" customHeight="1" x14ac:dyDescent="0.15">
      <c r="A130" s="124"/>
      <c r="B130" s="125"/>
      <c r="C130" s="126" t="s">
        <v>170</v>
      </c>
      <c r="D130" s="127" t="s">
        <v>62</v>
      </c>
      <c r="E130" s="127" t="s">
        <v>58</v>
      </c>
      <c r="F130" s="127" t="s">
        <v>59</v>
      </c>
      <c r="G130" s="127" t="s">
        <v>171</v>
      </c>
      <c r="H130" s="127" t="s">
        <v>172</v>
      </c>
      <c r="I130" s="127" t="s">
        <v>173</v>
      </c>
      <c r="J130" s="127" t="s">
        <v>158</v>
      </c>
      <c r="K130" s="128" t="s">
        <v>174</v>
      </c>
      <c r="L130" s="129"/>
      <c r="M130" s="60" t="s">
        <v>1</v>
      </c>
      <c r="N130" s="61" t="s">
        <v>41</v>
      </c>
      <c r="O130" s="61" t="s">
        <v>175</v>
      </c>
      <c r="P130" s="61" t="s">
        <v>176</v>
      </c>
      <c r="Q130" s="61" t="s">
        <v>177</v>
      </c>
      <c r="R130" s="61" t="s">
        <v>178</v>
      </c>
      <c r="S130" s="61" t="s">
        <v>179</v>
      </c>
      <c r="T130" s="62" t="s">
        <v>180</v>
      </c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</row>
    <row r="131" spans="1:65" s="2" customFormat="1" ht="22.75" customHeight="1" x14ac:dyDescent="0.2">
      <c r="A131" s="30"/>
      <c r="B131" s="31"/>
      <c r="C131" s="67" t="s">
        <v>181</v>
      </c>
      <c r="D131" s="30"/>
      <c r="E131" s="30"/>
      <c r="F131" s="30"/>
      <c r="G131" s="30"/>
      <c r="H131" s="30"/>
      <c r="I131" s="30"/>
      <c r="J131" s="130">
        <f>BK131</f>
        <v>0</v>
      </c>
      <c r="K131" s="30"/>
      <c r="L131" s="31"/>
      <c r="M131" s="63"/>
      <c r="N131" s="54"/>
      <c r="O131" s="64"/>
      <c r="P131" s="131">
        <f>P132</f>
        <v>489.00293199999999</v>
      </c>
      <c r="Q131" s="64"/>
      <c r="R131" s="131">
        <f>R132</f>
        <v>183.6996705</v>
      </c>
      <c r="S131" s="64"/>
      <c r="T131" s="132">
        <f>T132</f>
        <v>92.358220000000017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8" t="s">
        <v>76</v>
      </c>
      <c r="AU131" s="18" t="s">
        <v>160</v>
      </c>
      <c r="BK131" s="133">
        <f>BK132</f>
        <v>0</v>
      </c>
    </row>
    <row r="132" spans="1:65" s="12" customFormat="1" ht="26" customHeight="1" x14ac:dyDescent="0.2">
      <c r="B132" s="134"/>
      <c r="D132" s="135" t="s">
        <v>76</v>
      </c>
      <c r="E132" s="136" t="s">
        <v>182</v>
      </c>
      <c r="F132" s="136" t="s">
        <v>183</v>
      </c>
      <c r="J132" s="137">
        <f>BK132</f>
        <v>0</v>
      </c>
      <c r="L132" s="134"/>
      <c r="M132" s="138"/>
      <c r="N132" s="139"/>
      <c r="O132" s="139"/>
      <c r="P132" s="140">
        <f>P133+P215+P218+P241+P285+P291</f>
        <v>489.00293199999999</v>
      </c>
      <c r="Q132" s="139"/>
      <c r="R132" s="140">
        <f>R133+R215+R218+R241+R285+R291</f>
        <v>183.6996705</v>
      </c>
      <c r="S132" s="139"/>
      <c r="T132" s="141">
        <f>T133+T215+T218+T241+T285+T291</f>
        <v>92.358220000000017</v>
      </c>
      <c r="AR132" s="135" t="s">
        <v>84</v>
      </c>
      <c r="AT132" s="142" t="s">
        <v>76</v>
      </c>
      <c r="AU132" s="142" t="s">
        <v>77</v>
      </c>
      <c r="AY132" s="135" t="s">
        <v>184</v>
      </c>
      <c r="BK132" s="143">
        <f>BK133+BK215+BK218+BK241+BK285+BK291</f>
        <v>0</v>
      </c>
    </row>
    <row r="133" spans="1:65" s="12" customFormat="1" ht="22.75" customHeight="1" x14ac:dyDescent="0.15">
      <c r="B133" s="134"/>
      <c r="D133" s="135" t="s">
        <v>76</v>
      </c>
      <c r="E133" s="144" t="s">
        <v>84</v>
      </c>
      <c r="F133" s="144" t="s">
        <v>185</v>
      </c>
      <c r="J133" s="145">
        <f>BK133</f>
        <v>0</v>
      </c>
      <c r="L133" s="134"/>
      <c r="M133" s="138"/>
      <c r="N133" s="139"/>
      <c r="O133" s="139"/>
      <c r="P133" s="140">
        <f>SUM(P134:P214)</f>
        <v>200.668316</v>
      </c>
      <c r="Q133" s="139"/>
      <c r="R133" s="140">
        <f>SUM(R134:R214)</f>
        <v>156.32555619999999</v>
      </c>
      <c r="S133" s="139"/>
      <c r="T133" s="141">
        <f>SUM(T134:T214)</f>
        <v>92.358220000000017</v>
      </c>
      <c r="AR133" s="135" t="s">
        <v>84</v>
      </c>
      <c r="AT133" s="142" t="s">
        <v>76</v>
      </c>
      <c r="AU133" s="142" t="s">
        <v>84</v>
      </c>
      <c r="AY133" s="135" t="s">
        <v>184</v>
      </c>
      <c r="BK133" s="143">
        <f>SUM(BK134:BK214)</f>
        <v>0</v>
      </c>
    </row>
    <row r="134" spans="1:65" s="2" customFormat="1" ht="66.75" customHeight="1" x14ac:dyDescent="0.15">
      <c r="A134" s="30"/>
      <c r="B134" s="146"/>
      <c r="C134" s="147" t="s">
        <v>84</v>
      </c>
      <c r="D134" s="147" t="s">
        <v>186</v>
      </c>
      <c r="E134" s="148" t="s">
        <v>187</v>
      </c>
      <c r="F134" s="149" t="s">
        <v>188</v>
      </c>
      <c r="G134" s="150" t="s">
        <v>189</v>
      </c>
      <c r="H134" s="151">
        <v>68.515000000000001</v>
      </c>
      <c r="I134" s="152"/>
      <c r="J134" s="152">
        <f>ROUND(I134*H134,2)</f>
        <v>0</v>
      </c>
      <c r="K134" s="149" t="s">
        <v>190</v>
      </c>
      <c r="L134" s="31"/>
      <c r="M134" s="153" t="s">
        <v>1</v>
      </c>
      <c r="N134" s="154" t="s">
        <v>42</v>
      </c>
      <c r="O134" s="155">
        <v>0.11899999999999999</v>
      </c>
      <c r="P134" s="155">
        <f>O134*H134</f>
        <v>8.1532850000000003</v>
      </c>
      <c r="Q134" s="155">
        <v>0</v>
      </c>
      <c r="R134" s="155">
        <f>Q134*H134</f>
        <v>0</v>
      </c>
      <c r="S134" s="155">
        <v>0.44</v>
      </c>
      <c r="T134" s="156">
        <f>S134*H134</f>
        <v>30.146599999999999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7" t="s">
        <v>97</v>
      </c>
      <c r="AT134" s="157" t="s">
        <v>186</v>
      </c>
      <c r="AU134" s="157" t="s">
        <v>86</v>
      </c>
      <c r="AY134" s="18" t="s">
        <v>184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8" t="s">
        <v>84</v>
      </c>
      <c r="BK134" s="158">
        <f>ROUND(I134*H134,2)</f>
        <v>0</v>
      </c>
      <c r="BL134" s="18" t="s">
        <v>97</v>
      </c>
      <c r="BM134" s="157" t="s">
        <v>2454</v>
      </c>
    </row>
    <row r="135" spans="1:65" s="2" customFormat="1" ht="30" x14ac:dyDescent="0.15">
      <c r="A135" s="30"/>
      <c r="B135" s="31"/>
      <c r="C135" s="30"/>
      <c r="D135" s="159" t="s">
        <v>192</v>
      </c>
      <c r="E135" s="30"/>
      <c r="F135" s="160" t="s">
        <v>193</v>
      </c>
      <c r="G135" s="30"/>
      <c r="H135" s="30"/>
      <c r="I135" s="30"/>
      <c r="J135" s="30"/>
      <c r="K135" s="30"/>
      <c r="L135" s="31"/>
      <c r="M135" s="161"/>
      <c r="N135" s="162"/>
      <c r="O135" s="56"/>
      <c r="P135" s="56"/>
      <c r="Q135" s="56"/>
      <c r="R135" s="56"/>
      <c r="S135" s="56"/>
      <c r="T135" s="57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T135" s="18" t="s">
        <v>192</v>
      </c>
      <c r="AU135" s="18" t="s">
        <v>86</v>
      </c>
    </row>
    <row r="136" spans="1:65" s="13" customFormat="1" x14ac:dyDescent="0.15">
      <c r="B136" s="163"/>
      <c r="D136" s="159" t="s">
        <v>194</v>
      </c>
      <c r="E136" s="164" t="s">
        <v>1</v>
      </c>
      <c r="F136" s="165" t="s">
        <v>195</v>
      </c>
      <c r="H136" s="164" t="s">
        <v>1</v>
      </c>
      <c r="L136" s="163"/>
      <c r="M136" s="166"/>
      <c r="N136" s="167"/>
      <c r="O136" s="167"/>
      <c r="P136" s="167"/>
      <c r="Q136" s="167"/>
      <c r="R136" s="167"/>
      <c r="S136" s="167"/>
      <c r="T136" s="168"/>
      <c r="AT136" s="164" t="s">
        <v>194</v>
      </c>
      <c r="AU136" s="164" t="s">
        <v>86</v>
      </c>
      <c r="AV136" s="13" t="s">
        <v>84</v>
      </c>
      <c r="AW136" s="13" t="s">
        <v>32</v>
      </c>
      <c r="AX136" s="13" t="s">
        <v>77</v>
      </c>
      <c r="AY136" s="164" t="s">
        <v>184</v>
      </c>
    </row>
    <row r="137" spans="1:65" s="13" customFormat="1" x14ac:dyDescent="0.15">
      <c r="B137" s="163"/>
      <c r="D137" s="159" t="s">
        <v>194</v>
      </c>
      <c r="E137" s="164" t="s">
        <v>1</v>
      </c>
      <c r="F137" s="165" t="s">
        <v>196</v>
      </c>
      <c r="H137" s="164" t="s">
        <v>1</v>
      </c>
      <c r="L137" s="163"/>
      <c r="M137" s="166"/>
      <c r="N137" s="167"/>
      <c r="O137" s="167"/>
      <c r="P137" s="167"/>
      <c r="Q137" s="167"/>
      <c r="R137" s="167"/>
      <c r="S137" s="167"/>
      <c r="T137" s="168"/>
      <c r="AT137" s="164" t="s">
        <v>194</v>
      </c>
      <c r="AU137" s="164" t="s">
        <v>86</v>
      </c>
      <c r="AV137" s="13" t="s">
        <v>84</v>
      </c>
      <c r="AW137" s="13" t="s">
        <v>32</v>
      </c>
      <c r="AX137" s="13" t="s">
        <v>77</v>
      </c>
      <c r="AY137" s="164" t="s">
        <v>184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2455</v>
      </c>
      <c r="H138" s="172">
        <v>68.515000000000001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84</v>
      </c>
      <c r="AY138" s="170" t="s">
        <v>184</v>
      </c>
    </row>
    <row r="139" spans="1:65" s="2" customFormat="1" ht="62.75" customHeight="1" x14ac:dyDescent="0.15">
      <c r="A139" s="30"/>
      <c r="B139" s="146"/>
      <c r="C139" s="147" t="s">
        <v>86</v>
      </c>
      <c r="D139" s="147" t="s">
        <v>186</v>
      </c>
      <c r="E139" s="148" t="s">
        <v>198</v>
      </c>
      <c r="F139" s="149" t="s">
        <v>199</v>
      </c>
      <c r="G139" s="150" t="s">
        <v>189</v>
      </c>
      <c r="H139" s="151">
        <v>68.515000000000001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0.19400000000000001</v>
      </c>
      <c r="P139" s="155">
        <f>O139*H139</f>
        <v>13.29191</v>
      </c>
      <c r="Q139" s="155">
        <v>0</v>
      </c>
      <c r="R139" s="155">
        <f>Q139*H139</f>
        <v>0</v>
      </c>
      <c r="S139" s="155">
        <v>0.32500000000000001</v>
      </c>
      <c r="T139" s="156">
        <f>S139*H139</f>
        <v>22.267375000000001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2456</v>
      </c>
    </row>
    <row r="140" spans="1:65" s="13" customFormat="1" x14ac:dyDescent="0.15">
      <c r="B140" s="163"/>
      <c r="D140" s="159" t="s">
        <v>194</v>
      </c>
      <c r="E140" s="164" t="s">
        <v>1</v>
      </c>
      <c r="F140" s="165" t="s">
        <v>195</v>
      </c>
      <c r="H140" s="164" t="s">
        <v>1</v>
      </c>
      <c r="L140" s="163"/>
      <c r="M140" s="166"/>
      <c r="N140" s="167"/>
      <c r="O140" s="167"/>
      <c r="P140" s="167"/>
      <c r="Q140" s="167"/>
      <c r="R140" s="167"/>
      <c r="S140" s="167"/>
      <c r="T140" s="168"/>
      <c r="AT140" s="164" t="s">
        <v>194</v>
      </c>
      <c r="AU140" s="164" t="s">
        <v>86</v>
      </c>
      <c r="AV140" s="13" t="s">
        <v>84</v>
      </c>
      <c r="AW140" s="13" t="s">
        <v>32</v>
      </c>
      <c r="AX140" s="13" t="s">
        <v>77</v>
      </c>
      <c r="AY140" s="164" t="s">
        <v>184</v>
      </c>
    </row>
    <row r="141" spans="1:65" s="13" customFormat="1" x14ac:dyDescent="0.15">
      <c r="B141" s="163"/>
      <c r="D141" s="159" t="s">
        <v>194</v>
      </c>
      <c r="E141" s="164" t="s">
        <v>1</v>
      </c>
      <c r="F141" s="165" t="s">
        <v>196</v>
      </c>
      <c r="H141" s="164" t="s">
        <v>1</v>
      </c>
      <c r="L141" s="163"/>
      <c r="M141" s="166"/>
      <c r="N141" s="167"/>
      <c r="O141" s="167"/>
      <c r="P141" s="167"/>
      <c r="Q141" s="167"/>
      <c r="R141" s="167"/>
      <c r="S141" s="167"/>
      <c r="T141" s="168"/>
      <c r="AT141" s="164" t="s">
        <v>194</v>
      </c>
      <c r="AU141" s="164" t="s">
        <v>86</v>
      </c>
      <c r="AV141" s="13" t="s">
        <v>84</v>
      </c>
      <c r="AW141" s="13" t="s">
        <v>32</v>
      </c>
      <c r="AX141" s="13" t="s">
        <v>77</v>
      </c>
      <c r="AY141" s="164" t="s">
        <v>184</v>
      </c>
    </row>
    <row r="142" spans="1:65" s="14" customFormat="1" x14ac:dyDescent="0.15">
      <c r="B142" s="169"/>
      <c r="D142" s="159" t="s">
        <v>194</v>
      </c>
      <c r="E142" s="170" t="s">
        <v>1</v>
      </c>
      <c r="F142" s="171" t="s">
        <v>2455</v>
      </c>
      <c r="H142" s="172">
        <v>68.515000000000001</v>
      </c>
      <c r="L142" s="169"/>
      <c r="M142" s="173"/>
      <c r="N142" s="174"/>
      <c r="O142" s="174"/>
      <c r="P142" s="174"/>
      <c r="Q142" s="174"/>
      <c r="R142" s="174"/>
      <c r="S142" s="174"/>
      <c r="T142" s="175"/>
      <c r="AT142" s="170" t="s">
        <v>194</v>
      </c>
      <c r="AU142" s="170" t="s">
        <v>86</v>
      </c>
      <c r="AV142" s="14" t="s">
        <v>86</v>
      </c>
      <c r="AW142" s="14" t="s">
        <v>32</v>
      </c>
      <c r="AX142" s="14" t="s">
        <v>84</v>
      </c>
      <c r="AY142" s="170" t="s">
        <v>184</v>
      </c>
    </row>
    <row r="143" spans="1:65" s="2" customFormat="1" ht="49" customHeight="1" x14ac:dyDescent="0.15">
      <c r="A143" s="30"/>
      <c r="B143" s="146"/>
      <c r="C143" s="147" t="s">
        <v>93</v>
      </c>
      <c r="D143" s="147" t="s">
        <v>186</v>
      </c>
      <c r="E143" s="148" t="s">
        <v>201</v>
      </c>
      <c r="F143" s="149" t="s">
        <v>202</v>
      </c>
      <c r="G143" s="150" t="s">
        <v>189</v>
      </c>
      <c r="H143" s="151">
        <v>68.515000000000001</v>
      </c>
      <c r="I143" s="152"/>
      <c r="J143" s="152">
        <f>ROUND(I143*H143,2)</f>
        <v>0</v>
      </c>
      <c r="K143" s="149" t="s">
        <v>1</v>
      </c>
      <c r="L143" s="31"/>
      <c r="M143" s="153" t="s">
        <v>1</v>
      </c>
      <c r="N143" s="154" t="s">
        <v>42</v>
      </c>
      <c r="O143" s="155">
        <v>3.4000000000000002E-2</v>
      </c>
      <c r="P143" s="155">
        <f>O143*H143</f>
        <v>2.32951</v>
      </c>
      <c r="Q143" s="155">
        <v>9.0000000000000006E-5</v>
      </c>
      <c r="R143" s="155">
        <f>Q143*H143</f>
        <v>6.1663500000000001E-3</v>
      </c>
      <c r="S143" s="155">
        <v>0.25600000000000001</v>
      </c>
      <c r="T143" s="156">
        <f>S143*H143</f>
        <v>17.539840000000002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7" t="s">
        <v>97</v>
      </c>
      <c r="AT143" s="157" t="s">
        <v>186</v>
      </c>
      <c r="AU143" s="157" t="s">
        <v>86</v>
      </c>
      <c r="AY143" s="18" t="s">
        <v>184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84</v>
      </c>
      <c r="BK143" s="158">
        <f>ROUND(I143*H143,2)</f>
        <v>0</v>
      </c>
      <c r="BL143" s="18" t="s">
        <v>97</v>
      </c>
      <c r="BM143" s="157" t="s">
        <v>2457</v>
      </c>
    </row>
    <row r="144" spans="1:65" s="2" customFormat="1" ht="30" x14ac:dyDescent="0.15">
      <c r="A144" s="30"/>
      <c r="B144" s="31"/>
      <c r="C144" s="30"/>
      <c r="D144" s="159" t="s">
        <v>192</v>
      </c>
      <c r="E144" s="30"/>
      <c r="F144" s="160" t="s">
        <v>204</v>
      </c>
      <c r="G144" s="30"/>
      <c r="H144" s="30"/>
      <c r="I144" s="30"/>
      <c r="J144" s="30"/>
      <c r="K144" s="30"/>
      <c r="L144" s="31"/>
      <c r="M144" s="161"/>
      <c r="N144" s="162"/>
      <c r="O144" s="56"/>
      <c r="P144" s="56"/>
      <c r="Q144" s="56"/>
      <c r="R144" s="56"/>
      <c r="S144" s="56"/>
      <c r="T144" s="57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8" t="s">
        <v>192</v>
      </c>
      <c r="AU144" s="18" t="s">
        <v>86</v>
      </c>
    </row>
    <row r="145" spans="1:65" s="13" customFormat="1" x14ac:dyDescent="0.15">
      <c r="B145" s="163"/>
      <c r="D145" s="159" t="s">
        <v>194</v>
      </c>
      <c r="E145" s="164" t="s">
        <v>1</v>
      </c>
      <c r="F145" s="165" t="s">
        <v>195</v>
      </c>
      <c r="H145" s="164" t="s">
        <v>1</v>
      </c>
      <c r="L145" s="163"/>
      <c r="M145" s="166"/>
      <c r="N145" s="167"/>
      <c r="O145" s="167"/>
      <c r="P145" s="167"/>
      <c r="Q145" s="167"/>
      <c r="R145" s="167"/>
      <c r="S145" s="167"/>
      <c r="T145" s="168"/>
      <c r="AT145" s="164" t="s">
        <v>194</v>
      </c>
      <c r="AU145" s="164" t="s">
        <v>86</v>
      </c>
      <c r="AV145" s="13" t="s">
        <v>84</v>
      </c>
      <c r="AW145" s="13" t="s">
        <v>32</v>
      </c>
      <c r="AX145" s="13" t="s">
        <v>77</v>
      </c>
      <c r="AY145" s="164" t="s">
        <v>184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196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2455</v>
      </c>
      <c r="H147" s="172">
        <v>68.515000000000001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84</v>
      </c>
      <c r="AY147" s="170" t="s">
        <v>184</v>
      </c>
    </row>
    <row r="148" spans="1:65" s="2" customFormat="1" ht="49" customHeight="1" x14ac:dyDescent="0.15">
      <c r="A148" s="30"/>
      <c r="B148" s="146"/>
      <c r="C148" s="147" t="s">
        <v>97</v>
      </c>
      <c r="D148" s="147" t="s">
        <v>186</v>
      </c>
      <c r="E148" s="148" t="s">
        <v>205</v>
      </c>
      <c r="F148" s="149" t="s">
        <v>206</v>
      </c>
      <c r="G148" s="150" t="s">
        <v>189</v>
      </c>
      <c r="H148" s="151">
        <v>68.515000000000001</v>
      </c>
      <c r="I148" s="152"/>
      <c r="J148" s="152">
        <f>ROUND(I148*H148,2)</f>
        <v>0</v>
      </c>
      <c r="K148" s="149" t="s">
        <v>1</v>
      </c>
      <c r="L148" s="31"/>
      <c r="M148" s="153" t="s">
        <v>1</v>
      </c>
      <c r="N148" s="154" t="s">
        <v>42</v>
      </c>
      <c r="O148" s="155">
        <v>3.4000000000000002E-2</v>
      </c>
      <c r="P148" s="155">
        <f>O148*H148</f>
        <v>2.32951</v>
      </c>
      <c r="Q148" s="155">
        <v>9.0000000000000006E-5</v>
      </c>
      <c r="R148" s="155">
        <f>Q148*H148</f>
        <v>6.1663500000000001E-3</v>
      </c>
      <c r="S148" s="155">
        <v>0.23499999999999999</v>
      </c>
      <c r="T148" s="156">
        <f>S148*H148</f>
        <v>16.101025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97</v>
      </c>
      <c r="AT148" s="157" t="s">
        <v>186</v>
      </c>
      <c r="AU148" s="157" t="s">
        <v>86</v>
      </c>
      <c r="AY148" s="18" t="s">
        <v>184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84</v>
      </c>
      <c r="BK148" s="158">
        <f>ROUND(I148*H148,2)</f>
        <v>0</v>
      </c>
      <c r="BL148" s="18" t="s">
        <v>97</v>
      </c>
      <c r="BM148" s="157" t="s">
        <v>2458</v>
      </c>
    </row>
    <row r="149" spans="1:65" s="2" customFormat="1" ht="30" x14ac:dyDescent="0.15">
      <c r="A149" s="30"/>
      <c r="B149" s="31"/>
      <c r="C149" s="30"/>
      <c r="D149" s="159" t="s">
        <v>192</v>
      </c>
      <c r="E149" s="30"/>
      <c r="F149" s="160" t="s">
        <v>208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192</v>
      </c>
      <c r="AU149" s="18" t="s">
        <v>86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195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196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2455</v>
      </c>
      <c r="H152" s="172">
        <v>68.515000000000001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84</v>
      </c>
      <c r="AY152" s="170" t="s">
        <v>184</v>
      </c>
    </row>
    <row r="153" spans="1:65" s="2" customFormat="1" ht="49" customHeight="1" x14ac:dyDescent="0.15">
      <c r="A153" s="30"/>
      <c r="B153" s="146"/>
      <c r="C153" s="147" t="s">
        <v>209</v>
      </c>
      <c r="D153" s="147" t="s">
        <v>186</v>
      </c>
      <c r="E153" s="148" t="s">
        <v>210</v>
      </c>
      <c r="F153" s="149" t="s">
        <v>211</v>
      </c>
      <c r="G153" s="150" t="s">
        <v>189</v>
      </c>
      <c r="H153" s="151">
        <v>68.515000000000001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1.6E-2</v>
      </c>
      <c r="P153" s="155">
        <f>O153*H153</f>
        <v>1.0962400000000001</v>
      </c>
      <c r="Q153" s="155">
        <v>4.0000000000000003E-5</v>
      </c>
      <c r="R153" s="155">
        <f>Q153*H153</f>
        <v>2.7406000000000002E-3</v>
      </c>
      <c r="S153" s="155">
        <v>9.1999999999999998E-2</v>
      </c>
      <c r="T153" s="156">
        <f>S153*H153</f>
        <v>6.3033799999999998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2459</v>
      </c>
    </row>
    <row r="154" spans="1:65" s="2" customFormat="1" ht="30" x14ac:dyDescent="0.15">
      <c r="A154" s="30"/>
      <c r="B154" s="31"/>
      <c r="C154" s="30"/>
      <c r="D154" s="159" t="s">
        <v>192</v>
      </c>
      <c r="E154" s="30"/>
      <c r="F154" s="160" t="s">
        <v>213</v>
      </c>
      <c r="G154" s="30"/>
      <c r="H154" s="30"/>
      <c r="I154" s="30"/>
      <c r="J154" s="30"/>
      <c r="K154" s="30"/>
      <c r="L154" s="31"/>
      <c r="M154" s="161"/>
      <c r="N154" s="162"/>
      <c r="O154" s="56"/>
      <c r="P154" s="56"/>
      <c r="Q154" s="56"/>
      <c r="R154" s="56"/>
      <c r="S154" s="56"/>
      <c r="T154" s="57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8" t="s">
        <v>192</v>
      </c>
      <c r="AU154" s="18" t="s">
        <v>86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195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3" customFormat="1" x14ac:dyDescent="0.15">
      <c r="B156" s="163"/>
      <c r="D156" s="159" t="s">
        <v>194</v>
      </c>
      <c r="E156" s="164" t="s">
        <v>1</v>
      </c>
      <c r="F156" s="165" t="s">
        <v>196</v>
      </c>
      <c r="H156" s="164" t="s">
        <v>1</v>
      </c>
      <c r="L156" s="163"/>
      <c r="M156" s="166"/>
      <c r="N156" s="167"/>
      <c r="O156" s="167"/>
      <c r="P156" s="167"/>
      <c r="Q156" s="167"/>
      <c r="R156" s="167"/>
      <c r="S156" s="167"/>
      <c r="T156" s="168"/>
      <c r="AT156" s="164" t="s">
        <v>194</v>
      </c>
      <c r="AU156" s="164" t="s">
        <v>86</v>
      </c>
      <c r="AV156" s="13" t="s">
        <v>84</v>
      </c>
      <c r="AW156" s="13" t="s">
        <v>32</v>
      </c>
      <c r="AX156" s="13" t="s">
        <v>77</v>
      </c>
      <c r="AY156" s="164" t="s">
        <v>184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2455</v>
      </c>
      <c r="H157" s="172">
        <v>68.515000000000001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84</v>
      </c>
      <c r="AY157" s="170" t="s">
        <v>184</v>
      </c>
    </row>
    <row r="158" spans="1:65" s="2" customFormat="1" ht="66.75" customHeight="1" x14ac:dyDescent="0.15">
      <c r="A158" s="30"/>
      <c r="B158" s="146"/>
      <c r="C158" s="147" t="s">
        <v>214</v>
      </c>
      <c r="D158" s="147" t="s">
        <v>186</v>
      </c>
      <c r="E158" s="148" t="s">
        <v>227</v>
      </c>
      <c r="F158" s="149" t="s">
        <v>234</v>
      </c>
      <c r="G158" s="150" t="s">
        <v>229</v>
      </c>
      <c r="H158" s="151">
        <v>2.88</v>
      </c>
      <c r="I158" s="152"/>
      <c r="J158" s="152">
        <f>ROUND(I158*H158,2)</f>
        <v>0</v>
      </c>
      <c r="K158" s="149" t="s">
        <v>190</v>
      </c>
      <c r="L158" s="31"/>
      <c r="M158" s="153" t="s">
        <v>1</v>
      </c>
      <c r="N158" s="154" t="s">
        <v>42</v>
      </c>
      <c r="O158" s="155">
        <v>0.58099999999999996</v>
      </c>
      <c r="P158" s="155">
        <f>O158*H158</f>
        <v>1.6732799999999999</v>
      </c>
      <c r="Q158" s="155">
        <v>3.6900000000000002E-2</v>
      </c>
      <c r="R158" s="155">
        <f>Q158*H158</f>
        <v>0.10627200000000001</v>
      </c>
      <c r="S158" s="155">
        <v>0</v>
      </c>
      <c r="T158" s="156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97</v>
      </c>
      <c r="AT158" s="157" t="s">
        <v>186</v>
      </c>
      <c r="AU158" s="157" t="s">
        <v>86</v>
      </c>
      <c r="AY158" s="18" t="s">
        <v>184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84</v>
      </c>
      <c r="BK158" s="158">
        <f>ROUND(I158*H158,2)</f>
        <v>0</v>
      </c>
      <c r="BL158" s="18" t="s">
        <v>97</v>
      </c>
      <c r="BM158" s="157" t="s">
        <v>2460</v>
      </c>
    </row>
    <row r="159" spans="1:65" s="14" customFormat="1" x14ac:dyDescent="0.15">
      <c r="B159" s="169"/>
      <c r="D159" s="159" t="s">
        <v>194</v>
      </c>
      <c r="E159" s="170" t="s">
        <v>1</v>
      </c>
      <c r="F159" s="171" t="s">
        <v>2461</v>
      </c>
      <c r="H159" s="172">
        <v>2.88</v>
      </c>
      <c r="L159" s="169"/>
      <c r="M159" s="173"/>
      <c r="N159" s="174"/>
      <c r="O159" s="174"/>
      <c r="P159" s="174"/>
      <c r="Q159" s="174"/>
      <c r="R159" s="174"/>
      <c r="S159" s="174"/>
      <c r="T159" s="175"/>
      <c r="AT159" s="170" t="s">
        <v>194</v>
      </c>
      <c r="AU159" s="170" t="s">
        <v>86</v>
      </c>
      <c r="AV159" s="14" t="s">
        <v>86</v>
      </c>
      <c r="AW159" s="14" t="s">
        <v>32</v>
      </c>
      <c r="AX159" s="14" t="s">
        <v>84</v>
      </c>
      <c r="AY159" s="170" t="s">
        <v>184</v>
      </c>
    </row>
    <row r="160" spans="1:65" s="2" customFormat="1" ht="66.75" customHeight="1" x14ac:dyDescent="0.15">
      <c r="A160" s="30"/>
      <c r="B160" s="146"/>
      <c r="C160" s="147" t="s">
        <v>220</v>
      </c>
      <c r="D160" s="147" t="s">
        <v>186</v>
      </c>
      <c r="E160" s="148" t="s">
        <v>233</v>
      </c>
      <c r="F160" s="149" t="s">
        <v>234</v>
      </c>
      <c r="G160" s="150" t="s">
        <v>229</v>
      </c>
      <c r="H160" s="151">
        <v>3.84</v>
      </c>
      <c r="I160" s="152"/>
      <c r="J160" s="152">
        <f>ROUND(I160*H160,2)</f>
        <v>0</v>
      </c>
      <c r="K160" s="149" t="s">
        <v>190</v>
      </c>
      <c r="L160" s="31"/>
      <c r="M160" s="153" t="s">
        <v>1</v>
      </c>
      <c r="N160" s="154" t="s">
        <v>42</v>
      </c>
      <c r="O160" s="155">
        <v>0.54700000000000004</v>
      </c>
      <c r="P160" s="155">
        <f>O160*H160</f>
        <v>2.1004800000000001</v>
      </c>
      <c r="Q160" s="155">
        <v>3.6900000000000002E-2</v>
      </c>
      <c r="R160" s="155">
        <f>Q160*H160</f>
        <v>0.14169600000000002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97</v>
      </c>
      <c r="AT160" s="157" t="s">
        <v>186</v>
      </c>
      <c r="AU160" s="157" t="s">
        <v>86</v>
      </c>
      <c r="AY160" s="18" t="s">
        <v>184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97</v>
      </c>
      <c r="BM160" s="157" t="s">
        <v>2462</v>
      </c>
    </row>
    <row r="161" spans="1:65" s="14" customFormat="1" x14ac:dyDescent="0.15">
      <c r="B161" s="169"/>
      <c r="D161" s="159" t="s">
        <v>194</v>
      </c>
      <c r="E161" s="170" t="s">
        <v>1</v>
      </c>
      <c r="F161" s="171" t="s">
        <v>2463</v>
      </c>
      <c r="H161" s="172">
        <v>3.84</v>
      </c>
      <c r="L161" s="169"/>
      <c r="M161" s="173"/>
      <c r="N161" s="174"/>
      <c r="O161" s="174"/>
      <c r="P161" s="174"/>
      <c r="Q161" s="174"/>
      <c r="R161" s="174"/>
      <c r="S161" s="174"/>
      <c r="T161" s="175"/>
      <c r="AT161" s="170" t="s">
        <v>194</v>
      </c>
      <c r="AU161" s="170" t="s">
        <v>86</v>
      </c>
      <c r="AV161" s="14" t="s">
        <v>86</v>
      </c>
      <c r="AW161" s="14" t="s">
        <v>32</v>
      </c>
      <c r="AX161" s="14" t="s">
        <v>84</v>
      </c>
      <c r="AY161" s="170" t="s">
        <v>184</v>
      </c>
    </row>
    <row r="162" spans="1:65" s="2" customFormat="1" ht="37.75" customHeight="1" x14ac:dyDescent="0.15">
      <c r="A162" s="30"/>
      <c r="B162" s="146"/>
      <c r="C162" s="147" t="s">
        <v>226</v>
      </c>
      <c r="D162" s="147" t="s">
        <v>186</v>
      </c>
      <c r="E162" s="148" t="s">
        <v>237</v>
      </c>
      <c r="F162" s="149" t="s">
        <v>238</v>
      </c>
      <c r="G162" s="150" t="s">
        <v>239</v>
      </c>
      <c r="H162" s="151">
        <v>14.582000000000001</v>
      </c>
      <c r="I162" s="152"/>
      <c r="J162" s="152">
        <f>ROUND(I162*H162,2)</f>
        <v>0</v>
      </c>
      <c r="K162" s="149" t="s">
        <v>190</v>
      </c>
      <c r="L162" s="31"/>
      <c r="M162" s="153" t="s">
        <v>1</v>
      </c>
      <c r="N162" s="154" t="s">
        <v>42</v>
      </c>
      <c r="O162" s="155">
        <v>1.7629999999999999</v>
      </c>
      <c r="P162" s="155">
        <f>O162*H162</f>
        <v>25.708065999999999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7" t="s">
        <v>97</v>
      </c>
      <c r="AT162" s="157" t="s">
        <v>186</v>
      </c>
      <c r="AU162" s="157" t="s">
        <v>86</v>
      </c>
      <c r="AY162" s="18" t="s">
        <v>184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8" t="s">
        <v>84</v>
      </c>
      <c r="BK162" s="158">
        <f>ROUND(I162*H162,2)</f>
        <v>0</v>
      </c>
      <c r="BL162" s="18" t="s">
        <v>97</v>
      </c>
      <c r="BM162" s="157" t="s">
        <v>2464</v>
      </c>
    </row>
    <row r="163" spans="1:65" s="14" customFormat="1" x14ac:dyDescent="0.15">
      <c r="B163" s="169"/>
      <c r="D163" s="159" t="s">
        <v>194</v>
      </c>
      <c r="E163" s="170" t="s">
        <v>1</v>
      </c>
      <c r="F163" s="171" t="s">
        <v>2465</v>
      </c>
      <c r="H163" s="172">
        <v>14.582000000000001</v>
      </c>
      <c r="L163" s="169"/>
      <c r="M163" s="173"/>
      <c r="N163" s="174"/>
      <c r="O163" s="174"/>
      <c r="P163" s="174"/>
      <c r="Q163" s="174"/>
      <c r="R163" s="174"/>
      <c r="S163" s="174"/>
      <c r="T163" s="175"/>
      <c r="AT163" s="170" t="s">
        <v>194</v>
      </c>
      <c r="AU163" s="170" t="s">
        <v>86</v>
      </c>
      <c r="AV163" s="14" t="s">
        <v>86</v>
      </c>
      <c r="AW163" s="14" t="s">
        <v>32</v>
      </c>
      <c r="AX163" s="14" t="s">
        <v>77</v>
      </c>
      <c r="AY163" s="170" t="s">
        <v>184</v>
      </c>
    </row>
    <row r="164" spans="1:65" s="15" customFormat="1" x14ac:dyDescent="0.15">
      <c r="B164" s="176"/>
      <c r="D164" s="159" t="s">
        <v>194</v>
      </c>
      <c r="E164" s="177" t="s">
        <v>1</v>
      </c>
      <c r="F164" s="178" t="s">
        <v>242</v>
      </c>
      <c r="H164" s="179">
        <v>14.582000000000001</v>
      </c>
      <c r="L164" s="176"/>
      <c r="M164" s="180"/>
      <c r="N164" s="181"/>
      <c r="O164" s="181"/>
      <c r="P164" s="181"/>
      <c r="Q164" s="181"/>
      <c r="R164" s="181"/>
      <c r="S164" s="181"/>
      <c r="T164" s="182"/>
      <c r="AT164" s="177" t="s">
        <v>194</v>
      </c>
      <c r="AU164" s="177" t="s">
        <v>86</v>
      </c>
      <c r="AV164" s="15" t="s">
        <v>97</v>
      </c>
      <c r="AW164" s="15" t="s">
        <v>32</v>
      </c>
      <c r="AX164" s="15" t="s">
        <v>84</v>
      </c>
      <c r="AY164" s="177" t="s">
        <v>184</v>
      </c>
    </row>
    <row r="165" spans="1:65" s="2" customFormat="1" ht="44.25" customHeight="1" x14ac:dyDescent="0.15">
      <c r="A165" s="30"/>
      <c r="B165" s="146"/>
      <c r="C165" s="147" t="s">
        <v>232</v>
      </c>
      <c r="D165" s="147" t="s">
        <v>186</v>
      </c>
      <c r="E165" s="148" t="s">
        <v>243</v>
      </c>
      <c r="F165" s="149" t="s">
        <v>244</v>
      </c>
      <c r="G165" s="150" t="s">
        <v>239</v>
      </c>
      <c r="H165" s="151">
        <v>58.807000000000002</v>
      </c>
      <c r="I165" s="152"/>
      <c r="J165" s="152">
        <f>ROUND(I165*H165,2)</f>
        <v>0</v>
      </c>
      <c r="K165" s="149" t="s">
        <v>190</v>
      </c>
      <c r="L165" s="31"/>
      <c r="M165" s="153" t="s">
        <v>1</v>
      </c>
      <c r="N165" s="154" t="s">
        <v>42</v>
      </c>
      <c r="O165" s="155">
        <v>0.38</v>
      </c>
      <c r="P165" s="155">
        <f>O165*H165</f>
        <v>22.34666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97</v>
      </c>
      <c r="AT165" s="157" t="s">
        <v>186</v>
      </c>
      <c r="AU165" s="157" t="s">
        <v>86</v>
      </c>
      <c r="AY165" s="18" t="s">
        <v>184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97</v>
      </c>
      <c r="BM165" s="157" t="s">
        <v>2466</v>
      </c>
    </row>
    <row r="166" spans="1:65" s="13" customFormat="1" x14ac:dyDescent="0.15">
      <c r="B166" s="163"/>
      <c r="D166" s="159" t="s">
        <v>194</v>
      </c>
      <c r="E166" s="164" t="s">
        <v>1</v>
      </c>
      <c r="F166" s="165" t="s">
        <v>195</v>
      </c>
      <c r="H166" s="164" t="s">
        <v>1</v>
      </c>
      <c r="L166" s="163"/>
      <c r="M166" s="166"/>
      <c r="N166" s="167"/>
      <c r="O166" s="167"/>
      <c r="P166" s="167"/>
      <c r="Q166" s="167"/>
      <c r="R166" s="167"/>
      <c r="S166" s="167"/>
      <c r="T166" s="168"/>
      <c r="AT166" s="164" t="s">
        <v>194</v>
      </c>
      <c r="AU166" s="164" t="s">
        <v>86</v>
      </c>
      <c r="AV166" s="13" t="s">
        <v>84</v>
      </c>
      <c r="AW166" s="13" t="s">
        <v>32</v>
      </c>
      <c r="AX166" s="13" t="s">
        <v>77</v>
      </c>
      <c r="AY166" s="164" t="s">
        <v>184</v>
      </c>
    </row>
    <row r="167" spans="1:65" s="13" customFormat="1" x14ac:dyDescent="0.15">
      <c r="B167" s="163"/>
      <c r="D167" s="159" t="s">
        <v>194</v>
      </c>
      <c r="E167" s="164" t="s">
        <v>1</v>
      </c>
      <c r="F167" s="165" t="s">
        <v>246</v>
      </c>
      <c r="H167" s="164" t="s">
        <v>1</v>
      </c>
      <c r="L167" s="163"/>
      <c r="M167" s="166"/>
      <c r="N167" s="167"/>
      <c r="O167" s="167"/>
      <c r="P167" s="167"/>
      <c r="Q167" s="167"/>
      <c r="R167" s="167"/>
      <c r="S167" s="167"/>
      <c r="T167" s="168"/>
      <c r="AT167" s="164" t="s">
        <v>194</v>
      </c>
      <c r="AU167" s="164" t="s">
        <v>86</v>
      </c>
      <c r="AV167" s="13" t="s">
        <v>84</v>
      </c>
      <c r="AW167" s="13" t="s">
        <v>32</v>
      </c>
      <c r="AX167" s="13" t="s">
        <v>77</v>
      </c>
      <c r="AY167" s="164" t="s">
        <v>184</v>
      </c>
    </row>
    <row r="168" spans="1:65" s="13" customFormat="1" x14ac:dyDescent="0.15">
      <c r="B168" s="163"/>
      <c r="D168" s="159" t="s">
        <v>194</v>
      </c>
      <c r="E168" s="164" t="s">
        <v>1</v>
      </c>
      <c r="F168" s="165" t="s">
        <v>247</v>
      </c>
      <c r="H168" s="164" t="s">
        <v>1</v>
      </c>
      <c r="L168" s="163"/>
      <c r="M168" s="166"/>
      <c r="N168" s="167"/>
      <c r="O168" s="167"/>
      <c r="P168" s="167"/>
      <c r="Q168" s="167"/>
      <c r="R168" s="167"/>
      <c r="S168" s="167"/>
      <c r="T168" s="168"/>
      <c r="AT168" s="164" t="s">
        <v>194</v>
      </c>
      <c r="AU168" s="164" t="s">
        <v>86</v>
      </c>
      <c r="AV168" s="13" t="s">
        <v>84</v>
      </c>
      <c r="AW168" s="13" t="s">
        <v>32</v>
      </c>
      <c r="AX168" s="13" t="s">
        <v>77</v>
      </c>
      <c r="AY168" s="164" t="s">
        <v>184</v>
      </c>
    </row>
    <row r="169" spans="1:65" s="14" customFormat="1" x14ac:dyDescent="0.15">
      <c r="B169" s="169"/>
      <c r="D169" s="159" t="s">
        <v>194</v>
      </c>
      <c r="E169" s="170" t="s">
        <v>1</v>
      </c>
      <c r="F169" s="171" t="s">
        <v>2467</v>
      </c>
      <c r="H169" s="172">
        <v>48.53</v>
      </c>
      <c r="L169" s="169"/>
      <c r="M169" s="173"/>
      <c r="N169" s="174"/>
      <c r="O169" s="174"/>
      <c r="P169" s="174"/>
      <c r="Q169" s="174"/>
      <c r="R169" s="174"/>
      <c r="S169" s="174"/>
      <c r="T169" s="175"/>
      <c r="AT169" s="170" t="s">
        <v>194</v>
      </c>
      <c r="AU169" s="170" t="s">
        <v>86</v>
      </c>
      <c r="AV169" s="14" t="s">
        <v>86</v>
      </c>
      <c r="AW169" s="14" t="s">
        <v>32</v>
      </c>
      <c r="AX169" s="14" t="s">
        <v>77</v>
      </c>
      <c r="AY169" s="170" t="s">
        <v>184</v>
      </c>
    </row>
    <row r="170" spans="1:65" s="14" customFormat="1" x14ac:dyDescent="0.15">
      <c r="B170" s="169"/>
      <c r="D170" s="159" t="s">
        <v>194</v>
      </c>
      <c r="E170" s="170" t="s">
        <v>1</v>
      </c>
      <c r="F170" s="171" t="s">
        <v>2468</v>
      </c>
      <c r="H170" s="172">
        <v>10.276999999999999</v>
      </c>
      <c r="L170" s="169"/>
      <c r="M170" s="173"/>
      <c r="N170" s="174"/>
      <c r="O170" s="174"/>
      <c r="P170" s="174"/>
      <c r="Q170" s="174"/>
      <c r="R170" s="174"/>
      <c r="S170" s="174"/>
      <c r="T170" s="175"/>
      <c r="AT170" s="170" t="s">
        <v>194</v>
      </c>
      <c r="AU170" s="170" t="s">
        <v>86</v>
      </c>
      <c r="AV170" s="14" t="s">
        <v>86</v>
      </c>
      <c r="AW170" s="14" t="s">
        <v>32</v>
      </c>
      <c r="AX170" s="14" t="s">
        <v>77</v>
      </c>
      <c r="AY170" s="170" t="s">
        <v>184</v>
      </c>
    </row>
    <row r="171" spans="1:65" s="15" customFormat="1" x14ac:dyDescent="0.15">
      <c r="B171" s="176"/>
      <c r="D171" s="159" t="s">
        <v>194</v>
      </c>
      <c r="E171" s="177" t="s">
        <v>1</v>
      </c>
      <c r="F171" s="178" t="s">
        <v>242</v>
      </c>
      <c r="H171" s="179">
        <v>58.807000000000002</v>
      </c>
      <c r="L171" s="176"/>
      <c r="M171" s="180"/>
      <c r="N171" s="181"/>
      <c r="O171" s="181"/>
      <c r="P171" s="181"/>
      <c r="Q171" s="181"/>
      <c r="R171" s="181"/>
      <c r="S171" s="181"/>
      <c r="T171" s="182"/>
      <c r="AT171" s="177" t="s">
        <v>194</v>
      </c>
      <c r="AU171" s="177" t="s">
        <v>86</v>
      </c>
      <c r="AV171" s="15" t="s">
        <v>97</v>
      </c>
      <c r="AW171" s="15" t="s">
        <v>32</v>
      </c>
      <c r="AX171" s="15" t="s">
        <v>84</v>
      </c>
      <c r="AY171" s="177" t="s">
        <v>184</v>
      </c>
    </row>
    <row r="172" spans="1:65" s="2" customFormat="1" ht="44.25" customHeight="1" x14ac:dyDescent="0.15">
      <c r="A172" s="30"/>
      <c r="B172" s="146"/>
      <c r="C172" s="147" t="s">
        <v>236</v>
      </c>
      <c r="D172" s="147" t="s">
        <v>186</v>
      </c>
      <c r="E172" s="148" t="s">
        <v>251</v>
      </c>
      <c r="F172" s="149" t="s">
        <v>252</v>
      </c>
      <c r="G172" s="150" t="s">
        <v>239</v>
      </c>
      <c r="H172" s="151">
        <v>58.807000000000002</v>
      </c>
      <c r="I172" s="152"/>
      <c r="J172" s="152">
        <f>ROUND(I172*H172,2)</f>
        <v>0</v>
      </c>
      <c r="K172" s="149" t="s">
        <v>190</v>
      </c>
      <c r="L172" s="31"/>
      <c r="M172" s="153" t="s">
        <v>1</v>
      </c>
      <c r="N172" s="154" t="s">
        <v>42</v>
      </c>
      <c r="O172" s="155">
        <v>0.52200000000000002</v>
      </c>
      <c r="P172" s="155">
        <f>O172*H172</f>
        <v>30.697254000000001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7" t="s">
        <v>97</v>
      </c>
      <c r="AT172" s="157" t="s">
        <v>186</v>
      </c>
      <c r="AU172" s="157" t="s">
        <v>86</v>
      </c>
      <c r="AY172" s="18" t="s">
        <v>184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8" t="s">
        <v>84</v>
      </c>
      <c r="BK172" s="158">
        <f>ROUND(I172*H172,2)</f>
        <v>0</v>
      </c>
      <c r="BL172" s="18" t="s">
        <v>97</v>
      </c>
      <c r="BM172" s="157" t="s">
        <v>2469</v>
      </c>
    </row>
    <row r="173" spans="1:65" s="13" customFormat="1" x14ac:dyDescent="0.15">
      <c r="B173" s="163"/>
      <c r="D173" s="159" t="s">
        <v>194</v>
      </c>
      <c r="E173" s="164" t="s">
        <v>1</v>
      </c>
      <c r="F173" s="165" t="s">
        <v>195</v>
      </c>
      <c r="H173" s="164" t="s">
        <v>1</v>
      </c>
      <c r="L173" s="163"/>
      <c r="M173" s="166"/>
      <c r="N173" s="167"/>
      <c r="O173" s="167"/>
      <c r="P173" s="167"/>
      <c r="Q173" s="167"/>
      <c r="R173" s="167"/>
      <c r="S173" s="167"/>
      <c r="T173" s="168"/>
      <c r="AT173" s="164" t="s">
        <v>194</v>
      </c>
      <c r="AU173" s="164" t="s">
        <v>86</v>
      </c>
      <c r="AV173" s="13" t="s">
        <v>84</v>
      </c>
      <c r="AW173" s="13" t="s">
        <v>32</v>
      </c>
      <c r="AX173" s="13" t="s">
        <v>77</v>
      </c>
      <c r="AY173" s="164" t="s">
        <v>184</v>
      </c>
    </row>
    <row r="174" spans="1:65" s="13" customFormat="1" x14ac:dyDescent="0.15">
      <c r="B174" s="163"/>
      <c r="D174" s="159" t="s">
        <v>194</v>
      </c>
      <c r="E174" s="164" t="s">
        <v>1</v>
      </c>
      <c r="F174" s="165" t="s">
        <v>246</v>
      </c>
      <c r="H174" s="164" t="s">
        <v>1</v>
      </c>
      <c r="L174" s="163"/>
      <c r="M174" s="166"/>
      <c r="N174" s="167"/>
      <c r="O174" s="167"/>
      <c r="P174" s="167"/>
      <c r="Q174" s="167"/>
      <c r="R174" s="167"/>
      <c r="S174" s="167"/>
      <c r="T174" s="168"/>
      <c r="AT174" s="164" t="s">
        <v>194</v>
      </c>
      <c r="AU174" s="164" t="s">
        <v>86</v>
      </c>
      <c r="AV174" s="13" t="s">
        <v>84</v>
      </c>
      <c r="AW174" s="13" t="s">
        <v>32</v>
      </c>
      <c r="AX174" s="13" t="s">
        <v>77</v>
      </c>
      <c r="AY174" s="164" t="s">
        <v>184</v>
      </c>
    </row>
    <row r="175" spans="1:65" s="13" customFormat="1" x14ac:dyDescent="0.15">
      <c r="B175" s="163"/>
      <c r="D175" s="159" t="s">
        <v>194</v>
      </c>
      <c r="E175" s="164" t="s">
        <v>1</v>
      </c>
      <c r="F175" s="165" t="s">
        <v>247</v>
      </c>
      <c r="H175" s="164" t="s">
        <v>1</v>
      </c>
      <c r="L175" s="163"/>
      <c r="M175" s="166"/>
      <c r="N175" s="167"/>
      <c r="O175" s="167"/>
      <c r="P175" s="167"/>
      <c r="Q175" s="167"/>
      <c r="R175" s="167"/>
      <c r="S175" s="167"/>
      <c r="T175" s="168"/>
      <c r="AT175" s="164" t="s">
        <v>194</v>
      </c>
      <c r="AU175" s="164" t="s">
        <v>86</v>
      </c>
      <c r="AV175" s="13" t="s">
        <v>84</v>
      </c>
      <c r="AW175" s="13" t="s">
        <v>32</v>
      </c>
      <c r="AX175" s="13" t="s">
        <v>77</v>
      </c>
      <c r="AY175" s="164" t="s">
        <v>184</v>
      </c>
    </row>
    <row r="176" spans="1:65" s="14" customFormat="1" x14ac:dyDescent="0.15">
      <c r="B176" s="169"/>
      <c r="D176" s="159" t="s">
        <v>194</v>
      </c>
      <c r="E176" s="170" t="s">
        <v>1</v>
      </c>
      <c r="F176" s="171" t="s">
        <v>2467</v>
      </c>
      <c r="H176" s="172">
        <v>48.53</v>
      </c>
      <c r="L176" s="169"/>
      <c r="M176" s="173"/>
      <c r="N176" s="174"/>
      <c r="O176" s="174"/>
      <c r="P176" s="174"/>
      <c r="Q176" s="174"/>
      <c r="R176" s="174"/>
      <c r="S176" s="174"/>
      <c r="T176" s="175"/>
      <c r="AT176" s="170" t="s">
        <v>194</v>
      </c>
      <c r="AU176" s="170" t="s">
        <v>86</v>
      </c>
      <c r="AV176" s="14" t="s">
        <v>86</v>
      </c>
      <c r="AW176" s="14" t="s">
        <v>32</v>
      </c>
      <c r="AX176" s="14" t="s">
        <v>77</v>
      </c>
      <c r="AY176" s="170" t="s">
        <v>184</v>
      </c>
    </row>
    <row r="177" spans="1:65" s="14" customFormat="1" x14ac:dyDescent="0.15">
      <c r="B177" s="169"/>
      <c r="D177" s="159" t="s">
        <v>194</v>
      </c>
      <c r="E177" s="170" t="s">
        <v>1</v>
      </c>
      <c r="F177" s="171" t="s">
        <v>2468</v>
      </c>
      <c r="H177" s="172">
        <v>10.276999999999999</v>
      </c>
      <c r="L177" s="169"/>
      <c r="M177" s="173"/>
      <c r="N177" s="174"/>
      <c r="O177" s="174"/>
      <c r="P177" s="174"/>
      <c r="Q177" s="174"/>
      <c r="R177" s="174"/>
      <c r="S177" s="174"/>
      <c r="T177" s="175"/>
      <c r="AT177" s="170" t="s">
        <v>194</v>
      </c>
      <c r="AU177" s="170" t="s">
        <v>86</v>
      </c>
      <c r="AV177" s="14" t="s">
        <v>86</v>
      </c>
      <c r="AW177" s="14" t="s">
        <v>32</v>
      </c>
      <c r="AX177" s="14" t="s">
        <v>77</v>
      </c>
      <c r="AY177" s="170" t="s">
        <v>184</v>
      </c>
    </row>
    <row r="178" spans="1:65" s="15" customFormat="1" x14ac:dyDescent="0.15">
      <c r="B178" s="176"/>
      <c r="D178" s="159" t="s">
        <v>194</v>
      </c>
      <c r="E178" s="177" t="s">
        <v>1</v>
      </c>
      <c r="F178" s="178" t="s">
        <v>242</v>
      </c>
      <c r="H178" s="179">
        <v>58.807000000000002</v>
      </c>
      <c r="L178" s="176"/>
      <c r="M178" s="180"/>
      <c r="N178" s="181"/>
      <c r="O178" s="181"/>
      <c r="P178" s="181"/>
      <c r="Q178" s="181"/>
      <c r="R178" s="181"/>
      <c r="S178" s="181"/>
      <c r="T178" s="182"/>
      <c r="AT178" s="177" t="s">
        <v>194</v>
      </c>
      <c r="AU178" s="177" t="s">
        <v>86</v>
      </c>
      <c r="AV178" s="15" t="s">
        <v>97</v>
      </c>
      <c r="AW178" s="15" t="s">
        <v>32</v>
      </c>
      <c r="AX178" s="15" t="s">
        <v>84</v>
      </c>
      <c r="AY178" s="177" t="s">
        <v>184</v>
      </c>
    </row>
    <row r="179" spans="1:65" s="2" customFormat="1" ht="37.75" customHeight="1" x14ac:dyDescent="0.15">
      <c r="A179" s="30"/>
      <c r="B179" s="146"/>
      <c r="C179" s="147" t="s">
        <v>143</v>
      </c>
      <c r="D179" s="147" t="s">
        <v>186</v>
      </c>
      <c r="E179" s="148" t="s">
        <v>280</v>
      </c>
      <c r="F179" s="149" t="s">
        <v>281</v>
      </c>
      <c r="G179" s="150" t="s">
        <v>189</v>
      </c>
      <c r="H179" s="151">
        <v>155.11000000000001</v>
      </c>
      <c r="I179" s="152"/>
      <c r="J179" s="152">
        <f>ROUND(I179*H179,2)</f>
        <v>0</v>
      </c>
      <c r="K179" s="149" t="s">
        <v>190</v>
      </c>
      <c r="L179" s="31"/>
      <c r="M179" s="153" t="s">
        <v>1</v>
      </c>
      <c r="N179" s="154" t="s">
        <v>42</v>
      </c>
      <c r="O179" s="155">
        <v>0.109</v>
      </c>
      <c r="P179" s="155">
        <f>O179*H179</f>
        <v>16.90699</v>
      </c>
      <c r="Q179" s="155">
        <v>5.9000000000000003E-4</v>
      </c>
      <c r="R179" s="155">
        <f>Q179*H179</f>
        <v>9.151490000000001E-2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2470</v>
      </c>
    </row>
    <row r="180" spans="1:65" s="13" customFormat="1" x14ac:dyDescent="0.15">
      <c r="B180" s="163"/>
      <c r="D180" s="159" t="s">
        <v>194</v>
      </c>
      <c r="E180" s="164" t="s">
        <v>1</v>
      </c>
      <c r="F180" s="165" t="s">
        <v>195</v>
      </c>
      <c r="H180" s="164" t="s">
        <v>1</v>
      </c>
      <c r="L180" s="163"/>
      <c r="M180" s="166"/>
      <c r="N180" s="167"/>
      <c r="O180" s="167"/>
      <c r="P180" s="167"/>
      <c r="Q180" s="167"/>
      <c r="R180" s="167"/>
      <c r="S180" s="167"/>
      <c r="T180" s="168"/>
      <c r="AT180" s="164" t="s">
        <v>194</v>
      </c>
      <c r="AU180" s="164" t="s">
        <v>86</v>
      </c>
      <c r="AV180" s="13" t="s">
        <v>84</v>
      </c>
      <c r="AW180" s="13" t="s">
        <v>32</v>
      </c>
      <c r="AX180" s="13" t="s">
        <v>77</v>
      </c>
      <c r="AY180" s="164" t="s">
        <v>184</v>
      </c>
    </row>
    <row r="181" spans="1:65" s="13" customFormat="1" x14ac:dyDescent="0.15">
      <c r="B181" s="163"/>
      <c r="D181" s="159" t="s">
        <v>194</v>
      </c>
      <c r="E181" s="164" t="s">
        <v>1</v>
      </c>
      <c r="F181" s="165" t="s">
        <v>246</v>
      </c>
      <c r="H181" s="164" t="s">
        <v>1</v>
      </c>
      <c r="L181" s="163"/>
      <c r="M181" s="166"/>
      <c r="N181" s="167"/>
      <c r="O181" s="167"/>
      <c r="P181" s="167"/>
      <c r="Q181" s="167"/>
      <c r="R181" s="167"/>
      <c r="S181" s="167"/>
      <c r="T181" s="168"/>
      <c r="AT181" s="164" t="s">
        <v>194</v>
      </c>
      <c r="AU181" s="164" t="s">
        <v>86</v>
      </c>
      <c r="AV181" s="13" t="s">
        <v>84</v>
      </c>
      <c r="AW181" s="13" t="s">
        <v>32</v>
      </c>
      <c r="AX181" s="13" t="s">
        <v>77</v>
      </c>
      <c r="AY181" s="164" t="s">
        <v>184</v>
      </c>
    </row>
    <row r="182" spans="1:65" s="14" customFormat="1" x14ac:dyDescent="0.15">
      <c r="B182" s="169"/>
      <c r="D182" s="159" t="s">
        <v>194</v>
      </c>
      <c r="E182" s="170" t="s">
        <v>1</v>
      </c>
      <c r="F182" s="171" t="s">
        <v>2471</v>
      </c>
      <c r="H182" s="172">
        <v>155.11000000000001</v>
      </c>
      <c r="L182" s="169"/>
      <c r="M182" s="173"/>
      <c r="N182" s="174"/>
      <c r="O182" s="174"/>
      <c r="P182" s="174"/>
      <c r="Q182" s="174"/>
      <c r="R182" s="174"/>
      <c r="S182" s="174"/>
      <c r="T182" s="175"/>
      <c r="AT182" s="170" t="s">
        <v>194</v>
      </c>
      <c r="AU182" s="170" t="s">
        <v>86</v>
      </c>
      <c r="AV182" s="14" t="s">
        <v>86</v>
      </c>
      <c r="AW182" s="14" t="s">
        <v>32</v>
      </c>
      <c r="AX182" s="14" t="s">
        <v>84</v>
      </c>
      <c r="AY182" s="170" t="s">
        <v>184</v>
      </c>
    </row>
    <row r="183" spans="1:65" s="2" customFormat="1" ht="37.75" customHeight="1" x14ac:dyDescent="0.15">
      <c r="A183" s="30"/>
      <c r="B183" s="146"/>
      <c r="C183" s="147" t="s">
        <v>146</v>
      </c>
      <c r="D183" s="147" t="s">
        <v>186</v>
      </c>
      <c r="E183" s="148" t="s">
        <v>289</v>
      </c>
      <c r="F183" s="149" t="s">
        <v>290</v>
      </c>
      <c r="G183" s="150" t="s">
        <v>189</v>
      </c>
      <c r="H183" s="151">
        <v>155.11000000000001</v>
      </c>
      <c r="I183" s="152"/>
      <c r="J183" s="152">
        <f>ROUND(I183*H183,2)</f>
        <v>0</v>
      </c>
      <c r="K183" s="149" t="s">
        <v>190</v>
      </c>
      <c r="L183" s="31"/>
      <c r="M183" s="153" t="s">
        <v>1</v>
      </c>
      <c r="N183" s="154" t="s">
        <v>42</v>
      </c>
      <c r="O183" s="155">
        <v>0.106</v>
      </c>
      <c r="P183" s="155">
        <f>O183*H183</f>
        <v>16.441660000000002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97</v>
      </c>
      <c r="AT183" s="157" t="s">
        <v>186</v>
      </c>
      <c r="AU183" s="157" t="s">
        <v>86</v>
      </c>
      <c r="AY183" s="18" t="s">
        <v>184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84</v>
      </c>
      <c r="BK183" s="158">
        <f>ROUND(I183*H183,2)</f>
        <v>0</v>
      </c>
      <c r="BL183" s="18" t="s">
        <v>97</v>
      </c>
      <c r="BM183" s="157" t="s">
        <v>2472</v>
      </c>
    </row>
    <row r="184" spans="1:65" s="2" customFormat="1" ht="62.75" customHeight="1" x14ac:dyDescent="0.15">
      <c r="A184" s="30"/>
      <c r="B184" s="146"/>
      <c r="C184" s="147" t="s">
        <v>254</v>
      </c>
      <c r="D184" s="147" t="s">
        <v>186</v>
      </c>
      <c r="E184" s="148" t="s">
        <v>3118</v>
      </c>
      <c r="F184" s="149" t="s">
        <v>3132</v>
      </c>
      <c r="G184" s="150" t="s">
        <v>239</v>
      </c>
      <c r="H184" s="151">
        <v>58.807000000000002</v>
      </c>
      <c r="I184" s="152"/>
      <c r="J184" s="152">
        <f>ROUND(I184*H184,2)</f>
        <v>0</v>
      </c>
      <c r="K184" s="149"/>
      <c r="L184" s="31"/>
      <c r="M184" s="153" t="s">
        <v>1</v>
      </c>
      <c r="N184" s="154" t="s">
        <v>42</v>
      </c>
      <c r="O184" s="155">
        <v>8.6999999999999994E-2</v>
      </c>
      <c r="P184" s="155">
        <f>O184*H184</f>
        <v>5.1162089999999996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7" t="s">
        <v>97</v>
      </c>
      <c r="AT184" s="157" t="s">
        <v>186</v>
      </c>
      <c r="AU184" s="157" t="s">
        <v>86</v>
      </c>
      <c r="AY184" s="18" t="s">
        <v>184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84</v>
      </c>
      <c r="BK184" s="158">
        <f>ROUND(I184*H184,2)</f>
        <v>0</v>
      </c>
      <c r="BL184" s="18" t="s">
        <v>97</v>
      </c>
      <c r="BM184" s="157" t="s">
        <v>2473</v>
      </c>
    </row>
    <row r="185" spans="1:65" s="13" customFormat="1" x14ac:dyDescent="0.15">
      <c r="B185" s="163"/>
      <c r="D185" s="159" t="s">
        <v>194</v>
      </c>
      <c r="E185" s="164" t="s">
        <v>1</v>
      </c>
      <c r="F185" s="165" t="s">
        <v>294</v>
      </c>
      <c r="H185" s="164" t="s">
        <v>1</v>
      </c>
      <c r="L185" s="163"/>
      <c r="M185" s="166"/>
      <c r="N185" s="167"/>
      <c r="O185" s="167"/>
      <c r="P185" s="167"/>
      <c r="Q185" s="167"/>
      <c r="R185" s="167"/>
      <c r="S185" s="167"/>
      <c r="T185" s="168"/>
      <c r="AT185" s="164" t="s">
        <v>194</v>
      </c>
      <c r="AU185" s="164" t="s">
        <v>86</v>
      </c>
      <c r="AV185" s="13" t="s">
        <v>84</v>
      </c>
      <c r="AW185" s="13" t="s">
        <v>32</v>
      </c>
      <c r="AX185" s="13" t="s">
        <v>77</v>
      </c>
      <c r="AY185" s="164" t="s">
        <v>184</v>
      </c>
    </row>
    <row r="186" spans="1:65" s="14" customFormat="1" x14ac:dyDescent="0.15">
      <c r="B186" s="169"/>
      <c r="D186" s="159" t="s">
        <v>194</v>
      </c>
      <c r="E186" s="170" t="s">
        <v>1</v>
      </c>
      <c r="F186" s="171" t="s">
        <v>2474</v>
      </c>
      <c r="H186" s="172">
        <v>58.807000000000002</v>
      </c>
      <c r="L186" s="169"/>
      <c r="M186" s="173"/>
      <c r="N186" s="174"/>
      <c r="O186" s="174"/>
      <c r="P186" s="174"/>
      <c r="Q186" s="174"/>
      <c r="R186" s="174"/>
      <c r="S186" s="174"/>
      <c r="T186" s="175"/>
      <c r="AT186" s="170" t="s">
        <v>194</v>
      </c>
      <c r="AU186" s="170" t="s">
        <v>86</v>
      </c>
      <c r="AV186" s="14" t="s">
        <v>86</v>
      </c>
      <c r="AW186" s="14" t="s">
        <v>32</v>
      </c>
      <c r="AX186" s="14" t="s">
        <v>84</v>
      </c>
      <c r="AY186" s="170" t="s">
        <v>184</v>
      </c>
    </row>
    <row r="187" spans="1:65" s="2" customFormat="1" ht="62.75" customHeight="1" x14ac:dyDescent="0.15">
      <c r="A187" s="30"/>
      <c r="B187" s="146"/>
      <c r="C187" s="147" t="s">
        <v>261</v>
      </c>
      <c r="D187" s="147" t="s">
        <v>186</v>
      </c>
      <c r="E187" s="148" t="s">
        <v>3120</v>
      </c>
      <c r="F187" s="149" t="s">
        <v>3133</v>
      </c>
      <c r="G187" s="150" t="s">
        <v>239</v>
      </c>
      <c r="H187" s="151">
        <v>58.807000000000002</v>
      </c>
      <c r="I187" s="152"/>
      <c r="J187" s="152">
        <f>ROUND(I187*H187,2)</f>
        <v>0</v>
      </c>
      <c r="K187" s="149"/>
      <c r="L187" s="31"/>
      <c r="M187" s="153" t="s">
        <v>1</v>
      </c>
      <c r="N187" s="154" t="s">
        <v>42</v>
      </c>
      <c r="O187" s="155">
        <v>9.9000000000000005E-2</v>
      </c>
      <c r="P187" s="155">
        <f>O187*H187</f>
        <v>5.8218930000000002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97</v>
      </c>
      <c r="AT187" s="157" t="s">
        <v>186</v>
      </c>
      <c r="AU187" s="157" t="s">
        <v>86</v>
      </c>
      <c r="AY187" s="18" t="s">
        <v>184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84</v>
      </c>
      <c r="BK187" s="158">
        <f>ROUND(I187*H187,2)</f>
        <v>0</v>
      </c>
      <c r="BL187" s="18" t="s">
        <v>97</v>
      </c>
      <c r="BM187" s="157" t="s">
        <v>2475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294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2474</v>
      </c>
      <c r="H189" s="172">
        <v>58.807000000000002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84</v>
      </c>
      <c r="AY189" s="170" t="s">
        <v>184</v>
      </c>
    </row>
    <row r="190" spans="1:65" s="2" customFormat="1" ht="44.25" customHeight="1" x14ac:dyDescent="0.15">
      <c r="A190" s="30"/>
      <c r="B190" s="146"/>
      <c r="C190" s="147" t="s">
        <v>8</v>
      </c>
      <c r="D190" s="147" t="s">
        <v>186</v>
      </c>
      <c r="E190" s="148" t="s">
        <v>3122</v>
      </c>
      <c r="F190" s="149" t="s">
        <v>3123</v>
      </c>
      <c r="G190" s="150" t="s">
        <v>239</v>
      </c>
      <c r="H190" s="151">
        <f>SUM(H193)</f>
        <v>117.614</v>
      </c>
      <c r="I190" s="152"/>
      <c r="J190" s="152">
        <f>ROUND(I190*H190,2)</f>
        <v>0</v>
      </c>
      <c r="K190" s="149"/>
      <c r="L190" s="31"/>
      <c r="M190" s="153" t="s">
        <v>1</v>
      </c>
      <c r="N190" s="154" t="s">
        <v>42</v>
      </c>
      <c r="O190" s="155">
        <v>0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97</v>
      </c>
      <c r="AT190" s="157" t="s">
        <v>186</v>
      </c>
      <c r="AU190" s="157" t="s">
        <v>86</v>
      </c>
      <c r="AY190" s="18" t="s">
        <v>184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97</v>
      </c>
      <c r="BM190" s="157" t="s">
        <v>2476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>
        <v>58.807000000000002</v>
      </c>
      <c r="H191" s="172">
        <v>58.807000000000002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77</v>
      </c>
      <c r="AY191" s="170" t="s">
        <v>184</v>
      </c>
    </row>
    <row r="192" spans="1:65" s="14" customFormat="1" x14ac:dyDescent="0.15">
      <c r="B192" s="169"/>
      <c r="D192" s="159" t="s">
        <v>194</v>
      </c>
      <c r="E192" s="170" t="s">
        <v>1</v>
      </c>
      <c r="F192" s="171">
        <v>58.807000000000002</v>
      </c>
      <c r="H192" s="172">
        <v>58.807000000000002</v>
      </c>
      <c r="L192" s="169"/>
      <c r="M192" s="173"/>
      <c r="N192" s="174"/>
      <c r="O192" s="174"/>
      <c r="P192" s="174"/>
      <c r="Q192" s="174"/>
      <c r="R192" s="174"/>
      <c r="S192" s="174"/>
      <c r="T192" s="175"/>
      <c r="AT192" s="170" t="s">
        <v>194</v>
      </c>
      <c r="AU192" s="170" t="s">
        <v>86</v>
      </c>
      <c r="AV192" s="14" t="s">
        <v>86</v>
      </c>
      <c r="AW192" s="14" t="s">
        <v>32</v>
      </c>
      <c r="AX192" s="14" t="s">
        <v>77</v>
      </c>
      <c r="AY192" s="170" t="s">
        <v>184</v>
      </c>
    </row>
    <row r="193" spans="1:65" s="15" customFormat="1" x14ac:dyDescent="0.15">
      <c r="B193" s="176"/>
      <c r="D193" s="159" t="s">
        <v>194</v>
      </c>
      <c r="E193" s="177" t="s">
        <v>1</v>
      </c>
      <c r="F193" s="178" t="s">
        <v>242</v>
      </c>
      <c r="H193" s="179">
        <f>SUM(H191:H192)</f>
        <v>117.614</v>
      </c>
      <c r="L193" s="176"/>
      <c r="M193" s="180"/>
      <c r="N193" s="181"/>
      <c r="O193" s="181"/>
      <c r="P193" s="181"/>
      <c r="Q193" s="181"/>
      <c r="R193" s="181"/>
      <c r="S193" s="181"/>
      <c r="T193" s="182"/>
      <c r="AT193" s="177" t="s">
        <v>194</v>
      </c>
      <c r="AU193" s="177" t="s">
        <v>86</v>
      </c>
      <c r="AV193" s="15" t="s">
        <v>97</v>
      </c>
      <c r="AW193" s="15" t="s">
        <v>32</v>
      </c>
      <c r="AX193" s="15" t="s">
        <v>84</v>
      </c>
      <c r="AY193" s="177" t="s">
        <v>184</v>
      </c>
    </row>
    <row r="194" spans="1:65" s="2" customFormat="1" ht="44.25" customHeight="1" x14ac:dyDescent="0.15">
      <c r="A194" s="30"/>
      <c r="B194" s="146"/>
      <c r="C194" s="147" t="s">
        <v>270</v>
      </c>
      <c r="D194" s="147" t="s">
        <v>186</v>
      </c>
      <c r="E194" s="148" t="s">
        <v>303</v>
      </c>
      <c r="F194" s="149" t="s">
        <v>304</v>
      </c>
      <c r="G194" s="150" t="s">
        <v>239</v>
      </c>
      <c r="H194" s="151">
        <v>96.128</v>
      </c>
      <c r="I194" s="152"/>
      <c r="J194" s="152">
        <f>ROUND(I194*H194,2)</f>
        <v>0</v>
      </c>
      <c r="K194" s="149" t="s">
        <v>190</v>
      </c>
      <c r="L194" s="31"/>
      <c r="M194" s="153" t="s">
        <v>1</v>
      </c>
      <c r="N194" s="154" t="s">
        <v>42</v>
      </c>
      <c r="O194" s="155">
        <v>0.32800000000000001</v>
      </c>
      <c r="P194" s="155">
        <f>O194*H194</f>
        <v>31.529984000000002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97</v>
      </c>
      <c r="AT194" s="157" t="s">
        <v>186</v>
      </c>
      <c r="AU194" s="157" t="s">
        <v>86</v>
      </c>
      <c r="AY194" s="18" t="s">
        <v>184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97</v>
      </c>
      <c r="BM194" s="157" t="s">
        <v>2477</v>
      </c>
    </row>
    <row r="195" spans="1:65" s="13" customFormat="1" x14ac:dyDescent="0.15">
      <c r="B195" s="163"/>
      <c r="D195" s="159" t="s">
        <v>194</v>
      </c>
      <c r="E195" s="164" t="s">
        <v>1</v>
      </c>
      <c r="F195" s="165" t="s">
        <v>195</v>
      </c>
      <c r="H195" s="164" t="s">
        <v>1</v>
      </c>
      <c r="L195" s="163"/>
      <c r="M195" s="166"/>
      <c r="N195" s="167"/>
      <c r="O195" s="167"/>
      <c r="P195" s="167"/>
      <c r="Q195" s="167"/>
      <c r="R195" s="167"/>
      <c r="S195" s="167"/>
      <c r="T195" s="168"/>
      <c r="AT195" s="164" t="s">
        <v>194</v>
      </c>
      <c r="AU195" s="164" t="s">
        <v>86</v>
      </c>
      <c r="AV195" s="13" t="s">
        <v>84</v>
      </c>
      <c r="AW195" s="13" t="s">
        <v>32</v>
      </c>
      <c r="AX195" s="13" t="s">
        <v>77</v>
      </c>
      <c r="AY195" s="164" t="s">
        <v>184</v>
      </c>
    </row>
    <row r="196" spans="1:65" s="13" customFormat="1" x14ac:dyDescent="0.15">
      <c r="B196" s="163"/>
      <c r="D196" s="159" t="s">
        <v>194</v>
      </c>
      <c r="E196" s="164" t="s">
        <v>1</v>
      </c>
      <c r="F196" s="165" t="s">
        <v>246</v>
      </c>
      <c r="H196" s="164" t="s">
        <v>1</v>
      </c>
      <c r="L196" s="163"/>
      <c r="M196" s="166"/>
      <c r="N196" s="167"/>
      <c r="O196" s="167"/>
      <c r="P196" s="167"/>
      <c r="Q196" s="167"/>
      <c r="R196" s="167"/>
      <c r="S196" s="167"/>
      <c r="T196" s="168"/>
      <c r="AT196" s="164" t="s">
        <v>194</v>
      </c>
      <c r="AU196" s="164" t="s">
        <v>86</v>
      </c>
      <c r="AV196" s="13" t="s">
        <v>84</v>
      </c>
      <c r="AW196" s="13" t="s">
        <v>32</v>
      </c>
      <c r="AX196" s="13" t="s">
        <v>77</v>
      </c>
      <c r="AY196" s="164" t="s">
        <v>184</v>
      </c>
    </row>
    <row r="197" spans="1:65" s="14" customFormat="1" x14ac:dyDescent="0.15">
      <c r="B197" s="169"/>
      <c r="D197" s="159" t="s">
        <v>194</v>
      </c>
      <c r="E197" s="170" t="s">
        <v>1</v>
      </c>
      <c r="F197" s="171" t="s">
        <v>2478</v>
      </c>
      <c r="H197" s="172">
        <v>37.89</v>
      </c>
      <c r="L197" s="169"/>
      <c r="M197" s="173"/>
      <c r="N197" s="174"/>
      <c r="O197" s="174"/>
      <c r="P197" s="174"/>
      <c r="Q197" s="174"/>
      <c r="R197" s="174"/>
      <c r="S197" s="174"/>
      <c r="T197" s="175"/>
      <c r="AT197" s="170" t="s">
        <v>194</v>
      </c>
      <c r="AU197" s="170" t="s">
        <v>86</v>
      </c>
      <c r="AV197" s="14" t="s">
        <v>86</v>
      </c>
      <c r="AW197" s="14" t="s">
        <v>32</v>
      </c>
      <c r="AX197" s="14" t="s">
        <v>77</v>
      </c>
      <c r="AY197" s="170" t="s">
        <v>184</v>
      </c>
    </row>
    <row r="198" spans="1:65" s="13" customFormat="1" ht="33" x14ac:dyDescent="0.15">
      <c r="B198" s="163"/>
      <c r="D198" s="159" t="s">
        <v>194</v>
      </c>
      <c r="E198" s="164" t="s">
        <v>1</v>
      </c>
      <c r="F198" s="165" t="s">
        <v>307</v>
      </c>
      <c r="H198" s="164" t="s">
        <v>1</v>
      </c>
      <c r="L198" s="163"/>
      <c r="M198" s="166"/>
      <c r="N198" s="167"/>
      <c r="O198" s="167"/>
      <c r="P198" s="167"/>
      <c r="Q198" s="167"/>
      <c r="R198" s="167"/>
      <c r="S198" s="167"/>
      <c r="T198" s="168"/>
      <c r="AT198" s="164" t="s">
        <v>194</v>
      </c>
      <c r="AU198" s="164" t="s">
        <v>86</v>
      </c>
      <c r="AV198" s="13" t="s">
        <v>84</v>
      </c>
      <c r="AW198" s="13" t="s">
        <v>32</v>
      </c>
      <c r="AX198" s="13" t="s">
        <v>77</v>
      </c>
      <c r="AY198" s="164" t="s">
        <v>184</v>
      </c>
    </row>
    <row r="199" spans="1:65" s="14" customFormat="1" x14ac:dyDescent="0.15">
      <c r="B199" s="169"/>
      <c r="D199" s="159" t="s">
        <v>194</v>
      </c>
      <c r="E199" s="170" t="s">
        <v>1</v>
      </c>
      <c r="F199" s="171" t="s">
        <v>2479</v>
      </c>
      <c r="H199" s="172">
        <v>58.238</v>
      </c>
      <c r="L199" s="169"/>
      <c r="M199" s="173"/>
      <c r="N199" s="174"/>
      <c r="O199" s="174"/>
      <c r="P199" s="174"/>
      <c r="Q199" s="174"/>
      <c r="R199" s="174"/>
      <c r="S199" s="174"/>
      <c r="T199" s="175"/>
      <c r="AT199" s="170" t="s">
        <v>194</v>
      </c>
      <c r="AU199" s="170" t="s">
        <v>86</v>
      </c>
      <c r="AV199" s="14" t="s">
        <v>86</v>
      </c>
      <c r="AW199" s="14" t="s">
        <v>32</v>
      </c>
      <c r="AX199" s="14" t="s">
        <v>77</v>
      </c>
      <c r="AY199" s="170" t="s">
        <v>184</v>
      </c>
    </row>
    <row r="200" spans="1:65" s="15" customFormat="1" x14ac:dyDescent="0.15">
      <c r="B200" s="176"/>
      <c r="D200" s="159" t="s">
        <v>194</v>
      </c>
      <c r="E200" s="177" t="s">
        <v>1</v>
      </c>
      <c r="F200" s="178" t="s">
        <v>242</v>
      </c>
      <c r="H200" s="179">
        <v>96.128</v>
      </c>
      <c r="L200" s="176"/>
      <c r="M200" s="180"/>
      <c r="N200" s="181"/>
      <c r="O200" s="181"/>
      <c r="P200" s="181"/>
      <c r="Q200" s="181"/>
      <c r="R200" s="181"/>
      <c r="S200" s="181"/>
      <c r="T200" s="182"/>
      <c r="AT200" s="177" t="s">
        <v>194</v>
      </c>
      <c r="AU200" s="177" t="s">
        <v>86</v>
      </c>
      <c r="AV200" s="15" t="s">
        <v>97</v>
      </c>
      <c r="AW200" s="15" t="s">
        <v>32</v>
      </c>
      <c r="AX200" s="15" t="s">
        <v>84</v>
      </c>
      <c r="AY200" s="177" t="s">
        <v>184</v>
      </c>
    </row>
    <row r="201" spans="1:65" s="2" customFormat="1" ht="16.5" customHeight="1" x14ac:dyDescent="0.15">
      <c r="A201" s="30"/>
      <c r="B201" s="146"/>
      <c r="C201" s="183" t="s">
        <v>274</v>
      </c>
      <c r="D201" s="183" t="s">
        <v>310</v>
      </c>
      <c r="E201" s="184" t="s">
        <v>311</v>
      </c>
      <c r="F201" s="185" t="s">
        <v>312</v>
      </c>
      <c r="G201" s="186" t="s">
        <v>300</v>
      </c>
      <c r="H201" s="187">
        <v>91.644999999999996</v>
      </c>
      <c r="I201" s="188"/>
      <c r="J201" s="188">
        <f>ROUND(I201*H201,2)</f>
        <v>0</v>
      </c>
      <c r="K201" s="185" t="s">
        <v>1</v>
      </c>
      <c r="L201" s="189"/>
      <c r="M201" s="190" t="s">
        <v>1</v>
      </c>
      <c r="N201" s="191" t="s">
        <v>42</v>
      </c>
      <c r="O201" s="155">
        <v>0</v>
      </c>
      <c r="P201" s="155">
        <f>O201*H201</f>
        <v>0</v>
      </c>
      <c r="Q201" s="155">
        <v>1</v>
      </c>
      <c r="R201" s="155">
        <f>Q201*H201</f>
        <v>91.644999999999996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226</v>
      </c>
      <c r="AT201" s="157" t="s">
        <v>310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2480</v>
      </c>
    </row>
    <row r="202" spans="1:65" s="13" customFormat="1" x14ac:dyDescent="0.15">
      <c r="B202" s="163"/>
      <c r="D202" s="159" t="s">
        <v>194</v>
      </c>
      <c r="E202" s="164" t="s">
        <v>1</v>
      </c>
      <c r="F202" s="165" t="s">
        <v>314</v>
      </c>
      <c r="H202" s="164" t="s">
        <v>1</v>
      </c>
      <c r="L202" s="163"/>
      <c r="M202" s="166"/>
      <c r="N202" s="167"/>
      <c r="O202" s="167"/>
      <c r="P202" s="167"/>
      <c r="Q202" s="167"/>
      <c r="R202" s="167"/>
      <c r="S202" s="167"/>
      <c r="T202" s="168"/>
      <c r="AT202" s="164" t="s">
        <v>194</v>
      </c>
      <c r="AU202" s="164" t="s">
        <v>86</v>
      </c>
      <c r="AV202" s="13" t="s">
        <v>84</v>
      </c>
      <c r="AW202" s="13" t="s">
        <v>32</v>
      </c>
      <c r="AX202" s="13" t="s">
        <v>77</v>
      </c>
      <c r="AY202" s="164" t="s">
        <v>184</v>
      </c>
    </row>
    <row r="203" spans="1:65" s="14" customFormat="1" x14ac:dyDescent="0.15">
      <c r="B203" s="169"/>
      <c r="D203" s="159" t="s">
        <v>194</v>
      </c>
      <c r="E203" s="170" t="s">
        <v>1</v>
      </c>
      <c r="F203" s="171" t="s">
        <v>2481</v>
      </c>
      <c r="H203" s="172">
        <v>70.096999999999994</v>
      </c>
      <c r="L203" s="169"/>
      <c r="M203" s="173"/>
      <c r="N203" s="174"/>
      <c r="O203" s="174"/>
      <c r="P203" s="174"/>
      <c r="Q203" s="174"/>
      <c r="R203" s="174"/>
      <c r="S203" s="174"/>
      <c r="T203" s="175"/>
      <c r="AT203" s="170" t="s">
        <v>194</v>
      </c>
      <c r="AU203" s="170" t="s">
        <v>86</v>
      </c>
      <c r="AV203" s="14" t="s">
        <v>86</v>
      </c>
      <c r="AW203" s="14" t="s">
        <v>32</v>
      </c>
      <c r="AX203" s="14" t="s">
        <v>77</v>
      </c>
      <c r="AY203" s="170" t="s">
        <v>184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 t="s">
        <v>2482</v>
      </c>
      <c r="H204" s="172">
        <v>21.547999999999998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77</v>
      </c>
      <c r="AY204" s="170" t="s">
        <v>184</v>
      </c>
    </row>
    <row r="205" spans="1:65" s="15" customFormat="1" x14ac:dyDescent="0.15">
      <c r="B205" s="176"/>
      <c r="D205" s="159" t="s">
        <v>194</v>
      </c>
      <c r="E205" s="177" t="s">
        <v>1</v>
      </c>
      <c r="F205" s="178" t="s">
        <v>242</v>
      </c>
      <c r="H205" s="179">
        <v>91.644999999999996</v>
      </c>
      <c r="L205" s="176"/>
      <c r="M205" s="180"/>
      <c r="N205" s="181"/>
      <c r="O205" s="181"/>
      <c r="P205" s="181"/>
      <c r="Q205" s="181"/>
      <c r="R205" s="181"/>
      <c r="S205" s="181"/>
      <c r="T205" s="182"/>
      <c r="AT205" s="177" t="s">
        <v>194</v>
      </c>
      <c r="AU205" s="177" t="s">
        <v>86</v>
      </c>
      <c r="AV205" s="15" t="s">
        <v>97</v>
      </c>
      <c r="AW205" s="15" t="s">
        <v>32</v>
      </c>
      <c r="AX205" s="15" t="s">
        <v>84</v>
      </c>
      <c r="AY205" s="177" t="s">
        <v>184</v>
      </c>
    </row>
    <row r="206" spans="1:65" s="2" customFormat="1" ht="66.75" customHeight="1" x14ac:dyDescent="0.15">
      <c r="A206" s="30"/>
      <c r="B206" s="146"/>
      <c r="C206" s="147" t="s">
        <v>279</v>
      </c>
      <c r="D206" s="147" t="s">
        <v>186</v>
      </c>
      <c r="E206" s="148" t="s">
        <v>318</v>
      </c>
      <c r="F206" s="149" t="s">
        <v>319</v>
      </c>
      <c r="G206" s="150" t="s">
        <v>239</v>
      </c>
      <c r="H206" s="151">
        <v>34.771000000000001</v>
      </c>
      <c r="I206" s="152"/>
      <c r="J206" s="152">
        <f>ROUND(I206*H206,2)</f>
        <v>0</v>
      </c>
      <c r="K206" s="149" t="s">
        <v>190</v>
      </c>
      <c r="L206" s="31"/>
      <c r="M206" s="153" t="s">
        <v>1</v>
      </c>
      <c r="N206" s="154" t="s">
        <v>42</v>
      </c>
      <c r="O206" s="155">
        <v>0.435</v>
      </c>
      <c r="P206" s="155">
        <f>O206*H206</f>
        <v>15.125385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2483</v>
      </c>
    </row>
    <row r="207" spans="1:65" s="13" customFormat="1" x14ac:dyDescent="0.15">
      <c r="B207" s="163"/>
      <c r="D207" s="159" t="s">
        <v>194</v>
      </c>
      <c r="E207" s="164" t="s">
        <v>1</v>
      </c>
      <c r="F207" s="165" t="s">
        <v>195</v>
      </c>
      <c r="H207" s="164" t="s">
        <v>1</v>
      </c>
      <c r="L207" s="163"/>
      <c r="M207" s="166"/>
      <c r="N207" s="167"/>
      <c r="O207" s="167"/>
      <c r="P207" s="167"/>
      <c r="Q207" s="167"/>
      <c r="R207" s="167"/>
      <c r="S207" s="167"/>
      <c r="T207" s="168"/>
      <c r="AT207" s="164" t="s">
        <v>194</v>
      </c>
      <c r="AU207" s="164" t="s">
        <v>86</v>
      </c>
      <c r="AV207" s="13" t="s">
        <v>84</v>
      </c>
      <c r="AW207" s="13" t="s">
        <v>32</v>
      </c>
      <c r="AX207" s="13" t="s">
        <v>77</v>
      </c>
      <c r="AY207" s="164" t="s">
        <v>184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246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4" customFormat="1" x14ac:dyDescent="0.15">
      <c r="B209" s="169"/>
      <c r="D209" s="159" t="s">
        <v>194</v>
      </c>
      <c r="E209" s="170" t="s">
        <v>1</v>
      </c>
      <c r="F209" s="171" t="s">
        <v>2484</v>
      </c>
      <c r="H209" s="172">
        <v>38.46</v>
      </c>
      <c r="L209" s="169"/>
      <c r="M209" s="173"/>
      <c r="N209" s="174"/>
      <c r="O209" s="174"/>
      <c r="P209" s="174"/>
      <c r="Q209" s="174"/>
      <c r="R209" s="174"/>
      <c r="S209" s="174"/>
      <c r="T209" s="175"/>
      <c r="AT209" s="170" t="s">
        <v>194</v>
      </c>
      <c r="AU209" s="170" t="s">
        <v>86</v>
      </c>
      <c r="AV209" s="14" t="s">
        <v>86</v>
      </c>
      <c r="AW209" s="14" t="s">
        <v>32</v>
      </c>
      <c r="AX209" s="14" t="s">
        <v>77</v>
      </c>
      <c r="AY209" s="170" t="s">
        <v>184</v>
      </c>
    </row>
    <row r="210" spans="1:65" s="14" customFormat="1" x14ac:dyDescent="0.15">
      <c r="B210" s="169"/>
      <c r="D210" s="159" t="s">
        <v>194</v>
      </c>
      <c r="E210" s="170" t="s">
        <v>1</v>
      </c>
      <c r="F210" s="171" t="s">
        <v>586</v>
      </c>
      <c r="H210" s="172">
        <v>-3.6890000000000001</v>
      </c>
      <c r="L210" s="169"/>
      <c r="M210" s="173"/>
      <c r="N210" s="174"/>
      <c r="O210" s="174"/>
      <c r="P210" s="174"/>
      <c r="Q210" s="174"/>
      <c r="R210" s="174"/>
      <c r="S210" s="174"/>
      <c r="T210" s="175"/>
      <c r="AT210" s="170" t="s">
        <v>194</v>
      </c>
      <c r="AU210" s="170" t="s">
        <v>86</v>
      </c>
      <c r="AV210" s="14" t="s">
        <v>86</v>
      </c>
      <c r="AW210" s="14" t="s">
        <v>32</v>
      </c>
      <c r="AX210" s="14" t="s">
        <v>77</v>
      </c>
      <c r="AY210" s="170" t="s">
        <v>184</v>
      </c>
    </row>
    <row r="211" spans="1:65" s="15" customFormat="1" x14ac:dyDescent="0.15">
      <c r="B211" s="176"/>
      <c r="D211" s="159" t="s">
        <v>194</v>
      </c>
      <c r="E211" s="177" t="s">
        <v>1</v>
      </c>
      <c r="F211" s="178" t="s">
        <v>242</v>
      </c>
      <c r="H211" s="179">
        <v>34.771000000000001</v>
      </c>
      <c r="L211" s="176"/>
      <c r="M211" s="180"/>
      <c r="N211" s="181"/>
      <c r="O211" s="181"/>
      <c r="P211" s="181"/>
      <c r="Q211" s="181"/>
      <c r="R211" s="181"/>
      <c r="S211" s="181"/>
      <c r="T211" s="182"/>
      <c r="AT211" s="177" t="s">
        <v>194</v>
      </c>
      <c r="AU211" s="177" t="s">
        <v>86</v>
      </c>
      <c r="AV211" s="15" t="s">
        <v>97</v>
      </c>
      <c r="AW211" s="15" t="s">
        <v>32</v>
      </c>
      <c r="AX211" s="15" t="s">
        <v>84</v>
      </c>
      <c r="AY211" s="177" t="s">
        <v>184</v>
      </c>
    </row>
    <row r="212" spans="1:65" s="2" customFormat="1" ht="16.5" customHeight="1" x14ac:dyDescent="0.15">
      <c r="A212" s="30"/>
      <c r="B212" s="146"/>
      <c r="C212" s="183" t="s">
        <v>284</v>
      </c>
      <c r="D212" s="183" t="s">
        <v>310</v>
      </c>
      <c r="E212" s="184" t="s">
        <v>324</v>
      </c>
      <c r="F212" s="185" t="s">
        <v>325</v>
      </c>
      <c r="G212" s="186" t="s">
        <v>300</v>
      </c>
      <c r="H212" s="187">
        <v>64.325999999999993</v>
      </c>
      <c r="I212" s="188"/>
      <c r="J212" s="188">
        <f>ROUND(I212*H212,2)</f>
        <v>0</v>
      </c>
      <c r="K212" s="185" t="s">
        <v>190</v>
      </c>
      <c r="L212" s="189"/>
      <c r="M212" s="190" t="s">
        <v>1</v>
      </c>
      <c r="N212" s="191" t="s">
        <v>42</v>
      </c>
      <c r="O212" s="155">
        <v>0</v>
      </c>
      <c r="P212" s="155">
        <f>O212*H212</f>
        <v>0</v>
      </c>
      <c r="Q212" s="155">
        <v>1</v>
      </c>
      <c r="R212" s="155">
        <f>Q212*H212</f>
        <v>64.325999999999993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226</v>
      </c>
      <c r="AT212" s="157" t="s">
        <v>310</v>
      </c>
      <c r="AU212" s="157" t="s">
        <v>86</v>
      </c>
      <c r="AY212" s="18" t="s">
        <v>184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97</v>
      </c>
      <c r="BM212" s="157" t="s">
        <v>2485</v>
      </c>
    </row>
    <row r="213" spans="1:65" s="2" customFormat="1" ht="30" x14ac:dyDescent="0.15">
      <c r="A213" s="30"/>
      <c r="B213" s="31"/>
      <c r="C213" s="30"/>
      <c r="D213" s="159" t="s">
        <v>192</v>
      </c>
      <c r="E213" s="30"/>
      <c r="F213" s="160" t="s">
        <v>327</v>
      </c>
      <c r="G213" s="30"/>
      <c r="H213" s="30"/>
      <c r="I213" s="30"/>
      <c r="J213" s="30"/>
      <c r="K213" s="30"/>
      <c r="L213" s="31"/>
      <c r="M213" s="161"/>
      <c r="N213" s="162"/>
      <c r="O213" s="56"/>
      <c r="P213" s="56"/>
      <c r="Q213" s="56"/>
      <c r="R213" s="56"/>
      <c r="S213" s="56"/>
      <c r="T213" s="57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8" t="s">
        <v>192</v>
      </c>
      <c r="AU213" s="18" t="s">
        <v>86</v>
      </c>
    </row>
    <row r="214" spans="1:65" s="14" customFormat="1" x14ac:dyDescent="0.15">
      <c r="B214" s="169"/>
      <c r="D214" s="159" t="s">
        <v>194</v>
      </c>
      <c r="F214" s="171" t="s">
        <v>2486</v>
      </c>
      <c r="H214" s="172">
        <v>64.325999999999993</v>
      </c>
      <c r="L214" s="169"/>
      <c r="M214" s="173"/>
      <c r="N214" s="174"/>
      <c r="O214" s="174"/>
      <c r="P214" s="174"/>
      <c r="Q214" s="174"/>
      <c r="R214" s="174"/>
      <c r="S214" s="174"/>
      <c r="T214" s="175"/>
      <c r="AT214" s="170" t="s">
        <v>194</v>
      </c>
      <c r="AU214" s="170" t="s">
        <v>86</v>
      </c>
      <c r="AV214" s="14" t="s">
        <v>86</v>
      </c>
      <c r="AW214" s="14" t="s">
        <v>3</v>
      </c>
      <c r="AX214" s="14" t="s">
        <v>84</v>
      </c>
      <c r="AY214" s="170" t="s">
        <v>184</v>
      </c>
    </row>
    <row r="215" spans="1:65" s="12" customFormat="1" ht="22.75" customHeight="1" x14ac:dyDescent="0.15">
      <c r="B215" s="134"/>
      <c r="D215" s="135" t="s">
        <v>76</v>
      </c>
      <c r="E215" s="144" t="s">
        <v>93</v>
      </c>
      <c r="F215" s="144" t="s">
        <v>339</v>
      </c>
      <c r="J215" s="145">
        <f>BK215</f>
        <v>0</v>
      </c>
      <c r="L215" s="134"/>
      <c r="M215" s="138"/>
      <c r="N215" s="139"/>
      <c r="O215" s="139"/>
      <c r="P215" s="140">
        <f>SUM(P216:P217)</f>
        <v>10.99098</v>
      </c>
      <c r="Q215" s="139"/>
      <c r="R215" s="140">
        <f>SUM(R216:R217)</f>
        <v>0</v>
      </c>
      <c r="S215" s="139"/>
      <c r="T215" s="141">
        <f>SUM(T216:T217)</f>
        <v>0</v>
      </c>
      <c r="AR215" s="135" t="s">
        <v>84</v>
      </c>
      <c r="AT215" s="142" t="s">
        <v>76</v>
      </c>
      <c r="AU215" s="142" t="s">
        <v>84</v>
      </c>
      <c r="AY215" s="135" t="s">
        <v>184</v>
      </c>
      <c r="BK215" s="143">
        <f>SUM(BK216:BK217)</f>
        <v>0</v>
      </c>
    </row>
    <row r="216" spans="1:65" s="2" customFormat="1" ht="16.5" customHeight="1" x14ac:dyDescent="0.15">
      <c r="A216" s="30"/>
      <c r="B216" s="146"/>
      <c r="C216" s="147" t="s">
        <v>288</v>
      </c>
      <c r="D216" s="147" t="s">
        <v>186</v>
      </c>
      <c r="E216" s="148" t="s">
        <v>341</v>
      </c>
      <c r="F216" s="149" t="s">
        <v>342</v>
      </c>
      <c r="G216" s="150" t="s">
        <v>229</v>
      </c>
      <c r="H216" s="151">
        <v>71.37</v>
      </c>
      <c r="I216" s="152"/>
      <c r="J216" s="152">
        <f>ROUND(I216*H216,2)</f>
        <v>0</v>
      </c>
      <c r="K216" s="149" t="s">
        <v>190</v>
      </c>
      <c r="L216" s="31"/>
      <c r="M216" s="153" t="s">
        <v>1</v>
      </c>
      <c r="N216" s="154" t="s">
        <v>42</v>
      </c>
      <c r="O216" s="155">
        <v>6.9000000000000006E-2</v>
      </c>
      <c r="P216" s="155">
        <f>O216*H216</f>
        <v>4.9245300000000007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7" t="s">
        <v>97</v>
      </c>
      <c r="AT216" s="157" t="s">
        <v>186</v>
      </c>
      <c r="AU216" s="157" t="s">
        <v>86</v>
      </c>
      <c r="AY216" s="18" t="s">
        <v>184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8" t="s">
        <v>84</v>
      </c>
      <c r="BK216" s="158">
        <f>ROUND(I216*H216,2)</f>
        <v>0</v>
      </c>
      <c r="BL216" s="18" t="s">
        <v>97</v>
      </c>
      <c r="BM216" s="157" t="s">
        <v>2487</v>
      </c>
    </row>
    <row r="217" spans="1:65" s="2" customFormat="1" ht="24.25" customHeight="1" x14ac:dyDescent="0.15">
      <c r="A217" s="30"/>
      <c r="B217" s="146"/>
      <c r="C217" s="147" t="s">
        <v>7</v>
      </c>
      <c r="D217" s="147" t="s">
        <v>186</v>
      </c>
      <c r="E217" s="148" t="s">
        <v>345</v>
      </c>
      <c r="F217" s="149" t="s">
        <v>346</v>
      </c>
      <c r="G217" s="150" t="s">
        <v>229</v>
      </c>
      <c r="H217" s="151">
        <v>71.37</v>
      </c>
      <c r="I217" s="152"/>
      <c r="J217" s="152">
        <f>ROUND(I217*H217,2)</f>
        <v>0</v>
      </c>
      <c r="K217" s="149" t="s">
        <v>190</v>
      </c>
      <c r="L217" s="31"/>
      <c r="M217" s="153" t="s">
        <v>1</v>
      </c>
      <c r="N217" s="154" t="s">
        <v>42</v>
      </c>
      <c r="O217" s="155">
        <v>8.5000000000000006E-2</v>
      </c>
      <c r="P217" s="155">
        <f>O217*H217</f>
        <v>6.0664500000000006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97</v>
      </c>
      <c r="AT217" s="157" t="s">
        <v>186</v>
      </c>
      <c r="AU217" s="157" t="s">
        <v>86</v>
      </c>
      <c r="AY217" s="18" t="s">
        <v>184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84</v>
      </c>
      <c r="BK217" s="158">
        <f>ROUND(I217*H217,2)</f>
        <v>0</v>
      </c>
      <c r="BL217" s="18" t="s">
        <v>97</v>
      </c>
      <c r="BM217" s="157" t="s">
        <v>2488</v>
      </c>
    </row>
    <row r="218" spans="1:65" s="12" customFormat="1" ht="22.75" customHeight="1" x14ac:dyDescent="0.15">
      <c r="B218" s="134"/>
      <c r="D218" s="135" t="s">
        <v>76</v>
      </c>
      <c r="E218" s="144" t="s">
        <v>97</v>
      </c>
      <c r="F218" s="144" t="s">
        <v>348</v>
      </c>
      <c r="J218" s="145">
        <f>BK218</f>
        <v>0</v>
      </c>
      <c r="L218" s="134"/>
      <c r="M218" s="138"/>
      <c r="N218" s="139"/>
      <c r="O218" s="139"/>
      <c r="P218" s="140">
        <f>SUM(P219:P240)</f>
        <v>24.157396000000002</v>
      </c>
      <c r="Q218" s="139"/>
      <c r="R218" s="140">
        <f>SUM(R219:R240)</f>
        <v>1.6446400000000001</v>
      </c>
      <c r="S218" s="139"/>
      <c r="T218" s="141">
        <f>SUM(T219:T240)</f>
        <v>0</v>
      </c>
      <c r="AR218" s="135" t="s">
        <v>84</v>
      </c>
      <c r="AT218" s="142" t="s">
        <v>76</v>
      </c>
      <c r="AU218" s="142" t="s">
        <v>84</v>
      </c>
      <c r="AY218" s="135" t="s">
        <v>184</v>
      </c>
      <c r="BK218" s="143">
        <f>SUM(BK219:BK240)</f>
        <v>0</v>
      </c>
    </row>
    <row r="219" spans="1:65" s="2" customFormat="1" ht="33" customHeight="1" x14ac:dyDescent="0.15">
      <c r="A219" s="30"/>
      <c r="B219" s="146"/>
      <c r="C219" s="147" t="s">
        <v>296</v>
      </c>
      <c r="D219" s="147" t="s">
        <v>186</v>
      </c>
      <c r="E219" s="148" t="s">
        <v>350</v>
      </c>
      <c r="F219" s="149" t="s">
        <v>351</v>
      </c>
      <c r="G219" s="150" t="s">
        <v>239</v>
      </c>
      <c r="H219" s="151">
        <v>0.34599999999999997</v>
      </c>
      <c r="I219" s="152"/>
      <c r="J219" s="152">
        <f>ROUND(I219*H219,2)</f>
        <v>0</v>
      </c>
      <c r="K219" s="149" t="s">
        <v>190</v>
      </c>
      <c r="L219" s="31"/>
      <c r="M219" s="153" t="s">
        <v>1</v>
      </c>
      <c r="N219" s="154" t="s">
        <v>42</v>
      </c>
      <c r="O219" s="155">
        <v>1.3169999999999999</v>
      </c>
      <c r="P219" s="155">
        <f>O219*H219</f>
        <v>0.45568199999999998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7" t="s">
        <v>97</v>
      </c>
      <c r="AT219" s="157" t="s">
        <v>186</v>
      </c>
      <c r="AU219" s="157" t="s">
        <v>86</v>
      </c>
      <c r="AY219" s="18" t="s">
        <v>184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97</v>
      </c>
      <c r="BM219" s="157" t="s">
        <v>2489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353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3" customFormat="1" x14ac:dyDescent="0.15">
      <c r="B221" s="163"/>
      <c r="D221" s="159" t="s">
        <v>194</v>
      </c>
      <c r="E221" s="164" t="s">
        <v>1</v>
      </c>
      <c r="F221" s="165" t="s">
        <v>354</v>
      </c>
      <c r="H221" s="164" t="s">
        <v>1</v>
      </c>
      <c r="L221" s="163"/>
      <c r="M221" s="166"/>
      <c r="N221" s="167"/>
      <c r="O221" s="167"/>
      <c r="P221" s="167"/>
      <c r="Q221" s="167"/>
      <c r="R221" s="167"/>
      <c r="S221" s="167"/>
      <c r="T221" s="168"/>
      <c r="AT221" s="164" t="s">
        <v>194</v>
      </c>
      <c r="AU221" s="164" t="s">
        <v>86</v>
      </c>
      <c r="AV221" s="13" t="s">
        <v>84</v>
      </c>
      <c r="AW221" s="13" t="s">
        <v>32</v>
      </c>
      <c r="AX221" s="13" t="s">
        <v>77</v>
      </c>
      <c r="AY221" s="164" t="s">
        <v>184</v>
      </c>
    </row>
    <row r="222" spans="1:65" s="14" customFormat="1" x14ac:dyDescent="0.15">
      <c r="B222" s="169"/>
      <c r="D222" s="159" t="s">
        <v>194</v>
      </c>
      <c r="E222" s="170" t="s">
        <v>1</v>
      </c>
      <c r="F222" s="171" t="s">
        <v>2490</v>
      </c>
      <c r="H222" s="172">
        <v>0.34599999999999997</v>
      </c>
      <c r="L222" s="169"/>
      <c r="M222" s="173"/>
      <c r="N222" s="174"/>
      <c r="O222" s="174"/>
      <c r="P222" s="174"/>
      <c r="Q222" s="174"/>
      <c r="R222" s="174"/>
      <c r="S222" s="174"/>
      <c r="T222" s="175"/>
      <c r="AT222" s="170" t="s">
        <v>194</v>
      </c>
      <c r="AU222" s="170" t="s">
        <v>86</v>
      </c>
      <c r="AV222" s="14" t="s">
        <v>86</v>
      </c>
      <c r="AW222" s="14" t="s">
        <v>32</v>
      </c>
      <c r="AX222" s="14" t="s">
        <v>84</v>
      </c>
      <c r="AY222" s="170" t="s">
        <v>184</v>
      </c>
    </row>
    <row r="223" spans="1:65" s="2" customFormat="1" ht="24.25" customHeight="1" x14ac:dyDescent="0.15">
      <c r="A223" s="30"/>
      <c r="B223" s="146"/>
      <c r="C223" s="147" t="s">
        <v>299</v>
      </c>
      <c r="D223" s="147" t="s">
        <v>186</v>
      </c>
      <c r="E223" s="148" t="s">
        <v>357</v>
      </c>
      <c r="F223" s="149" t="s">
        <v>358</v>
      </c>
      <c r="G223" s="150" t="s">
        <v>359</v>
      </c>
      <c r="H223" s="151">
        <v>5</v>
      </c>
      <c r="I223" s="152"/>
      <c r="J223" s="152">
        <f>ROUND(I223*H223,2)</f>
        <v>0</v>
      </c>
      <c r="K223" s="149" t="s">
        <v>190</v>
      </c>
      <c r="L223" s="31"/>
      <c r="M223" s="153" t="s">
        <v>1</v>
      </c>
      <c r="N223" s="154" t="s">
        <v>42</v>
      </c>
      <c r="O223" s="155">
        <v>1.05</v>
      </c>
      <c r="P223" s="155">
        <f>O223*H223</f>
        <v>5.25</v>
      </c>
      <c r="Q223" s="155">
        <v>0.22394</v>
      </c>
      <c r="R223" s="155">
        <f>Q223*H223</f>
        <v>1.1196999999999999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97</v>
      </c>
      <c r="AT223" s="157" t="s">
        <v>186</v>
      </c>
      <c r="AU223" s="157" t="s">
        <v>86</v>
      </c>
      <c r="AY223" s="18" t="s">
        <v>184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97</v>
      </c>
      <c r="BM223" s="157" t="s">
        <v>2491</v>
      </c>
    </row>
    <row r="224" spans="1:65" s="14" customFormat="1" x14ac:dyDescent="0.15">
      <c r="B224" s="169"/>
      <c r="D224" s="159" t="s">
        <v>194</v>
      </c>
      <c r="E224" s="170" t="s">
        <v>1</v>
      </c>
      <c r="F224" s="171" t="s">
        <v>2492</v>
      </c>
      <c r="H224" s="172">
        <v>5</v>
      </c>
      <c r="L224" s="169"/>
      <c r="M224" s="173"/>
      <c r="N224" s="174"/>
      <c r="O224" s="174"/>
      <c r="P224" s="174"/>
      <c r="Q224" s="174"/>
      <c r="R224" s="174"/>
      <c r="S224" s="174"/>
      <c r="T224" s="175"/>
      <c r="AT224" s="170" t="s">
        <v>194</v>
      </c>
      <c r="AU224" s="170" t="s">
        <v>86</v>
      </c>
      <c r="AV224" s="14" t="s">
        <v>86</v>
      </c>
      <c r="AW224" s="14" t="s">
        <v>32</v>
      </c>
      <c r="AX224" s="14" t="s">
        <v>84</v>
      </c>
      <c r="AY224" s="170" t="s">
        <v>184</v>
      </c>
    </row>
    <row r="225" spans="1:65" s="2" customFormat="1" ht="24.25" customHeight="1" x14ac:dyDescent="0.15">
      <c r="A225" s="30"/>
      <c r="B225" s="146"/>
      <c r="C225" s="183" t="s">
        <v>302</v>
      </c>
      <c r="D225" s="183" t="s">
        <v>310</v>
      </c>
      <c r="E225" s="184" t="s">
        <v>768</v>
      </c>
      <c r="F225" s="185" t="s">
        <v>769</v>
      </c>
      <c r="G225" s="186" t="s">
        <v>359</v>
      </c>
      <c r="H225" s="187">
        <v>1</v>
      </c>
      <c r="I225" s="188"/>
      <c r="J225" s="188">
        <f t="shared" ref="J225:J230" si="0">ROUND(I225*H225,2)</f>
        <v>0</v>
      </c>
      <c r="K225" s="185" t="s">
        <v>190</v>
      </c>
      <c r="L225" s="189"/>
      <c r="M225" s="190" t="s">
        <v>1</v>
      </c>
      <c r="N225" s="191" t="s">
        <v>42</v>
      </c>
      <c r="O225" s="155">
        <v>0</v>
      </c>
      <c r="P225" s="155">
        <f t="shared" ref="P225:P230" si="1">O225*H225</f>
        <v>0</v>
      </c>
      <c r="Q225" s="155">
        <v>3.2000000000000001E-2</v>
      </c>
      <c r="R225" s="155">
        <f t="shared" ref="R225:R230" si="2">Q225*H225</f>
        <v>3.2000000000000001E-2</v>
      </c>
      <c r="S225" s="155">
        <v>0</v>
      </c>
      <c r="T225" s="156">
        <f t="shared" ref="T225:T230" si="3"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7" t="s">
        <v>226</v>
      </c>
      <c r="AT225" s="157" t="s">
        <v>310</v>
      </c>
      <c r="AU225" s="157" t="s">
        <v>86</v>
      </c>
      <c r="AY225" s="18" t="s">
        <v>184</v>
      </c>
      <c r="BE225" s="158">
        <f t="shared" ref="BE225:BE230" si="4">IF(N225="základní",J225,0)</f>
        <v>0</v>
      </c>
      <c r="BF225" s="158">
        <f t="shared" ref="BF225:BF230" si="5">IF(N225="snížená",J225,0)</f>
        <v>0</v>
      </c>
      <c r="BG225" s="158">
        <f t="shared" ref="BG225:BG230" si="6">IF(N225="zákl. přenesená",J225,0)</f>
        <v>0</v>
      </c>
      <c r="BH225" s="158">
        <f t="shared" ref="BH225:BH230" si="7">IF(N225="sníž. přenesená",J225,0)</f>
        <v>0</v>
      </c>
      <c r="BI225" s="158">
        <f t="shared" ref="BI225:BI230" si="8">IF(N225="nulová",J225,0)</f>
        <v>0</v>
      </c>
      <c r="BJ225" s="18" t="s">
        <v>84</v>
      </c>
      <c r="BK225" s="158">
        <f t="shared" ref="BK225:BK230" si="9">ROUND(I225*H225,2)</f>
        <v>0</v>
      </c>
      <c r="BL225" s="18" t="s">
        <v>97</v>
      </c>
      <c r="BM225" s="157" t="s">
        <v>2493</v>
      </c>
    </row>
    <row r="226" spans="1:65" s="2" customFormat="1" ht="24.25" customHeight="1" x14ac:dyDescent="0.15">
      <c r="A226" s="30"/>
      <c r="B226" s="146"/>
      <c r="C226" s="183" t="s">
        <v>309</v>
      </c>
      <c r="D226" s="183" t="s">
        <v>310</v>
      </c>
      <c r="E226" s="184" t="s">
        <v>367</v>
      </c>
      <c r="F226" s="185" t="s">
        <v>368</v>
      </c>
      <c r="G226" s="186" t="s">
        <v>359</v>
      </c>
      <c r="H226" s="187">
        <v>2</v>
      </c>
      <c r="I226" s="188"/>
      <c r="J226" s="188">
        <f t="shared" si="0"/>
        <v>0</v>
      </c>
      <c r="K226" s="185" t="s">
        <v>190</v>
      </c>
      <c r="L226" s="189"/>
      <c r="M226" s="190" t="s">
        <v>1</v>
      </c>
      <c r="N226" s="191" t="s">
        <v>42</v>
      </c>
      <c r="O226" s="155">
        <v>0</v>
      </c>
      <c r="P226" s="155">
        <f t="shared" si="1"/>
        <v>0</v>
      </c>
      <c r="Q226" s="155">
        <v>4.1000000000000002E-2</v>
      </c>
      <c r="R226" s="155">
        <f t="shared" si="2"/>
        <v>8.2000000000000003E-2</v>
      </c>
      <c r="S226" s="155">
        <v>0</v>
      </c>
      <c r="T226" s="156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226</v>
      </c>
      <c r="AT226" s="157" t="s">
        <v>310</v>
      </c>
      <c r="AU226" s="157" t="s">
        <v>86</v>
      </c>
      <c r="AY226" s="18" t="s">
        <v>184</v>
      </c>
      <c r="BE226" s="158">
        <f t="shared" si="4"/>
        <v>0</v>
      </c>
      <c r="BF226" s="158">
        <f t="shared" si="5"/>
        <v>0</v>
      </c>
      <c r="BG226" s="158">
        <f t="shared" si="6"/>
        <v>0</v>
      </c>
      <c r="BH226" s="158">
        <f t="shared" si="7"/>
        <v>0</v>
      </c>
      <c r="BI226" s="158">
        <f t="shared" si="8"/>
        <v>0</v>
      </c>
      <c r="BJ226" s="18" t="s">
        <v>84</v>
      </c>
      <c r="BK226" s="158">
        <f t="shared" si="9"/>
        <v>0</v>
      </c>
      <c r="BL226" s="18" t="s">
        <v>97</v>
      </c>
      <c r="BM226" s="157" t="s">
        <v>2494</v>
      </c>
    </row>
    <row r="227" spans="1:65" s="2" customFormat="1" ht="24.25" customHeight="1" x14ac:dyDescent="0.15">
      <c r="A227" s="30"/>
      <c r="B227" s="146"/>
      <c r="C227" s="183" t="s">
        <v>317</v>
      </c>
      <c r="D227" s="183" t="s">
        <v>310</v>
      </c>
      <c r="E227" s="184" t="s">
        <v>371</v>
      </c>
      <c r="F227" s="185" t="s">
        <v>372</v>
      </c>
      <c r="G227" s="186" t="s">
        <v>359</v>
      </c>
      <c r="H227" s="187">
        <v>2</v>
      </c>
      <c r="I227" s="188"/>
      <c r="J227" s="188">
        <f t="shared" si="0"/>
        <v>0</v>
      </c>
      <c r="K227" s="185" t="s">
        <v>190</v>
      </c>
      <c r="L227" s="189"/>
      <c r="M227" s="190" t="s">
        <v>1</v>
      </c>
      <c r="N227" s="191" t="s">
        <v>42</v>
      </c>
      <c r="O227" s="155">
        <v>0</v>
      </c>
      <c r="P227" s="155">
        <f t="shared" si="1"/>
        <v>0</v>
      </c>
      <c r="Q227" s="155">
        <v>5.2999999999999999E-2</v>
      </c>
      <c r="R227" s="155">
        <f t="shared" si="2"/>
        <v>0.106</v>
      </c>
      <c r="S227" s="155">
        <v>0</v>
      </c>
      <c r="T227" s="156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7" t="s">
        <v>226</v>
      </c>
      <c r="AT227" s="157" t="s">
        <v>310</v>
      </c>
      <c r="AU227" s="157" t="s">
        <v>86</v>
      </c>
      <c r="AY227" s="18" t="s">
        <v>184</v>
      </c>
      <c r="BE227" s="158">
        <f t="shared" si="4"/>
        <v>0</v>
      </c>
      <c r="BF227" s="158">
        <f t="shared" si="5"/>
        <v>0</v>
      </c>
      <c r="BG227" s="158">
        <f t="shared" si="6"/>
        <v>0</v>
      </c>
      <c r="BH227" s="158">
        <f t="shared" si="7"/>
        <v>0</v>
      </c>
      <c r="BI227" s="158">
        <f t="shared" si="8"/>
        <v>0</v>
      </c>
      <c r="BJ227" s="18" t="s">
        <v>84</v>
      </c>
      <c r="BK227" s="158">
        <f t="shared" si="9"/>
        <v>0</v>
      </c>
      <c r="BL227" s="18" t="s">
        <v>97</v>
      </c>
      <c r="BM227" s="157" t="s">
        <v>2495</v>
      </c>
    </row>
    <row r="228" spans="1:65" s="2" customFormat="1" ht="33" customHeight="1" x14ac:dyDescent="0.15">
      <c r="A228" s="30"/>
      <c r="B228" s="146"/>
      <c r="C228" s="147" t="s">
        <v>323</v>
      </c>
      <c r="D228" s="147" t="s">
        <v>186</v>
      </c>
      <c r="E228" s="148" t="s">
        <v>375</v>
      </c>
      <c r="F228" s="149" t="s">
        <v>376</v>
      </c>
      <c r="G228" s="150" t="s">
        <v>359</v>
      </c>
      <c r="H228" s="151">
        <v>1</v>
      </c>
      <c r="I228" s="152"/>
      <c r="J228" s="152">
        <f t="shared" si="0"/>
        <v>0</v>
      </c>
      <c r="K228" s="149" t="s">
        <v>190</v>
      </c>
      <c r="L228" s="31"/>
      <c r="M228" s="153" t="s">
        <v>1</v>
      </c>
      <c r="N228" s="154" t="s">
        <v>42</v>
      </c>
      <c r="O228" s="155">
        <v>1.228</v>
      </c>
      <c r="P228" s="155">
        <f t="shared" si="1"/>
        <v>1.228</v>
      </c>
      <c r="Q228" s="155">
        <v>0.22394</v>
      </c>
      <c r="R228" s="155">
        <f t="shared" si="2"/>
        <v>0.22394</v>
      </c>
      <c r="S228" s="155">
        <v>0</v>
      </c>
      <c r="T228" s="156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97</v>
      </c>
      <c r="AT228" s="157" t="s">
        <v>186</v>
      </c>
      <c r="AU228" s="157" t="s">
        <v>86</v>
      </c>
      <c r="AY228" s="18" t="s">
        <v>184</v>
      </c>
      <c r="BE228" s="158">
        <f t="shared" si="4"/>
        <v>0</v>
      </c>
      <c r="BF228" s="158">
        <f t="shared" si="5"/>
        <v>0</v>
      </c>
      <c r="BG228" s="158">
        <f t="shared" si="6"/>
        <v>0</v>
      </c>
      <c r="BH228" s="158">
        <f t="shared" si="7"/>
        <v>0</v>
      </c>
      <c r="BI228" s="158">
        <f t="shared" si="8"/>
        <v>0</v>
      </c>
      <c r="BJ228" s="18" t="s">
        <v>84</v>
      </c>
      <c r="BK228" s="158">
        <f t="shared" si="9"/>
        <v>0</v>
      </c>
      <c r="BL228" s="18" t="s">
        <v>97</v>
      </c>
      <c r="BM228" s="157" t="s">
        <v>2496</v>
      </c>
    </row>
    <row r="229" spans="1:65" s="2" customFormat="1" ht="24.25" customHeight="1" x14ac:dyDescent="0.15">
      <c r="A229" s="30"/>
      <c r="B229" s="146"/>
      <c r="C229" s="183" t="s">
        <v>330</v>
      </c>
      <c r="D229" s="183" t="s">
        <v>310</v>
      </c>
      <c r="E229" s="184" t="s">
        <v>379</v>
      </c>
      <c r="F229" s="185" t="s">
        <v>380</v>
      </c>
      <c r="G229" s="186" t="s">
        <v>359</v>
      </c>
      <c r="H229" s="187">
        <v>1</v>
      </c>
      <c r="I229" s="188"/>
      <c r="J229" s="188">
        <f t="shared" si="0"/>
        <v>0</v>
      </c>
      <c r="K229" s="185" t="s">
        <v>190</v>
      </c>
      <c r="L229" s="189"/>
      <c r="M229" s="190" t="s">
        <v>1</v>
      </c>
      <c r="N229" s="191" t="s">
        <v>42</v>
      </c>
      <c r="O229" s="155">
        <v>0</v>
      </c>
      <c r="P229" s="155">
        <f t="shared" si="1"/>
        <v>0</v>
      </c>
      <c r="Q229" s="155">
        <v>8.1000000000000003E-2</v>
      </c>
      <c r="R229" s="155">
        <f t="shared" si="2"/>
        <v>8.1000000000000003E-2</v>
      </c>
      <c r="S229" s="155">
        <v>0</v>
      </c>
      <c r="T229" s="156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7" t="s">
        <v>226</v>
      </c>
      <c r="AT229" s="157" t="s">
        <v>310</v>
      </c>
      <c r="AU229" s="157" t="s">
        <v>86</v>
      </c>
      <c r="AY229" s="18" t="s">
        <v>184</v>
      </c>
      <c r="BE229" s="158">
        <f t="shared" si="4"/>
        <v>0</v>
      </c>
      <c r="BF229" s="158">
        <f t="shared" si="5"/>
        <v>0</v>
      </c>
      <c r="BG229" s="158">
        <f t="shared" si="6"/>
        <v>0</v>
      </c>
      <c r="BH229" s="158">
        <f t="shared" si="7"/>
        <v>0</v>
      </c>
      <c r="BI229" s="158">
        <f t="shared" si="8"/>
        <v>0</v>
      </c>
      <c r="BJ229" s="18" t="s">
        <v>84</v>
      </c>
      <c r="BK229" s="158">
        <f t="shared" si="9"/>
        <v>0</v>
      </c>
      <c r="BL229" s="18" t="s">
        <v>97</v>
      </c>
      <c r="BM229" s="157" t="s">
        <v>2497</v>
      </c>
    </row>
    <row r="230" spans="1:65" s="2" customFormat="1" ht="37.75" customHeight="1" x14ac:dyDescent="0.15">
      <c r="A230" s="30"/>
      <c r="B230" s="146"/>
      <c r="C230" s="147" t="s">
        <v>335</v>
      </c>
      <c r="D230" s="147" t="s">
        <v>186</v>
      </c>
      <c r="E230" s="148" t="s">
        <v>383</v>
      </c>
      <c r="F230" s="149" t="s">
        <v>384</v>
      </c>
      <c r="G230" s="150" t="s">
        <v>239</v>
      </c>
      <c r="H230" s="151">
        <v>7.0679999999999996</v>
      </c>
      <c r="I230" s="152"/>
      <c r="J230" s="152">
        <f t="shared" si="0"/>
        <v>0</v>
      </c>
      <c r="K230" s="149" t="s">
        <v>190</v>
      </c>
      <c r="L230" s="31"/>
      <c r="M230" s="153" t="s">
        <v>1</v>
      </c>
      <c r="N230" s="154" t="s">
        <v>42</v>
      </c>
      <c r="O230" s="155">
        <v>1.4650000000000001</v>
      </c>
      <c r="P230" s="155">
        <f t="shared" si="1"/>
        <v>10.354620000000001</v>
      </c>
      <c r="Q230" s="155">
        <v>0</v>
      </c>
      <c r="R230" s="155">
        <f t="shared" si="2"/>
        <v>0</v>
      </c>
      <c r="S230" s="155">
        <v>0</v>
      </c>
      <c r="T230" s="156">
        <f t="shared" si="3"/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7" t="s">
        <v>97</v>
      </c>
      <c r="AT230" s="157" t="s">
        <v>186</v>
      </c>
      <c r="AU230" s="157" t="s">
        <v>86</v>
      </c>
      <c r="AY230" s="18" t="s">
        <v>184</v>
      </c>
      <c r="BE230" s="158">
        <f t="shared" si="4"/>
        <v>0</v>
      </c>
      <c r="BF230" s="158">
        <f t="shared" si="5"/>
        <v>0</v>
      </c>
      <c r="BG230" s="158">
        <f t="shared" si="6"/>
        <v>0</v>
      </c>
      <c r="BH230" s="158">
        <f t="shared" si="7"/>
        <v>0</v>
      </c>
      <c r="BI230" s="158">
        <f t="shared" si="8"/>
        <v>0</v>
      </c>
      <c r="BJ230" s="18" t="s">
        <v>84</v>
      </c>
      <c r="BK230" s="158">
        <f t="shared" si="9"/>
        <v>0</v>
      </c>
      <c r="BL230" s="18" t="s">
        <v>97</v>
      </c>
      <c r="BM230" s="157" t="s">
        <v>2498</v>
      </c>
    </row>
    <row r="231" spans="1:65" s="13" customFormat="1" x14ac:dyDescent="0.15">
      <c r="B231" s="163"/>
      <c r="D231" s="159" t="s">
        <v>194</v>
      </c>
      <c r="E231" s="164" t="s">
        <v>1</v>
      </c>
      <c r="F231" s="165" t="s">
        <v>195</v>
      </c>
      <c r="H231" s="164" t="s">
        <v>1</v>
      </c>
      <c r="L231" s="163"/>
      <c r="M231" s="166"/>
      <c r="N231" s="167"/>
      <c r="O231" s="167"/>
      <c r="P231" s="167"/>
      <c r="Q231" s="167"/>
      <c r="R231" s="167"/>
      <c r="S231" s="167"/>
      <c r="T231" s="168"/>
      <c r="AT231" s="164" t="s">
        <v>194</v>
      </c>
      <c r="AU231" s="164" t="s">
        <v>86</v>
      </c>
      <c r="AV231" s="13" t="s">
        <v>84</v>
      </c>
      <c r="AW231" s="13" t="s">
        <v>32</v>
      </c>
      <c r="AX231" s="13" t="s">
        <v>77</v>
      </c>
      <c r="AY231" s="164" t="s">
        <v>184</v>
      </c>
    </row>
    <row r="232" spans="1:65" s="13" customFormat="1" x14ac:dyDescent="0.15">
      <c r="B232" s="163"/>
      <c r="D232" s="159" t="s">
        <v>194</v>
      </c>
      <c r="E232" s="164" t="s">
        <v>1</v>
      </c>
      <c r="F232" s="165" t="s">
        <v>246</v>
      </c>
      <c r="H232" s="164" t="s">
        <v>1</v>
      </c>
      <c r="L232" s="163"/>
      <c r="M232" s="166"/>
      <c r="N232" s="167"/>
      <c r="O232" s="167"/>
      <c r="P232" s="167"/>
      <c r="Q232" s="167"/>
      <c r="R232" s="167"/>
      <c r="S232" s="167"/>
      <c r="T232" s="168"/>
      <c r="AT232" s="164" t="s">
        <v>194</v>
      </c>
      <c r="AU232" s="164" t="s">
        <v>86</v>
      </c>
      <c r="AV232" s="13" t="s">
        <v>84</v>
      </c>
      <c r="AW232" s="13" t="s">
        <v>32</v>
      </c>
      <c r="AX232" s="13" t="s">
        <v>77</v>
      </c>
      <c r="AY232" s="164" t="s">
        <v>184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2499</v>
      </c>
      <c r="H233" s="172">
        <v>6.2640000000000002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77</v>
      </c>
      <c r="AY233" s="170" t="s">
        <v>184</v>
      </c>
    </row>
    <row r="234" spans="1:65" s="13" customFormat="1" x14ac:dyDescent="0.15">
      <c r="B234" s="163"/>
      <c r="D234" s="159" t="s">
        <v>194</v>
      </c>
      <c r="E234" s="164" t="s">
        <v>1</v>
      </c>
      <c r="F234" s="165" t="s">
        <v>387</v>
      </c>
      <c r="H234" s="164" t="s">
        <v>1</v>
      </c>
      <c r="L234" s="163"/>
      <c r="M234" s="166"/>
      <c r="N234" s="167"/>
      <c r="O234" s="167"/>
      <c r="P234" s="167"/>
      <c r="Q234" s="167"/>
      <c r="R234" s="167"/>
      <c r="S234" s="167"/>
      <c r="T234" s="168"/>
      <c r="AT234" s="164" t="s">
        <v>194</v>
      </c>
      <c r="AU234" s="164" t="s">
        <v>86</v>
      </c>
      <c r="AV234" s="13" t="s">
        <v>84</v>
      </c>
      <c r="AW234" s="13" t="s">
        <v>32</v>
      </c>
      <c r="AX234" s="13" t="s">
        <v>77</v>
      </c>
      <c r="AY234" s="164" t="s">
        <v>184</v>
      </c>
    </row>
    <row r="235" spans="1:65" s="13" customFormat="1" x14ac:dyDescent="0.15">
      <c r="B235" s="163"/>
      <c r="D235" s="159" t="s">
        <v>194</v>
      </c>
      <c r="E235" s="164" t="s">
        <v>1</v>
      </c>
      <c r="F235" s="165" t="s">
        <v>388</v>
      </c>
      <c r="H235" s="164" t="s">
        <v>1</v>
      </c>
      <c r="L235" s="163"/>
      <c r="M235" s="166"/>
      <c r="N235" s="167"/>
      <c r="O235" s="167"/>
      <c r="P235" s="167"/>
      <c r="Q235" s="167"/>
      <c r="R235" s="167"/>
      <c r="S235" s="167"/>
      <c r="T235" s="168"/>
      <c r="AT235" s="164" t="s">
        <v>194</v>
      </c>
      <c r="AU235" s="164" t="s">
        <v>86</v>
      </c>
      <c r="AV235" s="13" t="s">
        <v>84</v>
      </c>
      <c r="AW235" s="13" t="s">
        <v>32</v>
      </c>
      <c r="AX235" s="13" t="s">
        <v>77</v>
      </c>
      <c r="AY235" s="164" t="s">
        <v>184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389</v>
      </c>
      <c r="H236" s="172">
        <v>0.80400000000000005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77</v>
      </c>
      <c r="AY236" s="170" t="s">
        <v>184</v>
      </c>
    </row>
    <row r="237" spans="1:65" s="15" customFormat="1" x14ac:dyDescent="0.15">
      <c r="B237" s="176"/>
      <c r="D237" s="159" t="s">
        <v>194</v>
      </c>
      <c r="E237" s="177" t="s">
        <v>1</v>
      </c>
      <c r="F237" s="178" t="s">
        <v>242</v>
      </c>
      <c r="H237" s="179">
        <v>7.0679999999999996</v>
      </c>
      <c r="L237" s="176"/>
      <c r="M237" s="180"/>
      <c r="N237" s="181"/>
      <c r="O237" s="181"/>
      <c r="P237" s="181"/>
      <c r="Q237" s="181"/>
      <c r="R237" s="181"/>
      <c r="S237" s="181"/>
      <c r="T237" s="182"/>
      <c r="AT237" s="177" t="s">
        <v>194</v>
      </c>
      <c r="AU237" s="177" t="s">
        <v>86</v>
      </c>
      <c r="AV237" s="15" t="s">
        <v>97</v>
      </c>
      <c r="AW237" s="15" t="s">
        <v>32</v>
      </c>
      <c r="AX237" s="15" t="s">
        <v>84</v>
      </c>
      <c r="AY237" s="177" t="s">
        <v>184</v>
      </c>
    </row>
    <row r="238" spans="1:65" s="2" customFormat="1" ht="37.75" customHeight="1" x14ac:dyDescent="0.15">
      <c r="A238" s="30"/>
      <c r="B238" s="146"/>
      <c r="C238" s="147" t="s">
        <v>340</v>
      </c>
      <c r="D238" s="147" t="s">
        <v>186</v>
      </c>
      <c r="E238" s="148" t="s">
        <v>391</v>
      </c>
      <c r="F238" s="149" t="s">
        <v>392</v>
      </c>
      <c r="G238" s="150" t="s">
        <v>239</v>
      </c>
      <c r="H238" s="151">
        <v>4.9740000000000002</v>
      </c>
      <c r="I238" s="152"/>
      <c r="J238" s="152">
        <f>ROUND(I238*H238,2)</f>
        <v>0</v>
      </c>
      <c r="K238" s="149" t="s">
        <v>190</v>
      </c>
      <c r="L238" s="31"/>
      <c r="M238" s="153" t="s">
        <v>1</v>
      </c>
      <c r="N238" s="154" t="s">
        <v>42</v>
      </c>
      <c r="O238" s="155">
        <v>1.381</v>
      </c>
      <c r="P238" s="155">
        <f>O238*H238</f>
        <v>6.8690940000000005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97</v>
      </c>
      <c r="AT238" s="157" t="s">
        <v>186</v>
      </c>
      <c r="AU238" s="157" t="s">
        <v>86</v>
      </c>
      <c r="AY238" s="18" t="s">
        <v>184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97</v>
      </c>
      <c r="BM238" s="157" t="s">
        <v>2500</v>
      </c>
    </row>
    <row r="239" spans="1:65" s="13" customFormat="1" x14ac:dyDescent="0.15">
      <c r="B239" s="163"/>
      <c r="D239" s="159" t="s">
        <v>194</v>
      </c>
      <c r="E239" s="164" t="s">
        <v>1</v>
      </c>
      <c r="F239" s="165" t="s">
        <v>265</v>
      </c>
      <c r="H239" s="164" t="s">
        <v>1</v>
      </c>
      <c r="L239" s="163"/>
      <c r="M239" s="166"/>
      <c r="N239" s="167"/>
      <c r="O239" s="167"/>
      <c r="P239" s="167"/>
      <c r="Q239" s="167"/>
      <c r="R239" s="167"/>
      <c r="S239" s="167"/>
      <c r="T239" s="168"/>
      <c r="AT239" s="164" t="s">
        <v>194</v>
      </c>
      <c r="AU239" s="164" t="s">
        <v>86</v>
      </c>
      <c r="AV239" s="13" t="s">
        <v>84</v>
      </c>
      <c r="AW239" s="13" t="s">
        <v>32</v>
      </c>
      <c r="AX239" s="13" t="s">
        <v>77</v>
      </c>
      <c r="AY239" s="164" t="s">
        <v>184</v>
      </c>
    </row>
    <row r="240" spans="1:65" s="14" customFormat="1" x14ac:dyDescent="0.15">
      <c r="B240" s="169"/>
      <c r="D240" s="159" t="s">
        <v>194</v>
      </c>
      <c r="E240" s="170" t="s">
        <v>1</v>
      </c>
      <c r="F240" s="171" t="s">
        <v>2501</v>
      </c>
      <c r="H240" s="172">
        <v>4.9740000000000002</v>
      </c>
      <c r="L240" s="169"/>
      <c r="M240" s="173"/>
      <c r="N240" s="174"/>
      <c r="O240" s="174"/>
      <c r="P240" s="174"/>
      <c r="Q240" s="174"/>
      <c r="R240" s="174"/>
      <c r="S240" s="174"/>
      <c r="T240" s="175"/>
      <c r="AT240" s="170" t="s">
        <v>194</v>
      </c>
      <c r="AU240" s="170" t="s">
        <v>86</v>
      </c>
      <c r="AV240" s="14" t="s">
        <v>86</v>
      </c>
      <c r="AW240" s="14" t="s">
        <v>32</v>
      </c>
      <c r="AX240" s="14" t="s">
        <v>84</v>
      </c>
      <c r="AY240" s="170" t="s">
        <v>184</v>
      </c>
    </row>
    <row r="241" spans="1:65" s="12" customFormat="1" ht="22.75" customHeight="1" x14ac:dyDescent="0.15">
      <c r="B241" s="134"/>
      <c r="D241" s="135" t="s">
        <v>76</v>
      </c>
      <c r="E241" s="144" t="s">
        <v>226</v>
      </c>
      <c r="F241" s="144" t="s">
        <v>395</v>
      </c>
      <c r="J241" s="145">
        <f>BK241</f>
        <v>0</v>
      </c>
      <c r="L241" s="134"/>
      <c r="M241" s="138"/>
      <c r="N241" s="139"/>
      <c r="O241" s="139"/>
      <c r="P241" s="140">
        <f>SUM(P242:P284)</f>
        <v>110.6198</v>
      </c>
      <c r="Q241" s="139"/>
      <c r="R241" s="140">
        <f>SUM(R242:R284)</f>
        <v>25.729474299999993</v>
      </c>
      <c r="S241" s="139"/>
      <c r="T241" s="141">
        <f>SUM(T242:T284)</f>
        <v>0</v>
      </c>
      <c r="AR241" s="135" t="s">
        <v>84</v>
      </c>
      <c r="AT241" s="142" t="s">
        <v>76</v>
      </c>
      <c r="AU241" s="142" t="s">
        <v>84</v>
      </c>
      <c r="AY241" s="135" t="s">
        <v>184</v>
      </c>
      <c r="BK241" s="143">
        <f>SUM(BK242:BK284)</f>
        <v>0</v>
      </c>
    </row>
    <row r="242" spans="1:65" s="2" customFormat="1" ht="37.75" customHeight="1" x14ac:dyDescent="0.15">
      <c r="A242" s="30"/>
      <c r="B242" s="146"/>
      <c r="C242" s="147" t="s">
        <v>344</v>
      </c>
      <c r="D242" s="147" t="s">
        <v>186</v>
      </c>
      <c r="E242" s="148" t="s">
        <v>2502</v>
      </c>
      <c r="F242" s="149" t="s">
        <v>2503</v>
      </c>
      <c r="G242" s="150" t="s">
        <v>229</v>
      </c>
      <c r="H242" s="151">
        <v>63.53</v>
      </c>
      <c r="I242" s="152"/>
      <c r="J242" s="152">
        <f>ROUND(I242*H242,2)</f>
        <v>0</v>
      </c>
      <c r="K242" s="149" t="s">
        <v>190</v>
      </c>
      <c r="L242" s="31"/>
      <c r="M242" s="153" t="s">
        <v>1</v>
      </c>
      <c r="N242" s="154" t="s">
        <v>42</v>
      </c>
      <c r="O242" s="155">
        <v>0.76</v>
      </c>
      <c r="P242" s="155">
        <f>O242*H242</f>
        <v>48.282800000000002</v>
      </c>
      <c r="Q242" s="155">
        <v>1.1E-4</v>
      </c>
      <c r="R242" s="155">
        <f>Q242*H242</f>
        <v>6.9883000000000002E-3</v>
      </c>
      <c r="S242" s="155">
        <v>0</v>
      </c>
      <c r="T242" s="156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97</v>
      </c>
      <c r="AT242" s="157" t="s">
        <v>186</v>
      </c>
      <c r="AU242" s="157" t="s">
        <v>86</v>
      </c>
      <c r="AY242" s="18" t="s">
        <v>184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97</v>
      </c>
      <c r="BM242" s="157" t="s">
        <v>2504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2505</v>
      </c>
      <c r="H243" s="172">
        <v>71.13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77</v>
      </c>
      <c r="AY243" s="170" t="s">
        <v>184</v>
      </c>
    </row>
    <row r="244" spans="1:65" s="14" customFormat="1" x14ac:dyDescent="0.15">
      <c r="B244" s="169"/>
      <c r="D244" s="159" t="s">
        <v>194</v>
      </c>
      <c r="E244" s="170" t="s">
        <v>1</v>
      </c>
      <c r="F244" s="171" t="s">
        <v>401</v>
      </c>
      <c r="H244" s="172">
        <v>-4</v>
      </c>
      <c r="L244" s="169"/>
      <c r="M244" s="173"/>
      <c r="N244" s="174"/>
      <c r="O244" s="174"/>
      <c r="P244" s="174"/>
      <c r="Q244" s="174"/>
      <c r="R244" s="174"/>
      <c r="S244" s="174"/>
      <c r="T244" s="175"/>
      <c r="AT244" s="170" t="s">
        <v>194</v>
      </c>
      <c r="AU244" s="170" t="s">
        <v>86</v>
      </c>
      <c r="AV244" s="14" t="s">
        <v>86</v>
      </c>
      <c r="AW244" s="14" t="s">
        <v>32</v>
      </c>
      <c r="AX244" s="14" t="s">
        <v>77</v>
      </c>
      <c r="AY244" s="170" t="s">
        <v>184</v>
      </c>
    </row>
    <row r="245" spans="1:65" s="14" customFormat="1" x14ac:dyDescent="0.15">
      <c r="B245" s="169"/>
      <c r="D245" s="159" t="s">
        <v>194</v>
      </c>
      <c r="E245" s="170" t="s">
        <v>1</v>
      </c>
      <c r="F245" s="171" t="s">
        <v>2506</v>
      </c>
      <c r="H245" s="172">
        <v>-3.6</v>
      </c>
      <c r="L245" s="169"/>
      <c r="M245" s="173"/>
      <c r="N245" s="174"/>
      <c r="O245" s="174"/>
      <c r="P245" s="174"/>
      <c r="Q245" s="174"/>
      <c r="R245" s="174"/>
      <c r="S245" s="174"/>
      <c r="T245" s="175"/>
      <c r="AT245" s="170" t="s">
        <v>194</v>
      </c>
      <c r="AU245" s="170" t="s">
        <v>86</v>
      </c>
      <c r="AV245" s="14" t="s">
        <v>86</v>
      </c>
      <c r="AW245" s="14" t="s">
        <v>32</v>
      </c>
      <c r="AX245" s="14" t="s">
        <v>77</v>
      </c>
      <c r="AY245" s="170" t="s">
        <v>184</v>
      </c>
    </row>
    <row r="246" spans="1:65" s="15" customFormat="1" x14ac:dyDescent="0.15">
      <c r="B246" s="176"/>
      <c r="D246" s="159" t="s">
        <v>194</v>
      </c>
      <c r="E246" s="177" t="s">
        <v>1</v>
      </c>
      <c r="F246" s="178" t="s">
        <v>242</v>
      </c>
      <c r="H246" s="179">
        <v>63.53</v>
      </c>
      <c r="L246" s="176"/>
      <c r="M246" s="180"/>
      <c r="N246" s="181"/>
      <c r="O246" s="181"/>
      <c r="P246" s="181"/>
      <c r="Q246" s="181"/>
      <c r="R246" s="181"/>
      <c r="S246" s="181"/>
      <c r="T246" s="182"/>
      <c r="AT246" s="177" t="s">
        <v>194</v>
      </c>
      <c r="AU246" s="177" t="s">
        <v>86</v>
      </c>
      <c r="AV246" s="15" t="s">
        <v>97</v>
      </c>
      <c r="AW246" s="15" t="s">
        <v>32</v>
      </c>
      <c r="AX246" s="15" t="s">
        <v>84</v>
      </c>
      <c r="AY246" s="177" t="s">
        <v>184</v>
      </c>
    </row>
    <row r="247" spans="1:65" s="2" customFormat="1" ht="24.25" customHeight="1" x14ac:dyDescent="0.15">
      <c r="A247" s="30"/>
      <c r="B247" s="146"/>
      <c r="C247" s="183" t="s">
        <v>349</v>
      </c>
      <c r="D247" s="183" t="s">
        <v>310</v>
      </c>
      <c r="E247" s="184" t="s">
        <v>2507</v>
      </c>
      <c r="F247" s="185" t="s">
        <v>2508</v>
      </c>
      <c r="G247" s="186" t="s">
        <v>229</v>
      </c>
      <c r="H247" s="187">
        <v>64.483000000000004</v>
      </c>
      <c r="I247" s="188"/>
      <c r="J247" s="188">
        <f>ROUND(I247*H247,2)</f>
        <v>0</v>
      </c>
      <c r="K247" s="185" t="s">
        <v>190</v>
      </c>
      <c r="L247" s="189"/>
      <c r="M247" s="190" t="s">
        <v>1</v>
      </c>
      <c r="N247" s="191" t="s">
        <v>42</v>
      </c>
      <c r="O247" s="155">
        <v>0</v>
      </c>
      <c r="P247" s="155">
        <f>O247*H247</f>
        <v>0</v>
      </c>
      <c r="Q247" s="155">
        <v>0.152</v>
      </c>
      <c r="R247" s="155">
        <f>Q247*H247</f>
        <v>9.8014159999999997</v>
      </c>
      <c r="S247" s="155">
        <v>0</v>
      </c>
      <c r="T247" s="156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226</v>
      </c>
      <c r="AT247" s="157" t="s">
        <v>310</v>
      </c>
      <c r="AU247" s="157" t="s">
        <v>86</v>
      </c>
      <c r="AY247" s="18" t="s">
        <v>184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84</v>
      </c>
      <c r="BK247" s="158">
        <f>ROUND(I247*H247,2)</f>
        <v>0</v>
      </c>
      <c r="BL247" s="18" t="s">
        <v>97</v>
      </c>
      <c r="BM247" s="157" t="s">
        <v>2509</v>
      </c>
    </row>
    <row r="248" spans="1:65" s="14" customFormat="1" x14ac:dyDescent="0.15">
      <c r="B248" s="169"/>
      <c r="D248" s="159" t="s">
        <v>194</v>
      </c>
      <c r="F248" s="171" t="s">
        <v>2510</v>
      </c>
      <c r="H248" s="172">
        <v>64.483000000000004</v>
      </c>
      <c r="L248" s="169"/>
      <c r="M248" s="173"/>
      <c r="N248" s="174"/>
      <c r="O248" s="174"/>
      <c r="P248" s="174"/>
      <c r="Q248" s="174"/>
      <c r="R248" s="174"/>
      <c r="S248" s="174"/>
      <c r="T248" s="175"/>
      <c r="AT248" s="170" t="s">
        <v>194</v>
      </c>
      <c r="AU248" s="170" t="s">
        <v>86</v>
      </c>
      <c r="AV248" s="14" t="s">
        <v>86</v>
      </c>
      <c r="AW248" s="14" t="s">
        <v>3</v>
      </c>
      <c r="AX248" s="14" t="s">
        <v>84</v>
      </c>
      <c r="AY248" s="170" t="s">
        <v>184</v>
      </c>
    </row>
    <row r="249" spans="1:65" s="2" customFormat="1" ht="37.75" customHeight="1" x14ac:dyDescent="0.15">
      <c r="A249" s="30"/>
      <c r="B249" s="146"/>
      <c r="C249" s="147" t="s">
        <v>356</v>
      </c>
      <c r="D249" s="147" t="s">
        <v>186</v>
      </c>
      <c r="E249" s="148" t="s">
        <v>410</v>
      </c>
      <c r="F249" s="149" t="s">
        <v>411</v>
      </c>
      <c r="G249" s="150" t="s">
        <v>359</v>
      </c>
      <c r="H249" s="151">
        <v>7</v>
      </c>
      <c r="I249" s="152"/>
      <c r="J249" s="152">
        <f>ROUND(I249*H249,2)</f>
        <v>0</v>
      </c>
      <c r="K249" s="149" t="s">
        <v>190</v>
      </c>
      <c r="L249" s="31"/>
      <c r="M249" s="153" t="s">
        <v>1</v>
      </c>
      <c r="N249" s="154" t="s">
        <v>42</v>
      </c>
      <c r="O249" s="155">
        <v>0.53900000000000003</v>
      </c>
      <c r="P249" s="155">
        <f>O249*H249</f>
        <v>3.7730000000000001</v>
      </c>
      <c r="Q249" s="155">
        <v>6.9999999999999994E-5</v>
      </c>
      <c r="R249" s="155">
        <f>Q249*H249</f>
        <v>4.8999999999999998E-4</v>
      </c>
      <c r="S249" s="155">
        <v>0</v>
      </c>
      <c r="T249" s="156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97</v>
      </c>
      <c r="AT249" s="157" t="s">
        <v>186</v>
      </c>
      <c r="AU249" s="157" t="s">
        <v>86</v>
      </c>
      <c r="AY249" s="18" t="s">
        <v>184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84</v>
      </c>
      <c r="BK249" s="158">
        <f>ROUND(I249*H249,2)</f>
        <v>0</v>
      </c>
      <c r="BL249" s="18" t="s">
        <v>97</v>
      </c>
      <c r="BM249" s="157" t="s">
        <v>2511</v>
      </c>
    </row>
    <row r="250" spans="1:65" s="2" customFormat="1" ht="24.25" customHeight="1" x14ac:dyDescent="0.15">
      <c r="A250" s="30"/>
      <c r="B250" s="146"/>
      <c r="C250" s="183" t="s">
        <v>362</v>
      </c>
      <c r="D250" s="183" t="s">
        <v>310</v>
      </c>
      <c r="E250" s="184" t="s">
        <v>414</v>
      </c>
      <c r="F250" s="185" t="s">
        <v>415</v>
      </c>
      <c r="G250" s="186" t="s">
        <v>359</v>
      </c>
      <c r="H250" s="187">
        <v>7</v>
      </c>
      <c r="I250" s="188"/>
      <c r="J250" s="188">
        <f>ROUND(I250*H250,2)</f>
        <v>0</v>
      </c>
      <c r="K250" s="185" t="s">
        <v>190</v>
      </c>
      <c r="L250" s="189"/>
      <c r="M250" s="190" t="s">
        <v>1</v>
      </c>
      <c r="N250" s="191" t="s">
        <v>42</v>
      </c>
      <c r="O250" s="155">
        <v>0</v>
      </c>
      <c r="P250" s="155">
        <f>O250*H250</f>
        <v>0</v>
      </c>
      <c r="Q250" s="155">
        <v>3.0000000000000001E-3</v>
      </c>
      <c r="R250" s="155">
        <f>Q250*H250</f>
        <v>2.1000000000000001E-2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226</v>
      </c>
      <c r="AT250" s="157" t="s">
        <v>310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2512</v>
      </c>
    </row>
    <row r="251" spans="1:65" s="14" customFormat="1" ht="22" x14ac:dyDescent="0.15">
      <c r="B251" s="169"/>
      <c r="D251" s="159" t="s">
        <v>194</v>
      </c>
      <c r="F251" s="171" t="s">
        <v>2513</v>
      </c>
      <c r="H251" s="172">
        <v>7</v>
      </c>
      <c r="L251" s="169"/>
      <c r="M251" s="173"/>
      <c r="N251" s="174"/>
      <c r="O251" s="174"/>
      <c r="P251" s="174"/>
      <c r="Q251" s="174"/>
      <c r="R251" s="174"/>
      <c r="S251" s="174"/>
      <c r="T251" s="175"/>
      <c r="AT251" s="170" t="s">
        <v>194</v>
      </c>
      <c r="AU251" s="170" t="s">
        <v>86</v>
      </c>
      <c r="AV251" s="14" t="s">
        <v>86</v>
      </c>
      <c r="AW251" s="14" t="s">
        <v>3</v>
      </c>
      <c r="AX251" s="14" t="s">
        <v>84</v>
      </c>
      <c r="AY251" s="170" t="s">
        <v>184</v>
      </c>
    </row>
    <row r="252" spans="1:65" s="2" customFormat="1" ht="37.75" customHeight="1" x14ac:dyDescent="0.15">
      <c r="A252" s="30"/>
      <c r="B252" s="146"/>
      <c r="C252" s="147" t="s">
        <v>366</v>
      </c>
      <c r="D252" s="147" t="s">
        <v>186</v>
      </c>
      <c r="E252" s="148" t="s">
        <v>2514</v>
      </c>
      <c r="F252" s="149" t="s">
        <v>2515</v>
      </c>
      <c r="G252" s="150" t="s">
        <v>359</v>
      </c>
      <c r="H252" s="151">
        <v>2</v>
      </c>
      <c r="I252" s="152"/>
      <c r="J252" s="152">
        <f t="shared" ref="J252:J257" si="10">ROUND(I252*H252,2)</f>
        <v>0</v>
      </c>
      <c r="K252" s="149" t="s">
        <v>190</v>
      </c>
      <c r="L252" s="31"/>
      <c r="M252" s="153" t="s">
        <v>1</v>
      </c>
      <c r="N252" s="154" t="s">
        <v>42</v>
      </c>
      <c r="O252" s="155">
        <v>0.67400000000000004</v>
      </c>
      <c r="P252" s="155">
        <f t="shared" ref="P252:P257" si="11">O252*H252</f>
        <v>1.3480000000000001</v>
      </c>
      <c r="Q252" s="155">
        <v>6.9999999999999994E-5</v>
      </c>
      <c r="R252" s="155">
        <f t="shared" ref="R252:R257" si="12">Q252*H252</f>
        <v>1.3999999999999999E-4</v>
      </c>
      <c r="S252" s="155">
        <v>0</v>
      </c>
      <c r="T252" s="156">
        <f t="shared" ref="T252:T257" si="13"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97</v>
      </c>
      <c r="AT252" s="157" t="s">
        <v>186</v>
      </c>
      <c r="AU252" s="157" t="s">
        <v>86</v>
      </c>
      <c r="AY252" s="18" t="s">
        <v>184</v>
      </c>
      <c r="BE252" s="158">
        <f t="shared" ref="BE252:BE257" si="14">IF(N252="základní",J252,0)</f>
        <v>0</v>
      </c>
      <c r="BF252" s="158">
        <f t="shared" ref="BF252:BF257" si="15">IF(N252="snížená",J252,0)</f>
        <v>0</v>
      </c>
      <c r="BG252" s="158">
        <f t="shared" ref="BG252:BG257" si="16">IF(N252="zákl. přenesená",J252,0)</f>
        <v>0</v>
      </c>
      <c r="BH252" s="158">
        <f t="shared" ref="BH252:BH257" si="17">IF(N252="sníž. přenesená",J252,0)</f>
        <v>0</v>
      </c>
      <c r="BI252" s="158">
        <f t="shared" ref="BI252:BI257" si="18">IF(N252="nulová",J252,0)</f>
        <v>0</v>
      </c>
      <c r="BJ252" s="18" t="s">
        <v>84</v>
      </c>
      <c r="BK252" s="158">
        <f t="shared" ref="BK252:BK257" si="19">ROUND(I252*H252,2)</f>
        <v>0</v>
      </c>
      <c r="BL252" s="18" t="s">
        <v>97</v>
      </c>
      <c r="BM252" s="157" t="s">
        <v>2516</v>
      </c>
    </row>
    <row r="253" spans="1:65" s="2" customFormat="1" ht="24.25" customHeight="1" x14ac:dyDescent="0.15">
      <c r="A253" s="30"/>
      <c r="B253" s="146"/>
      <c r="C253" s="183" t="s">
        <v>370</v>
      </c>
      <c r="D253" s="183" t="s">
        <v>310</v>
      </c>
      <c r="E253" s="184" t="s">
        <v>2517</v>
      </c>
      <c r="F253" s="185" t="s">
        <v>2518</v>
      </c>
      <c r="G253" s="186" t="s">
        <v>359</v>
      </c>
      <c r="H253" s="187">
        <v>2</v>
      </c>
      <c r="I253" s="188"/>
      <c r="J253" s="188">
        <f t="shared" si="10"/>
        <v>0</v>
      </c>
      <c r="K253" s="185" t="s">
        <v>190</v>
      </c>
      <c r="L253" s="189"/>
      <c r="M253" s="190" t="s">
        <v>1</v>
      </c>
      <c r="N253" s="191" t="s">
        <v>42</v>
      </c>
      <c r="O253" s="155">
        <v>0</v>
      </c>
      <c r="P253" s="155">
        <f t="shared" si="11"/>
        <v>0</v>
      </c>
      <c r="Q253" s="155">
        <v>4.0000000000000001E-3</v>
      </c>
      <c r="R253" s="155">
        <f t="shared" si="12"/>
        <v>8.0000000000000002E-3</v>
      </c>
      <c r="S253" s="155">
        <v>0</v>
      </c>
      <c r="T253" s="156">
        <f t="shared" si="1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226</v>
      </c>
      <c r="AT253" s="157" t="s">
        <v>310</v>
      </c>
      <c r="AU253" s="157" t="s">
        <v>86</v>
      </c>
      <c r="AY253" s="18" t="s">
        <v>184</v>
      </c>
      <c r="BE253" s="158">
        <f t="shared" si="14"/>
        <v>0</v>
      </c>
      <c r="BF253" s="158">
        <f t="shared" si="15"/>
        <v>0</v>
      </c>
      <c r="BG253" s="158">
        <f t="shared" si="16"/>
        <v>0</v>
      </c>
      <c r="BH253" s="158">
        <f t="shared" si="17"/>
        <v>0</v>
      </c>
      <c r="BI253" s="158">
        <f t="shared" si="18"/>
        <v>0</v>
      </c>
      <c r="BJ253" s="18" t="s">
        <v>84</v>
      </c>
      <c r="BK253" s="158">
        <f t="shared" si="19"/>
        <v>0</v>
      </c>
      <c r="BL253" s="18" t="s">
        <v>97</v>
      </c>
      <c r="BM253" s="157" t="s">
        <v>2519</v>
      </c>
    </row>
    <row r="254" spans="1:65" s="2" customFormat="1" ht="37.75" customHeight="1" x14ac:dyDescent="0.15">
      <c r="A254" s="30"/>
      <c r="B254" s="146"/>
      <c r="C254" s="147" t="s">
        <v>374</v>
      </c>
      <c r="D254" s="147" t="s">
        <v>186</v>
      </c>
      <c r="E254" s="148" t="s">
        <v>2520</v>
      </c>
      <c r="F254" s="149" t="s">
        <v>2521</v>
      </c>
      <c r="G254" s="150" t="s">
        <v>359</v>
      </c>
      <c r="H254" s="151">
        <v>9</v>
      </c>
      <c r="I254" s="152"/>
      <c r="J254" s="152">
        <f t="shared" si="10"/>
        <v>0</v>
      </c>
      <c r="K254" s="149" t="s">
        <v>190</v>
      </c>
      <c r="L254" s="31"/>
      <c r="M254" s="153" t="s">
        <v>1</v>
      </c>
      <c r="N254" s="154" t="s">
        <v>42</v>
      </c>
      <c r="O254" s="155">
        <v>1.0900000000000001</v>
      </c>
      <c r="P254" s="155">
        <f t="shared" si="11"/>
        <v>9.81</v>
      </c>
      <c r="Q254" s="155">
        <v>1.7000000000000001E-4</v>
      </c>
      <c r="R254" s="155">
        <f t="shared" si="12"/>
        <v>1.5300000000000001E-3</v>
      </c>
      <c r="S254" s="155">
        <v>0</v>
      </c>
      <c r="T254" s="156">
        <f t="shared" si="13"/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97</v>
      </c>
      <c r="AT254" s="157" t="s">
        <v>186</v>
      </c>
      <c r="AU254" s="157" t="s">
        <v>86</v>
      </c>
      <c r="AY254" s="18" t="s">
        <v>184</v>
      </c>
      <c r="BE254" s="158">
        <f t="shared" si="14"/>
        <v>0</v>
      </c>
      <c r="BF254" s="158">
        <f t="shared" si="15"/>
        <v>0</v>
      </c>
      <c r="BG254" s="158">
        <f t="shared" si="16"/>
        <v>0</v>
      </c>
      <c r="BH254" s="158">
        <f t="shared" si="17"/>
        <v>0</v>
      </c>
      <c r="BI254" s="158">
        <f t="shared" si="18"/>
        <v>0</v>
      </c>
      <c r="BJ254" s="18" t="s">
        <v>84</v>
      </c>
      <c r="BK254" s="158">
        <f t="shared" si="19"/>
        <v>0</v>
      </c>
      <c r="BL254" s="18" t="s">
        <v>97</v>
      </c>
      <c r="BM254" s="157" t="s">
        <v>2522</v>
      </c>
    </row>
    <row r="255" spans="1:65" s="2" customFormat="1" ht="33" customHeight="1" x14ac:dyDescent="0.15">
      <c r="A255" s="30"/>
      <c r="B255" s="146"/>
      <c r="C255" s="183" t="s">
        <v>378</v>
      </c>
      <c r="D255" s="183" t="s">
        <v>310</v>
      </c>
      <c r="E255" s="184" t="s">
        <v>2523</v>
      </c>
      <c r="F255" s="185" t="s">
        <v>2524</v>
      </c>
      <c r="G255" s="186" t="s">
        <v>359</v>
      </c>
      <c r="H255" s="187">
        <v>7</v>
      </c>
      <c r="I255" s="188"/>
      <c r="J255" s="188">
        <f t="shared" si="10"/>
        <v>0</v>
      </c>
      <c r="K255" s="185" t="s">
        <v>190</v>
      </c>
      <c r="L255" s="189"/>
      <c r="M255" s="190" t="s">
        <v>1</v>
      </c>
      <c r="N255" s="191" t="s">
        <v>42</v>
      </c>
      <c r="O255" s="155">
        <v>0</v>
      </c>
      <c r="P255" s="155">
        <f t="shared" si="11"/>
        <v>0</v>
      </c>
      <c r="Q255" s="155">
        <v>0.14499999999999999</v>
      </c>
      <c r="R255" s="155">
        <f t="shared" si="12"/>
        <v>1.0149999999999999</v>
      </c>
      <c r="S255" s="155">
        <v>0</v>
      </c>
      <c r="T255" s="156">
        <f t="shared" si="13"/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226</v>
      </c>
      <c r="AT255" s="157" t="s">
        <v>310</v>
      </c>
      <c r="AU255" s="157" t="s">
        <v>86</v>
      </c>
      <c r="AY255" s="18" t="s">
        <v>184</v>
      </c>
      <c r="BE255" s="158">
        <f t="shared" si="14"/>
        <v>0</v>
      </c>
      <c r="BF255" s="158">
        <f t="shared" si="15"/>
        <v>0</v>
      </c>
      <c r="BG255" s="158">
        <f t="shared" si="16"/>
        <v>0</v>
      </c>
      <c r="BH255" s="158">
        <f t="shared" si="17"/>
        <v>0</v>
      </c>
      <c r="BI255" s="158">
        <f t="shared" si="18"/>
        <v>0</v>
      </c>
      <c r="BJ255" s="18" t="s">
        <v>84</v>
      </c>
      <c r="BK255" s="158">
        <f t="shared" si="19"/>
        <v>0</v>
      </c>
      <c r="BL255" s="18" t="s">
        <v>97</v>
      </c>
      <c r="BM255" s="157" t="s">
        <v>2525</v>
      </c>
    </row>
    <row r="256" spans="1:65" s="2" customFormat="1" ht="24.25" customHeight="1" x14ac:dyDescent="0.15">
      <c r="A256" s="30"/>
      <c r="B256" s="146"/>
      <c r="C256" s="183" t="s">
        <v>382</v>
      </c>
      <c r="D256" s="183" t="s">
        <v>310</v>
      </c>
      <c r="E256" s="184" t="s">
        <v>2526</v>
      </c>
      <c r="F256" s="185" t="s">
        <v>2527</v>
      </c>
      <c r="G256" s="186" t="s">
        <v>359</v>
      </c>
      <c r="H256" s="187">
        <v>2</v>
      </c>
      <c r="I256" s="188"/>
      <c r="J256" s="188">
        <f t="shared" si="10"/>
        <v>0</v>
      </c>
      <c r="K256" s="185" t="s">
        <v>1</v>
      </c>
      <c r="L256" s="189"/>
      <c r="M256" s="190" t="s">
        <v>1</v>
      </c>
      <c r="N256" s="191" t="s">
        <v>42</v>
      </c>
      <c r="O256" s="155">
        <v>0</v>
      </c>
      <c r="P256" s="155">
        <f t="shared" si="11"/>
        <v>0</v>
      </c>
      <c r="Q256" s="155">
        <v>0.14499999999999999</v>
      </c>
      <c r="R256" s="155">
        <f t="shared" si="12"/>
        <v>0.28999999999999998</v>
      </c>
      <c r="S256" s="155">
        <v>0</v>
      </c>
      <c r="T256" s="156">
        <f t="shared" si="13"/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226</v>
      </c>
      <c r="AT256" s="157" t="s">
        <v>310</v>
      </c>
      <c r="AU256" s="157" t="s">
        <v>86</v>
      </c>
      <c r="AY256" s="18" t="s">
        <v>184</v>
      </c>
      <c r="BE256" s="158">
        <f t="shared" si="14"/>
        <v>0</v>
      </c>
      <c r="BF256" s="158">
        <f t="shared" si="15"/>
        <v>0</v>
      </c>
      <c r="BG256" s="158">
        <f t="shared" si="16"/>
        <v>0</v>
      </c>
      <c r="BH256" s="158">
        <f t="shared" si="17"/>
        <v>0</v>
      </c>
      <c r="BI256" s="158">
        <f t="shared" si="18"/>
        <v>0</v>
      </c>
      <c r="BJ256" s="18" t="s">
        <v>84</v>
      </c>
      <c r="BK256" s="158">
        <f t="shared" si="19"/>
        <v>0</v>
      </c>
      <c r="BL256" s="18" t="s">
        <v>97</v>
      </c>
      <c r="BM256" s="157" t="s">
        <v>2528</v>
      </c>
    </row>
    <row r="257" spans="1:65" s="2" customFormat="1" ht="37.75" customHeight="1" x14ac:dyDescent="0.15">
      <c r="A257" s="30"/>
      <c r="B257" s="146"/>
      <c r="C257" s="147" t="s">
        <v>390</v>
      </c>
      <c r="D257" s="147" t="s">
        <v>186</v>
      </c>
      <c r="E257" s="148" t="s">
        <v>2529</v>
      </c>
      <c r="F257" s="149" t="s">
        <v>2530</v>
      </c>
      <c r="G257" s="150" t="s">
        <v>359</v>
      </c>
      <c r="H257" s="151">
        <v>6</v>
      </c>
      <c r="I257" s="152"/>
      <c r="J257" s="152">
        <f t="shared" si="10"/>
        <v>0</v>
      </c>
      <c r="K257" s="149" t="s">
        <v>190</v>
      </c>
      <c r="L257" s="31"/>
      <c r="M257" s="153" t="s">
        <v>1</v>
      </c>
      <c r="N257" s="154" t="s">
        <v>42</v>
      </c>
      <c r="O257" s="155">
        <v>1.169</v>
      </c>
      <c r="P257" s="155">
        <f t="shared" si="11"/>
        <v>7.0140000000000002</v>
      </c>
      <c r="Q257" s="155">
        <v>1E-4</v>
      </c>
      <c r="R257" s="155">
        <f t="shared" si="12"/>
        <v>6.0000000000000006E-4</v>
      </c>
      <c r="S257" s="155">
        <v>0</v>
      </c>
      <c r="T257" s="156">
        <f t="shared" si="1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97</v>
      </c>
      <c r="AT257" s="157" t="s">
        <v>186</v>
      </c>
      <c r="AU257" s="157" t="s">
        <v>86</v>
      </c>
      <c r="AY257" s="18" t="s">
        <v>184</v>
      </c>
      <c r="BE257" s="158">
        <f t="shared" si="14"/>
        <v>0</v>
      </c>
      <c r="BF257" s="158">
        <f t="shared" si="15"/>
        <v>0</v>
      </c>
      <c r="BG257" s="158">
        <f t="shared" si="16"/>
        <v>0</v>
      </c>
      <c r="BH257" s="158">
        <f t="shared" si="17"/>
        <v>0</v>
      </c>
      <c r="BI257" s="158">
        <f t="shared" si="18"/>
        <v>0</v>
      </c>
      <c r="BJ257" s="18" t="s">
        <v>84</v>
      </c>
      <c r="BK257" s="158">
        <f t="shared" si="19"/>
        <v>0</v>
      </c>
      <c r="BL257" s="18" t="s">
        <v>97</v>
      </c>
      <c r="BM257" s="157" t="s">
        <v>2531</v>
      </c>
    </row>
    <row r="258" spans="1:65" s="14" customFormat="1" x14ac:dyDescent="0.15">
      <c r="B258" s="169"/>
      <c r="D258" s="159" t="s">
        <v>194</v>
      </c>
      <c r="E258" s="170" t="s">
        <v>1</v>
      </c>
      <c r="F258" s="171" t="s">
        <v>2532</v>
      </c>
      <c r="H258" s="172">
        <v>6</v>
      </c>
      <c r="L258" s="169"/>
      <c r="M258" s="173"/>
      <c r="N258" s="174"/>
      <c r="O258" s="174"/>
      <c r="P258" s="174"/>
      <c r="Q258" s="174"/>
      <c r="R258" s="174"/>
      <c r="S258" s="174"/>
      <c r="T258" s="175"/>
      <c r="AT258" s="170" t="s">
        <v>194</v>
      </c>
      <c r="AU258" s="170" t="s">
        <v>86</v>
      </c>
      <c r="AV258" s="14" t="s">
        <v>86</v>
      </c>
      <c r="AW258" s="14" t="s">
        <v>32</v>
      </c>
      <c r="AX258" s="14" t="s">
        <v>84</v>
      </c>
      <c r="AY258" s="170" t="s">
        <v>184</v>
      </c>
    </row>
    <row r="259" spans="1:65" s="2" customFormat="1" ht="24.25" customHeight="1" x14ac:dyDescent="0.15">
      <c r="A259" s="30"/>
      <c r="B259" s="146"/>
      <c r="C259" s="183" t="s">
        <v>396</v>
      </c>
      <c r="D259" s="183" t="s">
        <v>310</v>
      </c>
      <c r="E259" s="184" t="s">
        <v>2533</v>
      </c>
      <c r="F259" s="185" t="s">
        <v>2534</v>
      </c>
      <c r="G259" s="186" t="s">
        <v>359</v>
      </c>
      <c r="H259" s="187">
        <v>3</v>
      </c>
      <c r="I259" s="188"/>
      <c r="J259" s="188">
        <f>ROUND(I259*H259,2)</f>
        <v>0</v>
      </c>
      <c r="K259" s="185" t="s">
        <v>190</v>
      </c>
      <c r="L259" s="189"/>
      <c r="M259" s="190" t="s">
        <v>1</v>
      </c>
      <c r="N259" s="191" t="s">
        <v>42</v>
      </c>
      <c r="O259" s="155">
        <v>0</v>
      </c>
      <c r="P259" s="155">
        <f>O259*H259</f>
        <v>0</v>
      </c>
      <c r="Q259" s="155">
        <v>0.115</v>
      </c>
      <c r="R259" s="155">
        <f>Q259*H259</f>
        <v>0.34500000000000003</v>
      </c>
      <c r="S259" s="155">
        <v>0</v>
      </c>
      <c r="T259" s="156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7" t="s">
        <v>226</v>
      </c>
      <c r="AT259" s="157" t="s">
        <v>310</v>
      </c>
      <c r="AU259" s="157" t="s">
        <v>86</v>
      </c>
      <c r="AY259" s="18" t="s">
        <v>184</v>
      </c>
      <c r="BE259" s="158">
        <f>IF(N259="základní",J259,0)</f>
        <v>0</v>
      </c>
      <c r="BF259" s="158">
        <f>IF(N259="snížená",J259,0)</f>
        <v>0</v>
      </c>
      <c r="BG259" s="158">
        <f>IF(N259="zákl. přenesená",J259,0)</f>
        <v>0</v>
      </c>
      <c r="BH259" s="158">
        <f>IF(N259="sníž. přenesená",J259,0)</f>
        <v>0</v>
      </c>
      <c r="BI259" s="158">
        <f>IF(N259="nulová",J259,0)</f>
        <v>0</v>
      </c>
      <c r="BJ259" s="18" t="s">
        <v>84</v>
      </c>
      <c r="BK259" s="158">
        <f>ROUND(I259*H259,2)</f>
        <v>0</v>
      </c>
      <c r="BL259" s="18" t="s">
        <v>97</v>
      </c>
      <c r="BM259" s="157" t="s">
        <v>2535</v>
      </c>
    </row>
    <row r="260" spans="1:65" s="2" customFormat="1" ht="33" customHeight="1" x14ac:dyDescent="0.15">
      <c r="A260" s="30"/>
      <c r="B260" s="146"/>
      <c r="C260" s="183" t="s">
        <v>403</v>
      </c>
      <c r="D260" s="183" t="s">
        <v>310</v>
      </c>
      <c r="E260" s="184" t="s">
        <v>2536</v>
      </c>
      <c r="F260" s="185" t="s">
        <v>2537</v>
      </c>
      <c r="G260" s="186" t="s">
        <v>359</v>
      </c>
      <c r="H260" s="187">
        <v>3</v>
      </c>
      <c r="I260" s="188"/>
      <c r="J260" s="188">
        <f>ROUND(I260*H260,2)</f>
        <v>0</v>
      </c>
      <c r="K260" s="185" t="s">
        <v>190</v>
      </c>
      <c r="L260" s="189"/>
      <c r="M260" s="190" t="s">
        <v>1</v>
      </c>
      <c r="N260" s="191" t="s">
        <v>42</v>
      </c>
      <c r="O260" s="155">
        <v>0</v>
      </c>
      <c r="P260" s="155">
        <f>O260*H260</f>
        <v>0</v>
      </c>
      <c r="Q260" s="155">
        <v>9.5000000000000001E-2</v>
      </c>
      <c r="R260" s="155">
        <f>Q260*H260</f>
        <v>0.28500000000000003</v>
      </c>
      <c r="S260" s="155">
        <v>0</v>
      </c>
      <c r="T260" s="156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7" t="s">
        <v>226</v>
      </c>
      <c r="AT260" s="157" t="s">
        <v>310</v>
      </c>
      <c r="AU260" s="157" t="s">
        <v>86</v>
      </c>
      <c r="AY260" s="18" t="s">
        <v>184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18" t="s">
        <v>84</v>
      </c>
      <c r="BK260" s="158">
        <f>ROUND(I260*H260,2)</f>
        <v>0</v>
      </c>
      <c r="BL260" s="18" t="s">
        <v>97</v>
      </c>
      <c r="BM260" s="157" t="s">
        <v>2538</v>
      </c>
    </row>
    <row r="261" spans="1:65" s="2" customFormat="1" ht="24.25" customHeight="1" x14ac:dyDescent="0.15">
      <c r="A261" s="30"/>
      <c r="B261" s="146"/>
      <c r="C261" s="147" t="s">
        <v>409</v>
      </c>
      <c r="D261" s="147" t="s">
        <v>186</v>
      </c>
      <c r="E261" s="148" t="s">
        <v>2539</v>
      </c>
      <c r="F261" s="149" t="s">
        <v>2540</v>
      </c>
      <c r="G261" s="150" t="s">
        <v>442</v>
      </c>
      <c r="H261" s="151">
        <v>3</v>
      </c>
      <c r="I261" s="152"/>
      <c r="J261" s="152">
        <f>ROUND(I261*H261,2)</f>
        <v>0</v>
      </c>
      <c r="K261" s="149" t="s">
        <v>190</v>
      </c>
      <c r="L261" s="31"/>
      <c r="M261" s="153" t="s">
        <v>1</v>
      </c>
      <c r="N261" s="154" t="s">
        <v>42</v>
      </c>
      <c r="O261" s="155">
        <v>1.8720000000000001</v>
      </c>
      <c r="P261" s="155">
        <f>O261*H261</f>
        <v>5.6160000000000005</v>
      </c>
      <c r="Q261" s="155">
        <v>2.5000000000000001E-4</v>
      </c>
      <c r="R261" s="155">
        <f>Q261*H261</f>
        <v>7.5000000000000002E-4</v>
      </c>
      <c r="S261" s="155">
        <v>0</v>
      </c>
      <c r="T261" s="156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97</v>
      </c>
      <c r="AT261" s="157" t="s">
        <v>186</v>
      </c>
      <c r="AU261" s="157" t="s">
        <v>86</v>
      </c>
      <c r="AY261" s="18" t="s">
        <v>184</v>
      </c>
      <c r="BE261" s="158">
        <f>IF(N261="základní",J261,0)</f>
        <v>0</v>
      </c>
      <c r="BF261" s="158">
        <f>IF(N261="snížená",J261,0)</f>
        <v>0</v>
      </c>
      <c r="BG261" s="158">
        <f>IF(N261="zákl. přenesená",J261,0)</f>
        <v>0</v>
      </c>
      <c r="BH261" s="158">
        <f>IF(N261="sníž. přenesená",J261,0)</f>
        <v>0</v>
      </c>
      <c r="BI261" s="158">
        <f>IF(N261="nulová",J261,0)</f>
        <v>0</v>
      </c>
      <c r="BJ261" s="18" t="s">
        <v>84</v>
      </c>
      <c r="BK261" s="158">
        <f>ROUND(I261*H261,2)</f>
        <v>0</v>
      </c>
      <c r="BL261" s="18" t="s">
        <v>97</v>
      </c>
      <c r="BM261" s="157" t="s">
        <v>2541</v>
      </c>
    </row>
    <row r="262" spans="1:65" s="2" customFormat="1" ht="24.25" customHeight="1" x14ac:dyDescent="0.15">
      <c r="A262" s="30"/>
      <c r="B262" s="146"/>
      <c r="C262" s="147" t="s">
        <v>413</v>
      </c>
      <c r="D262" s="147" t="s">
        <v>186</v>
      </c>
      <c r="E262" s="148" t="s">
        <v>445</v>
      </c>
      <c r="F262" s="149" t="s">
        <v>446</v>
      </c>
      <c r="G262" s="150" t="s">
        <v>359</v>
      </c>
      <c r="H262" s="151">
        <v>4</v>
      </c>
      <c r="I262" s="152"/>
      <c r="J262" s="152">
        <f>ROUND(I262*H262,2)</f>
        <v>0</v>
      </c>
      <c r="K262" s="149" t="s">
        <v>190</v>
      </c>
      <c r="L262" s="31"/>
      <c r="M262" s="153" t="s">
        <v>1</v>
      </c>
      <c r="N262" s="154" t="s">
        <v>42</v>
      </c>
      <c r="O262" s="155">
        <v>1.5620000000000001</v>
      </c>
      <c r="P262" s="155">
        <f>O262*H262</f>
        <v>6.2480000000000002</v>
      </c>
      <c r="Q262" s="155">
        <v>1.0189999999999999E-2</v>
      </c>
      <c r="R262" s="155">
        <f>Q262*H262</f>
        <v>4.0759999999999998E-2</v>
      </c>
      <c r="S262" s="155">
        <v>0</v>
      </c>
      <c r="T262" s="156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97</v>
      </c>
      <c r="AT262" s="157" t="s">
        <v>186</v>
      </c>
      <c r="AU262" s="157" t="s">
        <v>86</v>
      </c>
      <c r="AY262" s="18" t="s">
        <v>184</v>
      </c>
      <c r="BE262" s="158">
        <f>IF(N262="základní",J262,0)</f>
        <v>0</v>
      </c>
      <c r="BF262" s="158">
        <f>IF(N262="snížená",J262,0)</f>
        <v>0</v>
      </c>
      <c r="BG262" s="158">
        <f>IF(N262="zákl. přenesená",J262,0)</f>
        <v>0</v>
      </c>
      <c r="BH262" s="158">
        <f>IF(N262="sníž. přenesená",J262,0)</f>
        <v>0</v>
      </c>
      <c r="BI262" s="158">
        <f>IF(N262="nulová",J262,0)</f>
        <v>0</v>
      </c>
      <c r="BJ262" s="18" t="s">
        <v>84</v>
      </c>
      <c r="BK262" s="158">
        <f>ROUND(I262*H262,2)</f>
        <v>0</v>
      </c>
      <c r="BL262" s="18" t="s">
        <v>97</v>
      </c>
      <c r="BM262" s="157" t="s">
        <v>2542</v>
      </c>
    </row>
    <row r="263" spans="1:65" s="14" customFormat="1" x14ac:dyDescent="0.15">
      <c r="B263" s="169"/>
      <c r="D263" s="159" t="s">
        <v>194</v>
      </c>
      <c r="E263" s="170" t="s">
        <v>1</v>
      </c>
      <c r="F263" s="171" t="s">
        <v>2543</v>
      </c>
      <c r="H263" s="172">
        <v>4</v>
      </c>
      <c r="L263" s="169"/>
      <c r="M263" s="173"/>
      <c r="N263" s="174"/>
      <c r="O263" s="174"/>
      <c r="P263" s="174"/>
      <c r="Q263" s="174"/>
      <c r="R263" s="174"/>
      <c r="S263" s="174"/>
      <c r="T263" s="175"/>
      <c r="AT263" s="170" t="s">
        <v>194</v>
      </c>
      <c r="AU263" s="170" t="s">
        <v>86</v>
      </c>
      <c r="AV263" s="14" t="s">
        <v>86</v>
      </c>
      <c r="AW263" s="14" t="s">
        <v>32</v>
      </c>
      <c r="AX263" s="14" t="s">
        <v>84</v>
      </c>
      <c r="AY263" s="170" t="s">
        <v>184</v>
      </c>
    </row>
    <row r="264" spans="1:65" s="2" customFormat="1" ht="24.25" customHeight="1" x14ac:dyDescent="0.15">
      <c r="A264" s="30"/>
      <c r="B264" s="146"/>
      <c r="C264" s="183" t="s">
        <v>418</v>
      </c>
      <c r="D264" s="183" t="s">
        <v>310</v>
      </c>
      <c r="E264" s="184" t="s">
        <v>454</v>
      </c>
      <c r="F264" s="185" t="s">
        <v>455</v>
      </c>
      <c r="G264" s="186" t="s">
        <v>359</v>
      </c>
      <c r="H264" s="187">
        <v>2</v>
      </c>
      <c r="I264" s="188"/>
      <c r="J264" s="188">
        <f t="shared" ref="J264:J271" si="20">ROUND(I264*H264,2)</f>
        <v>0</v>
      </c>
      <c r="K264" s="185" t="s">
        <v>190</v>
      </c>
      <c r="L264" s="189"/>
      <c r="M264" s="190" t="s">
        <v>1</v>
      </c>
      <c r="N264" s="191" t="s">
        <v>42</v>
      </c>
      <c r="O264" s="155">
        <v>0</v>
      </c>
      <c r="P264" s="155">
        <f t="shared" ref="P264:P271" si="21">O264*H264</f>
        <v>0</v>
      </c>
      <c r="Q264" s="155">
        <v>0.50600000000000001</v>
      </c>
      <c r="R264" s="155">
        <f t="shared" ref="R264:R271" si="22">Q264*H264</f>
        <v>1.012</v>
      </c>
      <c r="S264" s="155">
        <v>0</v>
      </c>
      <c r="T264" s="156">
        <f t="shared" ref="T264:T271" si="23"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226</v>
      </c>
      <c r="AT264" s="157" t="s">
        <v>310</v>
      </c>
      <c r="AU264" s="157" t="s">
        <v>86</v>
      </c>
      <c r="AY264" s="18" t="s">
        <v>184</v>
      </c>
      <c r="BE264" s="158">
        <f t="shared" ref="BE264:BE271" si="24">IF(N264="základní",J264,0)</f>
        <v>0</v>
      </c>
      <c r="BF264" s="158">
        <f t="shared" ref="BF264:BF271" si="25">IF(N264="snížená",J264,0)</f>
        <v>0</v>
      </c>
      <c r="BG264" s="158">
        <f t="shared" ref="BG264:BG271" si="26">IF(N264="zákl. přenesená",J264,0)</f>
        <v>0</v>
      </c>
      <c r="BH264" s="158">
        <f t="shared" ref="BH264:BH271" si="27">IF(N264="sníž. přenesená",J264,0)</f>
        <v>0</v>
      </c>
      <c r="BI264" s="158">
        <f t="shared" ref="BI264:BI271" si="28">IF(N264="nulová",J264,0)</f>
        <v>0</v>
      </c>
      <c r="BJ264" s="18" t="s">
        <v>84</v>
      </c>
      <c r="BK264" s="158">
        <f t="shared" ref="BK264:BK271" si="29">ROUND(I264*H264,2)</f>
        <v>0</v>
      </c>
      <c r="BL264" s="18" t="s">
        <v>97</v>
      </c>
      <c r="BM264" s="157" t="s">
        <v>2544</v>
      </c>
    </row>
    <row r="265" spans="1:65" s="2" customFormat="1" ht="24.25" customHeight="1" x14ac:dyDescent="0.15">
      <c r="A265" s="30"/>
      <c r="B265" s="146"/>
      <c r="C265" s="183" t="s">
        <v>422</v>
      </c>
      <c r="D265" s="183" t="s">
        <v>310</v>
      </c>
      <c r="E265" s="184" t="s">
        <v>458</v>
      </c>
      <c r="F265" s="185" t="s">
        <v>459</v>
      </c>
      <c r="G265" s="186" t="s">
        <v>359</v>
      </c>
      <c r="H265" s="187">
        <v>2</v>
      </c>
      <c r="I265" s="188"/>
      <c r="J265" s="188">
        <f t="shared" si="20"/>
        <v>0</v>
      </c>
      <c r="K265" s="185" t="s">
        <v>190</v>
      </c>
      <c r="L265" s="189"/>
      <c r="M265" s="190" t="s">
        <v>1</v>
      </c>
      <c r="N265" s="191" t="s">
        <v>42</v>
      </c>
      <c r="O265" s="155">
        <v>0</v>
      </c>
      <c r="P265" s="155">
        <f t="shared" si="21"/>
        <v>0</v>
      </c>
      <c r="Q265" s="155">
        <v>1.0129999999999999</v>
      </c>
      <c r="R265" s="155">
        <f t="shared" si="22"/>
        <v>2.0259999999999998</v>
      </c>
      <c r="S265" s="155">
        <v>0</v>
      </c>
      <c r="T265" s="156">
        <f t="shared" si="2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226</v>
      </c>
      <c r="AT265" s="157" t="s">
        <v>310</v>
      </c>
      <c r="AU265" s="157" t="s">
        <v>86</v>
      </c>
      <c r="AY265" s="18" t="s">
        <v>184</v>
      </c>
      <c r="BE265" s="158">
        <f t="shared" si="24"/>
        <v>0</v>
      </c>
      <c r="BF265" s="158">
        <f t="shared" si="25"/>
        <v>0</v>
      </c>
      <c r="BG265" s="158">
        <f t="shared" si="26"/>
        <v>0</v>
      </c>
      <c r="BH265" s="158">
        <f t="shared" si="27"/>
        <v>0</v>
      </c>
      <c r="BI265" s="158">
        <f t="shared" si="28"/>
        <v>0</v>
      </c>
      <c r="BJ265" s="18" t="s">
        <v>84</v>
      </c>
      <c r="BK265" s="158">
        <f t="shared" si="29"/>
        <v>0</v>
      </c>
      <c r="BL265" s="18" t="s">
        <v>97</v>
      </c>
      <c r="BM265" s="157" t="s">
        <v>2545</v>
      </c>
    </row>
    <row r="266" spans="1:65" s="2" customFormat="1" ht="24.25" customHeight="1" x14ac:dyDescent="0.15">
      <c r="A266" s="30"/>
      <c r="B266" s="146"/>
      <c r="C266" s="147" t="s">
        <v>426</v>
      </c>
      <c r="D266" s="147" t="s">
        <v>186</v>
      </c>
      <c r="E266" s="148" t="s">
        <v>462</v>
      </c>
      <c r="F266" s="149" t="s">
        <v>463</v>
      </c>
      <c r="G266" s="150" t="s">
        <v>359</v>
      </c>
      <c r="H266" s="151">
        <v>4</v>
      </c>
      <c r="I266" s="152"/>
      <c r="J266" s="152">
        <f t="shared" si="20"/>
        <v>0</v>
      </c>
      <c r="K266" s="149" t="s">
        <v>190</v>
      </c>
      <c r="L266" s="31"/>
      <c r="M266" s="153" t="s">
        <v>1</v>
      </c>
      <c r="N266" s="154" t="s">
        <v>42</v>
      </c>
      <c r="O266" s="155">
        <v>1.6639999999999999</v>
      </c>
      <c r="P266" s="155">
        <f t="shared" si="21"/>
        <v>6.6559999999999997</v>
      </c>
      <c r="Q266" s="155">
        <v>1.248E-2</v>
      </c>
      <c r="R266" s="155">
        <f t="shared" si="22"/>
        <v>4.9919999999999999E-2</v>
      </c>
      <c r="S266" s="155">
        <v>0</v>
      </c>
      <c r="T266" s="156">
        <f t="shared" si="2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57" t="s">
        <v>97</v>
      </c>
      <c r="AT266" s="157" t="s">
        <v>186</v>
      </c>
      <c r="AU266" s="157" t="s">
        <v>86</v>
      </c>
      <c r="AY266" s="18" t="s">
        <v>184</v>
      </c>
      <c r="BE266" s="158">
        <f t="shared" si="24"/>
        <v>0</v>
      </c>
      <c r="BF266" s="158">
        <f t="shared" si="25"/>
        <v>0</v>
      </c>
      <c r="BG266" s="158">
        <f t="shared" si="26"/>
        <v>0</v>
      </c>
      <c r="BH266" s="158">
        <f t="shared" si="27"/>
        <v>0</v>
      </c>
      <c r="BI266" s="158">
        <f t="shared" si="28"/>
        <v>0</v>
      </c>
      <c r="BJ266" s="18" t="s">
        <v>84</v>
      </c>
      <c r="BK266" s="158">
        <f t="shared" si="29"/>
        <v>0</v>
      </c>
      <c r="BL266" s="18" t="s">
        <v>97</v>
      </c>
      <c r="BM266" s="157" t="s">
        <v>2546</v>
      </c>
    </row>
    <row r="267" spans="1:65" s="2" customFormat="1" ht="24.25" customHeight="1" x14ac:dyDescent="0.15">
      <c r="A267" s="30"/>
      <c r="B267" s="146"/>
      <c r="C267" s="183" t="s">
        <v>431</v>
      </c>
      <c r="D267" s="183" t="s">
        <v>310</v>
      </c>
      <c r="E267" s="184" t="s">
        <v>466</v>
      </c>
      <c r="F267" s="185" t="s">
        <v>467</v>
      </c>
      <c r="G267" s="186" t="s">
        <v>359</v>
      </c>
      <c r="H267" s="187">
        <v>4</v>
      </c>
      <c r="I267" s="188"/>
      <c r="J267" s="188">
        <f t="shared" si="20"/>
        <v>0</v>
      </c>
      <c r="K267" s="185" t="s">
        <v>190</v>
      </c>
      <c r="L267" s="189"/>
      <c r="M267" s="190" t="s">
        <v>1</v>
      </c>
      <c r="N267" s="191" t="s">
        <v>42</v>
      </c>
      <c r="O267" s="155">
        <v>0</v>
      </c>
      <c r="P267" s="155">
        <f t="shared" si="21"/>
        <v>0</v>
      </c>
      <c r="Q267" s="155">
        <v>0.54800000000000004</v>
      </c>
      <c r="R267" s="155">
        <f t="shared" si="22"/>
        <v>2.1920000000000002</v>
      </c>
      <c r="S267" s="155">
        <v>0</v>
      </c>
      <c r="T267" s="156">
        <f t="shared" si="2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226</v>
      </c>
      <c r="AT267" s="157" t="s">
        <v>310</v>
      </c>
      <c r="AU267" s="157" t="s">
        <v>86</v>
      </c>
      <c r="AY267" s="18" t="s">
        <v>184</v>
      </c>
      <c r="BE267" s="158">
        <f t="shared" si="24"/>
        <v>0</v>
      </c>
      <c r="BF267" s="158">
        <f t="shared" si="25"/>
        <v>0</v>
      </c>
      <c r="BG267" s="158">
        <f t="shared" si="26"/>
        <v>0</v>
      </c>
      <c r="BH267" s="158">
        <f t="shared" si="27"/>
        <v>0</v>
      </c>
      <c r="BI267" s="158">
        <f t="shared" si="28"/>
        <v>0</v>
      </c>
      <c r="BJ267" s="18" t="s">
        <v>84</v>
      </c>
      <c r="BK267" s="158">
        <f t="shared" si="29"/>
        <v>0</v>
      </c>
      <c r="BL267" s="18" t="s">
        <v>97</v>
      </c>
      <c r="BM267" s="157" t="s">
        <v>2547</v>
      </c>
    </row>
    <row r="268" spans="1:65" s="2" customFormat="1" ht="24.25" customHeight="1" x14ac:dyDescent="0.15">
      <c r="A268" s="30"/>
      <c r="B268" s="146"/>
      <c r="C268" s="147" t="s">
        <v>435</v>
      </c>
      <c r="D268" s="147" t="s">
        <v>186</v>
      </c>
      <c r="E268" s="148" t="s">
        <v>470</v>
      </c>
      <c r="F268" s="149" t="s">
        <v>471</v>
      </c>
      <c r="G268" s="150" t="s">
        <v>359</v>
      </c>
      <c r="H268" s="151">
        <v>4</v>
      </c>
      <c r="I268" s="152"/>
      <c r="J268" s="152">
        <f t="shared" si="20"/>
        <v>0</v>
      </c>
      <c r="K268" s="149" t="s">
        <v>190</v>
      </c>
      <c r="L268" s="31"/>
      <c r="M268" s="153" t="s">
        <v>1</v>
      </c>
      <c r="N268" s="154" t="s">
        <v>42</v>
      </c>
      <c r="O268" s="155">
        <v>2.08</v>
      </c>
      <c r="P268" s="155">
        <f t="shared" si="21"/>
        <v>8.32</v>
      </c>
      <c r="Q268" s="155">
        <v>2.8539999999999999E-2</v>
      </c>
      <c r="R268" s="155">
        <f t="shared" si="22"/>
        <v>0.11416</v>
      </c>
      <c r="S268" s="155">
        <v>0</v>
      </c>
      <c r="T268" s="156">
        <f t="shared" si="23"/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97</v>
      </c>
      <c r="AT268" s="157" t="s">
        <v>186</v>
      </c>
      <c r="AU268" s="157" t="s">
        <v>86</v>
      </c>
      <c r="AY268" s="18" t="s">
        <v>184</v>
      </c>
      <c r="BE268" s="158">
        <f t="shared" si="24"/>
        <v>0</v>
      </c>
      <c r="BF268" s="158">
        <f t="shared" si="25"/>
        <v>0</v>
      </c>
      <c r="BG268" s="158">
        <f t="shared" si="26"/>
        <v>0</v>
      </c>
      <c r="BH268" s="158">
        <f t="shared" si="27"/>
        <v>0</v>
      </c>
      <c r="BI268" s="158">
        <f t="shared" si="28"/>
        <v>0</v>
      </c>
      <c r="BJ268" s="18" t="s">
        <v>84</v>
      </c>
      <c r="BK268" s="158">
        <f t="shared" si="29"/>
        <v>0</v>
      </c>
      <c r="BL268" s="18" t="s">
        <v>97</v>
      </c>
      <c r="BM268" s="157" t="s">
        <v>2548</v>
      </c>
    </row>
    <row r="269" spans="1:65" s="2" customFormat="1" ht="21.75" customHeight="1" x14ac:dyDescent="0.15">
      <c r="A269" s="30"/>
      <c r="B269" s="146"/>
      <c r="C269" s="183" t="s">
        <v>439</v>
      </c>
      <c r="D269" s="183" t="s">
        <v>310</v>
      </c>
      <c r="E269" s="184" t="s">
        <v>474</v>
      </c>
      <c r="F269" s="185" t="s">
        <v>475</v>
      </c>
      <c r="G269" s="186" t="s">
        <v>359</v>
      </c>
      <c r="H269" s="187">
        <v>4</v>
      </c>
      <c r="I269" s="188"/>
      <c r="J269" s="188">
        <f t="shared" si="20"/>
        <v>0</v>
      </c>
      <c r="K269" s="185" t="s">
        <v>190</v>
      </c>
      <c r="L269" s="189"/>
      <c r="M269" s="190" t="s">
        <v>1</v>
      </c>
      <c r="N269" s="191" t="s">
        <v>42</v>
      </c>
      <c r="O269" s="155">
        <v>0</v>
      </c>
      <c r="P269" s="155">
        <f t="shared" si="21"/>
        <v>0</v>
      </c>
      <c r="Q269" s="155">
        <v>1.6</v>
      </c>
      <c r="R269" s="155">
        <f t="shared" si="22"/>
        <v>6.4</v>
      </c>
      <c r="S269" s="155">
        <v>0</v>
      </c>
      <c r="T269" s="156">
        <f t="shared" si="23"/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7" t="s">
        <v>226</v>
      </c>
      <c r="AT269" s="157" t="s">
        <v>310</v>
      </c>
      <c r="AU269" s="157" t="s">
        <v>86</v>
      </c>
      <c r="AY269" s="18" t="s">
        <v>184</v>
      </c>
      <c r="BE269" s="158">
        <f t="shared" si="24"/>
        <v>0</v>
      </c>
      <c r="BF269" s="158">
        <f t="shared" si="25"/>
        <v>0</v>
      </c>
      <c r="BG269" s="158">
        <f t="shared" si="26"/>
        <v>0</v>
      </c>
      <c r="BH269" s="158">
        <f t="shared" si="27"/>
        <v>0</v>
      </c>
      <c r="BI269" s="158">
        <f t="shared" si="28"/>
        <v>0</v>
      </c>
      <c r="BJ269" s="18" t="s">
        <v>84</v>
      </c>
      <c r="BK269" s="158">
        <f t="shared" si="29"/>
        <v>0</v>
      </c>
      <c r="BL269" s="18" t="s">
        <v>97</v>
      </c>
      <c r="BM269" s="157" t="s">
        <v>2549</v>
      </c>
    </row>
    <row r="270" spans="1:65" s="2" customFormat="1" ht="24.25" customHeight="1" x14ac:dyDescent="0.15">
      <c r="A270" s="30"/>
      <c r="B270" s="146"/>
      <c r="C270" s="183" t="s">
        <v>444</v>
      </c>
      <c r="D270" s="183" t="s">
        <v>310</v>
      </c>
      <c r="E270" s="184" t="s">
        <v>482</v>
      </c>
      <c r="F270" s="185" t="s">
        <v>483</v>
      </c>
      <c r="G270" s="186" t="s">
        <v>359</v>
      </c>
      <c r="H270" s="187">
        <v>8</v>
      </c>
      <c r="I270" s="188"/>
      <c r="J270" s="188">
        <f t="shared" si="20"/>
        <v>0</v>
      </c>
      <c r="K270" s="185" t="s">
        <v>190</v>
      </c>
      <c r="L270" s="189"/>
      <c r="M270" s="190" t="s">
        <v>1</v>
      </c>
      <c r="N270" s="191" t="s">
        <v>42</v>
      </c>
      <c r="O270" s="155">
        <v>0</v>
      </c>
      <c r="P270" s="155">
        <f t="shared" si="21"/>
        <v>0</v>
      </c>
      <c r="Q270" s="155">
        <v>2E-3</v>
      </c>
      <c r="R270" s="155">
        <f t="shared" si="22"/>
        <v>1.6E-2</v>
      </c>
      <c r="S270" s="155">
        <v>0</v>
      </c>
      <c r="T270" s="156">
        <f t="shared" si="23"/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226</v>
      </c>
      <c r="AT270" s="157" t="s">
        <v>310</v>
      </c>
      <c r="AU270" s="157" t="s">
        <v>86</v>
      </c>
      <c r="AY270" s="18" t="s">
        <v>184</v>
      </c>
      <c r="BE270" s="158">
        <f t="shared" si="24"/>
        <v>0</v>
      </c>
      <c r="BF270" s="158">
        <f t="shared" si="25"/>
        <v>0</v>
      </c>
      <c r="BG270" s="158">
        <f t="shared" si="26"/>
        <v>0</v>
      </c>
      <c r="BH270" s="158">
        <f t="shared" si="27"/>
        <v>0</v>
      </c>
      <c r="BI270" s="158">
        <f t="shared" si="28"/>
        <v>0</v>
      </c>
      <c r="BJ270" s="18" t="s">
        <v>84</v>
      </c>
      <c r="BK270" s="158">
        <f t="shared" si="29"/>
        <v>0</v>
      </c>
      <c r="BL270" s="18" t="s">
        <v>97</v>
      </c>
      <c r="BM270" s="157" t="s">
        <v>2550</v>
      </c>
    </row>
    <row r="271" spans="1:65" s="2" customFormat="1" ht="37.75" customHeight="1" x14ac:dyDescent="0.15">
      <c r="A271" s="30"/>
      <c r="B271" s="146"/>
      <c r="C271" s="147" t="s">
        <v>449</v>
      </c>
      <c r="D271" s="147" t="s">
        <v>186</v>
      </c>
      <c r="E271" s="148" t="s">
        <v>486</v>
      </c>
      <c r="F271" s="149" t="s">
        <v>487</v>
      </c>
      <c r="G271" s="150" t="s">
        <v>359</v>
      </c>
      <c r="H271" s="151">
        <v>4</v>
      </c>
      <c r="I271" s="152"/>
      <c r="J271" s="152">
        <f t="shared" si="20"/>
        <v>0</v>
      </c>
      <c r="K271" s="149" t="s">
        <v>1</v>
      </c>
      <c r="L271" s="31"/>
      <c r="M271" s="153" t="s">
        <v>1</v>
      </c>
      <c r="N271" s="154" t="s">
        <v>42</v>
      </c>
      <c r="O271" s="155">
        <v>1.694</v>
      </c>
      <c r="P271" s="155">
        <f t="shared" si="21"/>
        <v>6.7759999999999998</v>
      </c>
      <c r="Q271" s="155">
        <v>0.21734000000000001</v>
      </c>
      <c r="R271" s="155">
        <f t="shared" si="22"/>
        <v>0.86936000000000002</v>
      </c>
      <c r="S271" s="155">
        <v>0</v>
      </c>
      <c r="T271" s="156">
        <f t="shared" si="23"/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7" t="s">
        <v>97</v>
      </c>
      <c r="AT271" s="157" t="s">
        <v>186</v>
      </c>
      <c r="AU271" s="157" t="s">
        <v>86</v>
      </c>
      <c r="AY271" s="18" t="s">
        <v>184</v>
      </c>
      <c r="BE271" s="158">
        <f t="shared" si="24"/>
        <v>0</v>
      </c>
      <c r="BF271" s="158">
        <f t="shared" si="25"/>
        <v>0</v>
      </c>
      <c r="BG271" s="158">
        <f t="shared" si="26"/>
        <v>0</v>
      </c>
      <c r="BH271" s="158">
        <f t="shared" si="27"/>
        <v>0</v>
      </c>
      <c r="BI271" s="158">
        <f t="shared" si="28"/>
        <v>0</v>
      </c>
      <c r="BJ271" s="18" t="s">
        <v>84</v>
      </c>
      <c r="BK271" s="158">
        <f t="shared" si="29"/>
        <v>0</v>
      </c>
      <c r="BL271" s="18" t="s">
        <v>97</v>
      </c>
      <c r="BM271" s="157" t="s">
        <v>2551</v>
      </c>
    </row>
    <row r="272" spans="1:65" s="14" customFormat="1" x14ac:dyDescent="0.15">
      <c r="B272" s="169"/>
      <c r="D272" s="159" t="s">
        <v>194</v>
      </c>
      <c r="E272" s="170" t="s">
        <v>1</v>
      </c>
      <c r="F272" s="171" t="s">
        <v>97</v>
      </c>
      <c r="H272" s="172">
        <v>4</v>
      </c>
      <c r="L272" s="169"/>
      <c r="M272" s="173"/>
      <c r="N272" s="174"/>
      <c r="O272" s="174"/>
      <c r="P272" s="174"/>
      <c r="Q272" s="174"/>
      <c r="R272" s="174"/>
      <c r="S272" s="174"/>
      <c r="T272" s="175"/>
      <c r="AT272" s="170" t="s">
        <v>194</v>
      </c>
      <c r="AU272" s="170" t="s">
        <v>86</v>
      </c>
      <c r="AV272" s="14" t="s">
        <v>86</v>
      </c>
      <c r="AW272" s="14" t="s">
        <v>32</v>
      </c>
      <c r="AX272" s="14" t="s">
        <v>84</v>
      </c>
      <c r="AY272" s="170" t="s">
        <v>184</v>
      </c>
    </row>
    <row r="273" spans="1:65" s="2" customFormat="1" ht="24.25" customHeight="1" x14ac:dyDescent="0.15">
      <c r="A273" s="30"/>
      <c r="B273" s="146"/>
      <c r="C273" s="183" t="s">
        <v>453</v>
      </c>
      <c r="D273" s="183" t="s">
        <v>310</v>
      </c>
      <c r="E273" s="184" t="s">
        <v>490</v>
      </c>
      <c r="F273" s="185" t="s">
        <v>491</v>
      </c>
      <c r="G273" s="186" t="s">
        <v>359</v>
      </c>
      <c r="H273" s="187">
        <v>1</v>
      </c>
      <c r="I273" s="188"/>
      <c r="J273" s="188">
        <f>ROUND(I273*H273,2)</f>
        <v>0</v>
      </c>
      <c r="K273" s="185" t="s">
        <v>1</v>
      </c>
      <c r="L273" s="189"/>
      <c r="M273" s="190" t="s">
        <v>1</v>
      </c>
      <c r="N273" s="191" t="s">
        <v>42</v>
      </c>
      <c r="O273" s="155">
        <v>0</v>
      </c>
      <c r="P273" s="155">
        <f>O273*H273</f>
        <v>0</v>
      </c>
      <c r="Q273" s="155">
        <v>8.1000000000000003E-2</v>
      </c>
      <c r="R273" s="155">
        <f>Q273*H273</f>
        <v>8.1000000000000003E-2</v>
      </c>
      <c r="S273" s="155">
        <v>0</v>
      </c>
      <c r="T273" s="156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7" t="s">
        <v>226</v>
      </c>
      <c r="AT273" s="157" t="s">
        <v>310</v>
      </c>
      <c r="AU273" s="157" t="s">
        <v>86</v>
      </c>
      <c r="AY273" s="18" t="s">
        <v>184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18" t="s">
        <v>84</v>
      </c>
      <c r="BK273" s="158">
        <f>ROUND(I273*H273,2)</f>
        <v>0</v>
      </c>
      <c r="BL273" s="18" t="s">
        <v>97</v>
      </c>
      <c r="BM273" s="157" t="s">
        <v>2552</v>
      </c>
    </row>
    <row r="274" spans="1:65" s="2" customFormat="1" ht="24.25" customHeight="1" x14ac:dyDescent="0.15">
      <c r="A274" s="30"/>
      <c r="B274" s="146"/>
      <c r="C274" s="183" t="s">
        <v>457</v>
      </c>
      <c r="D274" s="183" t="s">
        <v>310</v>
      </c>
      <c r="E274" s="184" t="s">
        <v>494</v>
      </c>
      <c r="F274" s="185" t="s">
        <v>495</v>
      </c>
      <c r="G274" s="186" t="s">
        <v>359</v>
      </c>
      <c r="H274" s="187">
        <v>3</v>
      </c>
      <c r="I274" s="188"/>
      <c r="J274" s="188">
        <f>ROUND(I274*H274,2)</f>
        <v>0</v>
      </c>
      <c r="K274" s="185" t="s">
        <v>1</v>
      </c>
      <c r="L274" s="189"/>
      <c r="M274" s="190" t="s">
        <v>1</v>
      </c>
      <c r="N274" s="191" t="s">
        <v>42</v>
      </c>
      <c r="O274" s="155">
        <v>0</v>
      </c>
      <c r="P274" s="155">
        <f>O274*H274</f>
        <v>0</v>
      </c>
      <c r="Q274" s="155">
        <v>8.1000000000000003E-2</v>
      </c>
      <c r="R274" s="155">
        <f>Q274*H274</f>
        <v>0.24299999999999999</v>
      </c>
      <c r="S274" s="155">
        <v>0</v>
      </c>
      <c r="T274" s="156">
        <f>S274*H274</f>
        <v>0</v>
      </c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57" t="s">
        <v>226</v>
      </c>
      <c r="AT274" s="157" t="s">
        <v>310</v>
      </c>
      <c r="AU274" s="157" t="s">
        <v>86</v>
      </c>
      <c r="AY274" s="18" t="s">
        <v>184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18" t="s">
        <v>84</v>
      </c>
      <c r="BK274" s="158">
        <f>ROUND(I274*H274,2)</f>
        <v>0</v>
      </c>
      <c r="BL274" s="18" t="s">
        <v>97</v>
      </c>
      <c r="BM274" s="157" t="s">
        <v>2553</v>
      </c>
    </row>
    <row r="275" spans="1:65" s="2" customFormat="1" ht="16.5" customHeight="1" x14ac:dyDescent="0.15">
      <c r="A275" s="30"/>
      <c r="B275" s="146"/>
      <c r="C275" s="183" t="s">
        <v>461</v>
      </c>
      <c r="D275" s="183" t="s">
        <v>310</v>
      </c>
      <c r="E275" s="184" t="s">
        <v>498</v>
      </c>
      <c r="F275" s="185" t="s">
        <v>499</v>
      </c>
      <c r="G275" s="186" t="s">
        <v>359</v>
      </c>
      <c r="H275" s="187">
        <v>4</v>
      </c>
      <c r="I275" s="188"/>
      <c r="J275" s="188">
        <f>ROUND(I275*H275,2)</f>
        <v>0</v>
      </c>
      <c r="K275" s="185" t="s">
        <v>1</v>
      </c>
      <c r="L275" s="189"/>
      <c r="M275" s="190" t="s">
        <v>1</v>
      </c>
      <c r="N275" s="191" t="s">
        <v>42</v>
      </c>
      <c r="O275" s="155">
        <v>0</v>
      </c>
      <c r="P275" s="155">
        <f>O275*H275</f>
        <v>0</v>
      </c>
      <c r="Q275" s="155">
        <v>0.01</v>
      </c>
      <c r="R275" s="155">
        <f>Q275*H275</f>
        <v>0.04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226</v>
      </c>
      <c r="AT275" s="157" t="s">
        <v>310</v>
      </c>
      <c r="AU275" s="157" t="s">
        <v>86</v>
      </c>
      <c r="AY275" s="18" t="s">
        <v>184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97</v>
      </c>
      <c r="BM275" s="157" t="s">
        <v>2554</v>
      </c>
    </row>
    <row r="276" spans="1:65" s="2" customFormat="1" ht="16.5" customHeight="1" x14ac:dyDescent="0.15">
      <c r="A276" s="30"/>
      <c r="B276" s="146"/>
      <c r="C276" s="147" t="s">
        <v>465</v>
      </c>
      <c r="D276" s="147" t="s">
        <v>186</v>
      </c>
      <c r="E276" s="148" t="s">
        <v>502</v>
      </c>
      <c r="F276" s="149" t="s">
        <v>503</v>
      </c>
      <c r="G276" s="150" t="s">
        <v>504</v>
      </c>
      <c r="H276" s="151">
        <v>4</v>
      </c>
      <c r="I276" s="152"/>
      <c r="J276" s="152">
        <f>ROUND(I276*H276,2)</f>
        <v>0</v>
      </c>
      <c r="K276" s="149" t="s">
        <v>1</v>
      </c>
      <c r="L276" s="31"/>
      <c r="M276" s="153" t="s">
        <v>1</v>
      </c>
      <c r="N276" s="154" t="s">
        <v>42</v>
      </c>
      <c r="O276" s="155">
        <v>1.694</v>
      </c>
      <c r="P276" s="155">
        <f>O276*H276</f>
        <v>6.7759999999999998</v>
      </c>
      <c r="Q276" s="155">
        <v>0.21734000000000001</v>
      </c>
      <c r="R276" s="155">
        <f>Q276*H276</f>
        <v>0.86936000000000002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97</v>
      </c>
      <c r="AT276" s="157" t="s">
        <v>186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2555</v>
      </c>
    </row>
    <row r="277" spans="1:65" s="13" customFormat="1" x14ac:dyDescent="0.15">
      <c r="B277" s="163"/>
      <c r="D277" s="159" t="s">
        <v>194</v>
      </c>
      <c r="E277" s="164" t="s">
        <v>1</v>
      </c>
      <c r="F277" s="165" t="s">
        <v>506</v>
      </c>
      <c r="H277" s="164" t="s">
        <v>1</v>
      </c>
      <c r="L277" s="163"/>
      <c r="M277" s="166"/>
      <c r="N277" s="167"/>
      <c r="O277" s="167"/>
      <c r="P277" s="167"/>
      <c r="Q277" s="167"/>
      <c r="R277" s="167"/>
      <c r="S277" s="167"/>
      <c r="T277" s="168"/>
      <c r="AT277" s="164" t="s">
        <v>194</v>
      </c>
      <c r="AU277" s="164" t="s">
        <v>86</v>
      </c>
      <c r="AV277" s="13" t="s">
        <v>84</v>
      </c>
      <c r="AW277" s="13" t="s">
        <v>32</v>
      </c>
      <c r="AX277" s="13" t="s">
        <v>77</v>
      </c>
      <c r="AY277" s="164" t="s">
        <v>184</v>
      </c>
    </row>
    <row r="278" spans="1:65" s="13" customFormat="1" x14ac:dyDescent="0.15">
      <c r="B278" s="163"/>
      <c r="D278" s="159" t="s">
        <v>194</v>
      </c>
      <c r="E278" s="164" t="s">
        <v>1</v>
      </c>
      <c r="F278" s="165" t="s">
        <v>507</v>
      </c>
      <c r="H278" s="164" t="s">
        <v>1</v>
      </c>
      <c r="L278" s="163"/>
      <c r="M278" s="166"/>
      <c r="N278" s="167"/>
      <c r="O278" s="167"/>
      <c r="P278" s="167"/>
      <c r="Q278" s="167"/>
      <c r="R278" s="167"/>
      <c r="S278" s="167"/>
      <c r="T278" s="168"/>
      <c r="AT278" s="164" t="s">
        <v>194</v>
      </c>
      <c r="AU278" s="164" t="s">
        <v>86</v>
      </c>
      <c r="AV278" s="13" t="s">
        <v>84</v>
      </c>
      <c r="AW278" s="13" t="s">
        <v>32</v>
      </c>
      <c r="AX278" s="13" t="s">
        <v>77</v>
      </c>
      <c r="AY278" s="164" t="s">
        <v>184</v>
      </c>
    </row>
    <row r="279" spans="1:65" s="13" customFormat="1" x14ac:dyDescent="0.15">
      <c r="B279" s="163"/>
      <c r="D279" s="159" t="s">
        <v>194</v>
      </c>
      <c r="E279" s="164" t="s">
        <v>1</v>
      </c>
      <c r="F279" s="165" t="s">
        <v>508</v>
      </c>
      <c r="H279" s="164" t="s">
        <v>1</v>
      </c>
      <c r="L279" s="163"/>
      <c r="M279" s="166"/>
      <c r="N279" s="167"/>
      <c r="O279" s="167"/>
      <c r="P279" s="167"/>
      <c r="Q279" s="167"/>
      <c r="R279" s="167"/>
      <c r="S279" s="167"/>
      <c r="T279" s="168"/>
      <c r="AT279" s="164" t="s">
        <v>194</v>
      </c>
      <c r="AU279" s="164" t="s">
        <v>86</v>
      </c>
      <c r="AV279" s="13" t="s">
        <v>84</v>
      </c>
      <c r="AW279" s="13" t="s">
        <v>32</v>
      </c>
      <c r="AX279" s="13" t="s">
        <v>77</v>
      </c>
      <c r="AY279" s="164" t="s">
        <v>184</v>
      </c>
    </row>
    <row r="280" spans="1:65" s="13" customFormat="1" x14ac:dyDescent="0.15">
      <c r="B280" s="163"/>
      <c r="D280" s="159" t="s">
        <v>194</v>
      </c>
      <c r="E280" s="164" t="s">
        <v>1</v>
      </c>
      <c r="F280" s="165" t="s">
        <v>509</v>
      </c>
      <c r="H280" s="164" t="s">
        <v>1</v>
      </c>
      <c r="L280" s="163"/>
      <c r="M280" s="166"/>
      <c r="N280" s="167"/>
      <c r="O280" s="167"/>
      <c r="P280" s="167"/>
      <c r="Q280" s="167"/>
      <c r="R280" s="167"/>
      <c r="S280" s="167"/>
      <c r="T280" s="168"/>
      <c r="AT280" s="164" t="s">
        <v>194</v>
      </c>
      <c r="AU280" s="164" t="s">
        <v>86</v>
      </c>
      <c r="AV280" s="13" t="s">
        <v>84</v>
      </c>
      <c r="AW280" s="13" t="s">
        <v>32</v>
      </c>
      <c r="AX280" s="13" t="s">
        <v>77</v>
      </c>
      <c r="AY280" s="164" t="s">
        <v>184</v>
      </c>
    </row>
    <row r="281" spans="1:65" s="13" customFormat="1" x14ac:dyDescent="0.15">
      <c r="B281" s="163"/>
      <c r="D281" s="159" t="s">
        <v>194</v>
      </c>
      <c r="E281" s="164" t="s">
        <v>1</v>
      </c>
      <c r="F281" s="165" t="s">
        <v>510</v>
      </c>
      <c r="H281" s="164" t="s">
        <v>1</v>
      </c>
      <c r="L281" s="163"/>
      <c r="M281" s="166"/>
      <c r="N281" s="167"/>
      <c r="O281" s="167"/>
      <c r="P281" s="167"/>
      <c r="Q281" s="167"/>
      <c r="R281" s="167"/>
      <c r="S281" s="167"/>
      <c r="T281" s="168"/>
      <c r="AT281" s="164" t="s">
        <v>194</v>
      </c>
      <c r="AU281" s="164" t="s">
        <v>86</v>
      </c>
      <c r="AV281" s="13" t="s">
        <v>84</v>
      </c>
      <c r="AW281" s="13" t="s">
        <v>32</v>
      </c>
      <c r="AX281" s="13" t="s">
        <v>77</v>
      </c>
      <c r="AY281" s="164" t="s">
        <v>184</v>
      </c>
    </row>
    <row r="282" spans="1:65" s="13" customFormat="1" x14ac:dyDescent="0.15">
      <c r="B282" s="163"/>
      <c r="D282" s="159" t="s">
        <v>194</v>
      </c>
      <c r="E282" s="164" t="s">
        <v>1</v>
      </c>
      <c r="F282" s="165" t="s">
        <v>511</v>
      </c>
      <c r="H282" s="164" t="s">
        <v>1</v>
      </c>
      <c r="L282" s="163"/>
      <c r="M282" s="166"/>
      <c r="N282" s="167"/>
      <c r="O282" s="167"/>
      <c r="P282" s="167"/>
      <c r="Q282" s="167"/>
      <c r="R282" s="167"/>
      <c r="S282" s="167"/>
      <c r="T282" s="168"/>
      <c r="AT282" s="164" t="s">
        <v>194</v>
      </c>
      <c r="AU282" s="164" t="s">
        <v>86</v>
      </c>
      <c r="AV282" s="13" t="s">
        <v>84</v>
      </c>
      <c r="AW282" s="13" t="s">
        <v>32</v>
      </c>
      <c r="AX282" s="13" t="s">
        <v>77</v>
      </c>
      <c r="AY282" s="164" t="s">
        <v>184</v>
      </c>
    </row>
    <row r="283" spans="1:65" s="13" customFormat="1" x14ac:dyDescent="0.15">
      <c r="B283" s="163"/>
      <c r="D283" s="159" t="s">
        <v>194</v>
      </c>
      <c r="E283" s="164" t="s">
        <v>1</v>
      </c>
      <c r="F283" s="165" t="s">
        <v>512</v>
      </c>
      <c r="H283" s="164" t="s">
        <v>1</v>
      </c>
      <c r="L283" s="163"/>
      <c r="M283" s="166"/>
      <c r="N283" s="167"/>
      <c r="O283" s="167"/>
      <c r="P283" s="167"/>
      <c r="Q283" s="167"/>
      <c r="R283" s="167"/>
      <c r="S283" s="167"/>
      <c r="T283" s="168"/>
      <c r="AT283" s="164" t="s">
        <v>194</v>
      </c>
      <c r="AU283" s="164" t="s">
        <v>86</v>
      </c>
      <c r="AV283" s="13" t="s">
        <v>84</v>
      </c>
      <c r="AW283" s="13" t="s">
        <v>32</v>
      </c>
      <c r="AX283" s="13" t="s">
        <v>77</v>
      </c>
      <c r="AY283" s="164" t="s">
        <v>184</v>
      </c>
    </row>
    <row r="284" spans="1:65" s="14" customFormat="1" x14ac:dyDescent="0.15">
      <c r="B284" s="169"/>
      <c r="D284" s="159" t="s">
        <v>194</v>
      </c>
      <c r="E284" s="170" t="s">
        <v>1</v>
      </c>
      <c r="F284" s="171" t="s">
        <v>97</v>
      </c>
      <c r="H284" s="172">
        <v>4</v>
      </c>
      <c r="L284" s="169"/>
      <c r="M284" s="173"/>
      <c r="N284" s="174"/>
      <c r="O284" s="174"/>
      <c r="P284" s="174"/>
      <c r="Q284" s="174"/>
      <c r="R284" s="174"/>
      <c r="S284" s="174"/>
      <c r="T284" s="175"/>
      <c r="AT284" s="170" t="s">
        <v>194</v>
      </c>
      <c r="AU284" s="170" t="s">
        <v>86</v>
      </c>
      <c r="AV284" s="14" t="s">
        <v>86</v>
      </c>
      <c r="AW284" s="14" t="s">
        <v>32</v>
      </c>
      <c r="AX284" s="14" t="s">
        <v>84</v>
      </c>
      <c r="AY284" s="170" t="s">
        <v>184</v>
      </c>
    </row>
    <row r="285" spans="1:65" s="12" customFormat="1" ht="22.75" customHeight="1" x14ac:dyDescent="0.15">
      <c r="B285" s="134"/>
      <c r="D285" s="135" t="s">
        <v>76</v>
      </c>
      <c r="E285" s="144" t="s">
        <v>513</v>
      </c>
      <c r="F285" s="144" t="s">
        <v>514</v>
      </c>
      <c r="J285" s="145">
        <f>BK285</f>
        <v>0</v>
      </c>
      <c r="L285" s="134"/>
      <c r="M285" s="138"/>
      <c r="N285" s="139"/>
      <c r="O285" s="139"/>
      <c r="P285" s="140">
        <f>SUM(P286:P290)</f>
        <v>2.77074</v>
      </c>
      <c r="Q285" s="139"/>
      <c r="R285" s="140">
        <f>SUM(R286:R290)</f>
        <v>0</v>
      </c>
      <c r="S285" s="139"/>
      <c r="T285" s="141">
        <f>SUM(T286:T290)</f>
        <v>0</v>
      </c>
      <c r="AR285" s="135" t="s">
        <v>84</v>
      </c>
      <c r="AT285" s="142" t="s">
        <v>76</v>
      </c>
      <c r="AU285" s="142" t="s">
        <v>84</v>
      </c>
      <c r="AY285" s="135" t="s">
        <v>184</v>
      </c>
      <c r="BK285" s="143">
        <f>SUM(BK286:BK290)</f>
        <v>0</v>
      </c>
    </row>
    <row r="286" spans="1:65" s="2" customFormat="1" ht="37.75" customHeight="1" x14ac:dyDescent="0.15">
      <c r="A286" s="30"/>
      <c r="B286" s="146"/>
      <c r="C286" s="147" t="s">
        <v>469</v>
      </c>
      <c r="D286" s="147" t="s">
        <v>186</v>
      </c>
      <c r="E286" s="148" t="s">
        <v>3124</v>
      </c>
      <c r="F286" s="149" t="s">
        <v>3125</v>
      </c>
      <c r="G286" s="150" t="s">
        <v>300</v>
      </c>
      <c r="H286" s="151">
        <v>92.358000000000004</v>
      </c>
      <c r="I286" s="152"/>
      <c r="J286" s="152">
        <f>ROUND(I286*H286,2)</f>
        <v>0</v>
      </c>
      <c r="K286" s="149"/>
      <c r="L286" s="31"/>
      <c r="M286" s="153" t="s">
        <v>1</v>
      </c>
      <c r="N286" s="154" t="s">
        <v>42</v>
      </c>
      <c r="O286" s="155">
        <v>0.03</v>
      </c>
      <c r="P286" s="155">
        <f>O286*H286</f>
        <v>2.77074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97</v>
      </c>
      <c r="AT286" s="157" t="s">
        <v>186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2556</v>
      </c>
    </row>
    <row r="287" spans="1:65" s="2" customFormat="1" ht="44.25" customHeight="1" x14ac:dyDescent="0.15">
      <c r="A287" s="30"/>
      <c r="B287" s="146"/>
      <c r="C287" s="147">
        <v>58</v>
      </c>
      <c r="D287" s="147" t="s">
        <v>186</v>
      </c>
      <c r="E287" s="148" t="s">
        <v>3126</v>
      </c>
      <c r="F287" s="149" t="s">
        <v>3127</v>
      </c>
      <c r="G287" s="150" t="s">
        <v>300</v>
      </c>
      <c r="H287" s="151">
        <v>22.266999999999999</v>
      </c>
      <c r="I287" s="152"/>
      <c r="J287" s="152">
        <f>ROUND(I287*H287,2)</f>
        <v>0</v>
      </c>
      <c r="K287" s="149"/>
      <c r="L287" s="31"/>
      <c r="M287" s="153" t="s">
        <v>1</v>
      </c>
      <c r="N287" s="154" t="s">
        <v>42</v>
      </c>
      <c r="O287" s="155">
        <v>0</v>
      </c>
      <c r="P287" s="155">
        <f>O287*H287</f>
        <v>0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97</v>
      </c>
      <c r="AT287" s="157" t="s">
        <v>186</v>
      </c>
      <c r="AU287" s="157" t="s">
        <v>86</v>
      </c>
      <c r="AY287" s="18" t="s">
        <v>184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84</v>
      </c>
      <c r="BK287" s="158">
        <f>ROUND(I287*H287,2)</f>
        <v>0</v>
      </c>
      <c r="BL287" s="18" t="s">
        <v>97</v>
      </c>
      <c r="BM287" s="157" t="s">
        <v>2557</v>
      </c>
    </row>
    <row r="288" spans="1:65" s="2" customFormat="1" ht="44.25" customHeight="1" x14ac:dyDescent="0.15">
      <c r="A288" s="30"/>
      <c r="B288" s="146"/>
      <c r="C288" s="147">
        <v>59</v>
      </c>
      <c r="D288" s="147" t="s">
        <v>186</v>
      </c>
      <c r="E288" s="148" t="s">
        <v>3128</v>
      </c>
      <c r="F288" s="149" t="s">
        <v>3129</v>
      </c>
      <c r="G288" s="150" t="s">
        <v>300</v>
      </c>
      <c r="H288" s="151">
        <v>39.944000000000003</v>
      </c>
      <c r="I288" s="152"/>
      <c r="J288" s="152">
        <f>ROUND(I288*H288,2)</f>
        <v>0</v>
      </c>
      <c r="K288" s="149"/>
      <c r="L288" s="31"/>
      <c r="M288" s="153" t="s">
        <v>1</v>
      </c>
      <c r="N288" s="154" t="s">
        <v>42</v>
      </c>
      <c r="O288" s="155">
        <v>0</v>
      </c>
      <c r="P288" s="155">
        <f>O288*H288</f>
        <v>0</v>
      </c>
      <c r="Q288" s="155">
        <v>0</v>
      </c>
      <c r="R288" s="155">
        <f>Q288*H288</f>
        <v>0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97</v>
      </c>
      <c r="AT288" s="157" t="s">
        <v>186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2558</v>
      </c>
    </row>
    <row r="289" spans="1:65" s="14" customFormat="1" x14ac:dyDescent="0.15">
      <c r="B289" s="169"/>
      <c r="D289" s="159" t="s">
        <v>194</v>
      </c>
      <c r="E289" s="170" t="s">
        <v>1</v>
      </c>
      <c r="F289" s="171" t="s">
        <v>2559</v>
      </c>
      <c r="H289" s="172">
        <v>39.944000000000003</v>
      </c>
      <c r="L289" s="169"/>
      <c r="M289" s="173"/>
      <c r="N289" s="174"/>
      <c r="O289" s="174"/>
      <c r="P289" s="174"/>
      <c r="Q289" s="174"/>
      <c r="R289" s="174"/>
      <c r="S289" s="174"/>
      <c r="T289" s="175"/>
      <c r="AT289" s="170" t="s">
        <v>194</v>
      </c>
      <c r="AU289" s="170" t="s">
        <v>86</v>
      </c>
      <c r="AV289" s="14" t="s">
        <v>86</v>
      </c>
      <c r="AW289" s="14" t="s">
        <v>32</v>
      </c>
      <c r="AX289" s="14" t="s">
        <v>84</v>
      </c>
      <c r="AY289" s="170" t="s">
        <v>184</v>
      </c>
    </row>
    <row r="290" spans="1:65" s="2" customFormat="1" ht="44.25" customHeight="1" x14ac:dyDescent="0.15">
      <c r="A290" s="30"/>
      <c r="B290" s="146"/>
      <c r="C290" s="147">
        <v>60</v>
      </c>
      <c r="D290" s="147" t="s">
        <v>186</v>
      </c>
      <c r="E290" s="148" t="s">
        <v>3130</v>
      </c>
      <c r="F290" s="149" t="s">
        <v>3131</v>
      </c>
      <c r="G290" s="150" t="s">
        <v>300</v>
      </c>
      <c r="H290" s="151">
        <v>30.146999999999998</v>
      </c>
      <c r="I290" s="152"/>
      <c r="J290" s="152">
        <f>ROUND(I290*H290,2)</f>
        <v>0</v>
      </c>
      <c r="K290" s="149"/>
      <c r="L290" s="31"/>
      <c r="M290" s="153" t="s">
        <v>1</v>
      </c>
      <c r="N290" s="154" t="s">
        <v>42</v>
      </c>
      <c r="O290" s="155">
        <v>0</v>
      </c>
      <c r="P290" s="155">
        <f>O290*H290</f>
        <v>0</v>
      </c>
      <c r="Q290" s="155">
        <v>0</v>
      </c>
      <c r="R290" s="155">
        <f>Q290*H290</f>
        <v>0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2560</v>
      </c>
    </row>
    <row r="291" spans="1:65" s="12" customFormat="1" ht="22.75" customHeight="1" x14ac:dyDescent="0.15">
      <c r="B291" s="134"/>
      <c r="D291" s="135" t="s">
        <v>76</v>
      </c>
      <c r="E291" s="144" t="s">
        <v>525</v>
      </c>
      <c r="F291" s="144" t="s">
        <v>526</v>
      </c>
      <c r="J291" s="145">
        <f>BK291</f>
        <v>0</v>
      </c>
      <c r="L291" s="134"/>
      <c r="M291" s="138"/>
      <c r="N291" s="139"/>
      <c r="O291" s="139"/>
      <c r="P291" s="140">
        <f>P292</f>
        <v>139.79569999999998</v>
      </c>
      <c r="Q291" s="139"/>
      <c r="R291" s="140">
        <f>R292</f>
        <v>0</v>
      </c>
      <c r="S291" s="139"/>
      <c r="T291" s="141">
        <f>T292</f>
        <v>0</v>
      </c>
      <c r="AR291" s="135" t="s">
        <v>84</v>
      </c>
      <c r="AT291" s="142" t="s">
        <v>76</v>
      </c>
      <c r="AU291" s="142" t="s">
        <v>84</v>
      </c>
      <c r="AY291" s="135" t="s">
        <v>184</v>
      </c>
      <c r="BK291" s="143">
        <f>BK292</f>
        <v>0</v>
      </c>
    </row>
    <row r="292" spans="1:65" s="2" customFormat="1" ht="37.75" customHeight="1" x14ac:dyDescent="0.15">
      <c r="A292" s="30"/>
      <c r="B292" s="146"/>
      <c r="C292" s="147">
        <v>61</v>
      </c>
      <c r="D292" s="147" t="s">
        <v>186</v>
      </c>
      <c r="E292" s="148" t="s">
        <v>528</v>
      </c>
      <c r="F292" s="149" t="s">
        <v>529</v>
      </c>
      <c r="G292" s="150" t="s">
        <v>300</v>
      </c>
      <c r="H292" s="151">
        <v>183.7</v>
      </c>
      <c r="I292" s="152"/>
      <c r="J292" s="152">
        <f>ROUND(I292*H292,2)</f>
        <v>0</v>
      </c>
      <c r="K292" s="149" t="s">
        <v>190</v>
      </c>
      <c r="L292" s="31"/>
      <c r="M292" s="192" t="s">
        <v>1</v>
      </c>
      <c r="N292" s="193" t="s">
        <v>42</v>
      </c>
      <c r="O292" s="194">
        <v>0.76100000000000001</v>
      </c>
      <c r="P292" s="194">
        <f>O292*H292</f>
        <v>139.79569999999998</v>
      </c>
      <c r="Q292" s="194">
        <v>0</v>
      </c>
      <c r="R292" s="194">
        <f>Q292*H292</f>
        <v>0</v>
      </c>
      <c r="S292" s="194">
        <v>0</v>
      </c>
      <c r="T292" s="195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2561</v>
      </c>
    </row>
    <row r="293" spans="1:65" s="2" customFormat="1" ht="7" customHeight="1" x14ac:dyDescent="0.15">
      <c r="A293" s="30"/>
      <c r="B293" s="45"/>
      <c r="C293" s="46"/>
      <c r="D293" s="46"/>
      <c r="E293" s="46"/>
      <c r="F293" s="46"/>
      <c r="G293" s="46"/>
      <c r="H293" s="46"/>
      <c r="I293" s="46"/>
      <c r="J293" s="46"/>
      <c r="K293" s="46"/>
      <c r="L293" s="31"/>
      <c r="M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</row>
  </sheetData>
  <autoFilter ref="C130:K292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42"/>
  <sheetViews>
    <sheetView showGridLines="0" topLeftCell="A325" workbookViewId="0">
      <selection activeCell="K338" sqref="K338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138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2452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30" customHeight="1" x14ac:dyDescent="0.15">
      <c r="A13" s="30"/>
      <c r="B13" s="31"/>
      <c r="C13" s="30"/>
      <c r="D13" s="30"/>
      <c r="E13" s="241" t="s">
        <v>2562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ROUND(J133,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ROUND((SUM(BE133:BE341)),  2)</f>
        <v>0</v>
      </c>
      <c r="G37" s="30"/>
      <c r="H37" s="30"/>
      <c r="I37" s="104">
        <v>0.21</v>
      </c>
      <c r="J37" s="103">
        <f>ROUND(((SUM(BE133:BE341))*I37),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ROUND((SUM(BF133:BF341)),  2)</f>
        <v>0</v>
      </c>
      <c r="G38" s="30"/>
      <c r="H38" s="30"/>
      <c r="I38" s="104">
        <v>0.15</v>
      </c>
      <c r="J38" s="103">
        <f>ROUND(((SUM(BF133:BF341))*I38),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ROUND((SUM(BG133:BG341)),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ROUND((SUM(BH133:BH341)),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ROUND((SUM(BI133:BI341)),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2452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30" customHeight="1" x14ac:dyDescent="0.15">
      <c r="A91" s="30"/>
      <c r="B91" s="31"/>
      <c r="C91" s="30"/>
      <c r="D91" s="30"/>
      <c r="E91" s="241" t="str">
        <f>E13</f>
        <v>SO 09.2. - Dešťová kanalizace v ulici Ke Stadionu – etapa 1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J133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J134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J135</f>
        <v>0</v>
      </c>
      <c r="L102" s="120"/>
    </row>
    <row r="103" spans="1:47" s="10" customFormat="1" ht="20" customHeight="1" x14ac:dyDescent="0.15">
      <c r="B103" s="120"/>
      <c r="D103" s="121" t="s">
        <v>164</v>
      </c>
      <c r="E103" s="122"/>
      <c r="F103" s="122"/>
      <c r="G103" s="122"/>
      <c r="H103" s="122"/>
      <c r="I103" s="122"/>
      <c r="J103" s="123">
        <f>J231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J234</f>
        <v>0</v>
      </c>
      <c r="L104" s="120"/>
    </row>
    <row r="105" spans="1:47" s="10" customFormat="1" ht="20" customHeight="1" x14ac:dyDescent="0.15">
      <c r="B105" s="120"/>
      <c r="D105" s="121" t="s">
        <v>532</v>
      </c>
      <c r="E105" s="122"/>
      <c r="F105" s="122"/>
      <c r="G105" s="122"/>
      <c r="H105" s="122"/>
      <c r="I105" s="122"/>
      <c r="J105" s="123">
        <f>J253</f>
        <v>0</v>
      </c>
      <c r="L105" s="120"/>
    </row>
    <row r="106" spans="1:47" s="10" customFormat="1" ht="20" customHeight="1" x14ac:dyDescent="0.15">
      <c r="B106" s="120"/>
      <c r="D106" s="121" t="s">
        <v>166</v>
      </c>
      <c r="E106" s="122"/>
      <c r="F106" s="122"/>
      <c r="G106" s="122"/>
      <c r="H106" s="122"/>
      <c r="I106" s="122"/>
      <c r="J106" s="123">
        <f>J277</f>
        <v>0</v>
      </c>
      <c r="L106" s="120"/>
    </row>
    <row r="107" spans="1:47" s="10" customFormat="1" ht="20" customHeight="1" x14ac:dyDescent="0.15">
      <c r="B107" s="120"/>
      <c r="D107" s="121" t="s">
        <v>533</v>
      </c>
      <c r="E107" s="122"/>
      <c r="F107" s="122"/>
      <c r="G107" s="122"/>
      <c r="H107" s="122"/>
      <c r="I107" s="122"/>
      <c r="J107" s="123">
        <f>J320</f>
        <v>0</v>
      </c>
      <c r="L107" s="120"/>
    </row>
    <row r="108" spans="1:47" s="10" customFormat="1" ht="20" customHeight="1" x14ac:dyDescent="0.15">
      <c r="B108" s="120"/>
      <c r="D108" s="121" t="s">
        <v>167</v>
      </c>
      <c r="E108" s="122"/>
      <c r="F108" s="122"/>
      <c r="G108" s="122"/>
      <c r="H108" s="122"/>
      <c r="I108" s="122"/>
      <c r="J108" s="123">
        <f>J333</f>
        <v>0</v>
      </c>
      <c r="L108" s="120"/>
    </row>
    <row r="109" spans="1:47" s="10" customFormat="1" ht="20" customHeight="1" x14ac:dyDescent="0.15">
      <c r="B109" s="120"/>
      <c r="D109" s="121" t="s">
        <v>168</v>
      </c>
      <c r="E109" s="122"/>
      <c r="F109" s="122"/>
      <c r="G109" s="122"/>
      <c r="H109" s="122"/>
      <c r="I109" s="122"/>
      <c r="J109" s="123">
        <f>J340</f>
        <v>0</v>
      </c>
      <c r="L109" s="120"/>
    </row>
    <row r="110" spans="1:47" s="2" customFormat="1" ht="21.75" customHeight="1" x14ac:dyDescent="0.15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47" s="2" customFormat="1" ht="7" customHeight="1" x14ac:dyDescent="0.15">
      <c r="A111" s="30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5" spans="1:31" s="2" customFormat="1" ht="7" customHeight="1" x14ac:dyDescent="0.15">
      <c r="A115" s="30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25" customHeight="1" x14ac:dyDescent="0.15">
      <c r="A116" s="30"/>
      <c r="B116" s="31"/>
      <c r="C116" s="22" t="s">
        <v>169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7" customHeight="1" x14ac:dyDescent="0.15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12" customHeight="1" x14ac:dyDescent="0.15">
      <c r="A118" s="30"/>
      <c r="B118" s="31"/>
      <c r="C118" s="27" t="s">
        <v>14</v>
      </c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26.25" customHeight="1" x14ac:dyDescent="0.15">
      <c r="A119" s="30"/>
      <c r="B119" s="31"/>
      <c r="C119" s="30"/>
      <c r="D119" s="30"/>
      <c r="E119" s="247" t="str">
        <f>E7</f>
        <v>Semily - obnova inženýrských sítí v lokalitě Na Mýtě a shybek pod Jizerou</v>
      </c>
      <c r="F119" s="248"/>
      <c r="G119" s="248"/>
      <c r="H119" s="248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1" customFormat="1" ht="12" customHeight="1" x14ac:dyDescent="0.15">
      <c r="B120" s="21"/>
      <c r="C120" s="27" t="s">
        <v>150</v>
      </c>
      <c r="L120" s="21"/>
    </row>
    <row r="121" spans="1:31" s="1" customFormat="1" ht="16.5" customHeight="1" x14ac:dyDescent="0.15">
      <c r="B121" s="21"/>
      <c r="E121" s="247" t="s">
        <v>151</v>
      </c>
      <c r="F121" s="212"/>
      <c r="G121" s="212"/>
      <c r="H121" s="212"/>
      <c r="L121" s="21"/>
    </row>
    <row r="122" spans="1:31" s="1" customFormat="1" ht="12" customHeight="1" x14ac:dyDescent="0.15">
      <c r="B122" s="21"/>
      <c r="C122" s="27" t="s">
        <v>152</v>
      </c>
      <c r="L122" s="21"/>
    </row>
    <row r="123" spans="1:31" s="2" customFormat="1" ht="16.5" customHeight="1" x14ac:dyDescent="0.15">
      <c r="A123" s="30"/>
      <c r="B123" s="31"/>
      <c r="C123" s="30"/>
      <c r="D123" s="30"/>
      <c r="E123" s="245" t="s">
        <v>2452</v>
      </c>
      <c r="F123" s="246"/>
      <c r="G123" s="246"/>
      <c r="H123" s="246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2" customHeight="1" x14ac:dyDescent="0.15">
      <c r="A124" s="30"/>
      <c r="B124" s="31"/>
      <c r="C124" s="27" t="s">
        <v>667</v>
      </c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30" customHeight="1" x14ac:dyDescent="0.15">
      <c r="A125" s="30"/>
      <c r="B125" s="31"/>
      <c r="C125" s="30"/>
      <c r="D125" s="30"/>
      <c r="E125" s="241" t="str">
        <f>E13</f>
        <v>SO 09.2. - Dešťová kanalizace v ulici Ke Stadionu – etapa 1</v>
      </c>
      <c r="F125" s="246"/>
      <c r="G125" s="246"/>
      <c r="H125" s="246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7" customHeight="1" x14ac:dyDescent="0.15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 x14ac:dyDescent="0.15">
      <c r="A127" s="30"/>
      <c r="B127" s="31"/>
      <c r="C127" s="27" t="s">
        <v>18</v>
      </c>
      <c r="D127" s="30"/>
      <c r="E127" s="30"/>
      <c r="F127" s="25" t="str">
        <f>F16</f>
        <v>Semily</v>
      </c>
      <c r="G127" s="30"/>
      <c r="H127" s="30"/>
      <c r="I127" s="27" t="s">
        <v>20</v>
      </c>
      <c r="J127" s="53" t="str">
        <f>IF(J16="","",J16)</f>
        <v>27. 10. 2022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7" customHeight="1" x14ac:dyDescent="0.15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5.25" customHeight="1" x14ac:dyDescent="0.15">
      <c r="A129" s="30"/>
      <c r="B129" s="31"/>
      <c r="C129" s="27" t="s">
        <v>22</v>
      </c>
      <c r="D129" s="30"/>
      <c r="E129" s="30"/>
      <c r="F129" s="25" t="str">
        <f>E19</f>
        <v>VHS Turnov, Antonína Dvořáka 287, 511 01 Turnov</v>
      </c>
      <c r="G129" s="30"/>
      <c r="H129" s="30"/>
      <c r="I129" s="27" t="s">
        <v>28</v>
      </c>
      <c r="J129" s="28" t="str">
        <f>E25</f>
        <v>ŠINDLAR s.r.o.</v>
      </c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5.25" customHeight="1" x14ac:dyDescent="0.15">
      <c r="A130" s="30"/>
      <c r="B130" s="31"/>
      <c r="C130" s="27" t="s">
        <v>26</v>
      </c>
      <c r="D130" s="30"/>
      <c r="E130" s="30"/>
      <c r="F130" s="25" t="str">
        <f>IF(E22="","",E22)</f>
        <v>Dle výběrového řízení</v>
      </c>
      <c r="G130" s="30"/>
      <c r="H130" s="30"/>
      <c r="I130" s="27" t="s">
        <v>33</v>
      </c>
      <c r="J130" s="28" t="str">
        <f>E28</f>
        <v>Roman Bárta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0.25" customHeight="1" x14ac:dyDescent="0.15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11" customFormat="1" ht="29.25" customHeight="1" x14ac:dyDescent="0.15">
      <c r="A132" s="124"/>
      <c r="B132" s="125"/>
      <c r="C132" s="126" t="s">
        <v>170</v>
      </c>
      <c r="D132" s="127" t="s">
        <v>62</v>
      </c>
      <c r="E132" s="127" t="s">
        <v>58</v>
      </c>
      <c r="F132" s="127" t="s">
        <v>59</v>
      </c>
      <c r="G132" s="127" t="s">
        <v>171</v>
      </c>
      <c r="H132" s="127" t="s">
        <v>172</v>
      </c>
      <c r="I132" s="127" t="s">
        <v>173</v>
      </c>
      <c r="J132" s="127" t="s">
        <v>158</v>
      </c>
      <c r="K132" s="128" t="s">
        <v>174</v>
      </c>
      <c r="L132" s="129"/>
      <c r="M132" s="60" t="s">
        <v>1</v>
      </c>
      <c r="N132" s="61" t="s">
        <v>41</v>
      </c>
      <c r="O132" s="61" t="s">
        <v>175</v>
      </c>
      <c r="P132" s="61" t="s">
        <v>176</v>
      </c>
      <c r="Q132" s="61" t="s">
        <v>177</v>
      </c>
      <c r="R132" s="61" t="s">
        <v>178</v>
      </c>
      <c r="S132" s="61" t="s">
        <v>179</v>
      </c>
      <c r="T132" s="62" t="s">
        <v>180</v>
      </c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</row>
    <row r="133" spans="1:65" s="2" customFormat="1" ht="22.75" customHeight="1" x14ac:dyDescent="0.2">
      <c r="A133" s="30"/>
      <c r="B133" s="31"/>
      <c r="C133" s="67" t="s">
        <v>181</v>
      </c>
      <c r="D133" s="30"/>
      <c r="E133" s="30"/>
      <c r="F133" s="30"/>
      <c r="G133" s="30"/>
      <c r="H133" s="30"/>
      <c r="I133" s="30"/>
      <c r="J133" s="130">
        <f>BK133</f>
        <v>0</v>
      </c>
      <c r="K133" s="30"/>
      <c r="L133" s="31"/>
      <c r="M133" s="63"/>
      <c r="N133" s="54"/>
      <c r="O133" s="64"/>
      <c r="P133" s="131">
        <f>P134</f>
        <v>212.75623300000001</v>
      </c>
      <c r="Q133" s="64"/>
      <c r="R133" s="131">
        <f>R134</f>
        <v>88.181140430000013</v>
      </c>
      <c r="S133" s="64"/>
      <c r="T133" s="132">
        <f>T134</f>
        <v>35.286611000000001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76</v>
      </c>
      <c r="AU133" s="18" t="s">
        <v>160</v>
      </c>
      <c r="BK133" s="133">
        <f>BK134</f>
        <v>0</v>
      </c>
    </row>
    <row r="134" spans="1:65" s="12" customFormat="1" ht="26" customHeight="1" x14ac:dyDescent="0.2">
      <c r="B134" s="134"/>
      <c r="D134" s="135" t="s">
        <v>76</v>
      </c>
      <c r="E134" s="136" t="s">
        <v>182</v>
      </c>
      <c r="F134" s="136" t="s">
        <v>183</v>
      </c>
      <c r="J134" s="137">
        <f>BK134</f>
        <v>0</v>
      </c>
      <c r="L134" s="134"/>
      <c r="M134" s="138"/>
      <c r="N134" s="139"/>
      <c r="O134" s="139"/>
      <c r="P134" s="140">
        <f>P135+P231+P234+P253+P277+P320+P333+P340</f>
        <v>212.75623300000001</v>
      </c>
      <c r="Q134" s="139"/>
      <c r="R134" s="140">
        <f>R135+R231+R234+R253+R277+R320+R333+R340</f>
        <v>88.181140430000013</v>
      </c>
      <c r="S134" s="139"/>
      <c r="T134" s="141">
        <f>T135+T231+T234+T253+T277+T320+T333+T340</f>
        <v>35.286611000000001</v>
      </c>
      <c r="AR134" s="135" t="s">
        <v>84</v>
      </c>
      <c r="AT134" s="142" t="s">
        <v>76</v>
      </c>
      <c r="AU134" s="142" t="s">
        <v>77</v>
      </c>
      <c r="AY134" s="135" t="s">
        <v>184</v>
      </c>
      <c r="BK134" s="143">
        <f>BK135+BK231+BK234+BK253+BK277+BK320+BK333+BK340</f>
        <v>0</v>
      </c>
    </row>
    <row r="135" spans="1:65" s="12" customFormat="1" ht="22.75" customHeight="1" x14ac:dyDescent="0.15">
      <c r="B135" s="134"/>
      <c r="D135" s="135" t="s">
        <v>76</v>
      </c>
      <c r="E135" s="144" t="s">
        <v>84</v>
      </c>
      <c r="F135" s="144" t="s">
        <v>185</v>
      </c>
      <c r="J135" s="145">
        <f>BK135</f>
        <v>0</v>
      </c>
      <c r="L135" s="134"/>
      <c r="M135" s="138"/>
      <c r="N135" s="139"/>
      <c r="O135" s="139"/>
      <c r="P135" s="140">
        <f>SUM(P136:P230)</f>
        <v>92.314460000000011</v>
      </c>
      <c r="Q135" s="139"/>
      <c r="R135" s="140">
        <f>SUM(R136:R230)</f>
        <v>80.705825400000009</v>
      </c>
      <c r="S135" s="139"/>
      <c r="T135" s="141">
        <f>SUM(T136:T230)</f>
        <v>35.208610999999998</v>
      </c>
      <c r="AR135" s="135" t="s">
        <v>84</v>
      </c>
      <c r="AT135" s="142" t="s">
        <v>76</v>
      </c>
      <c r="AU135" s="142" t="s">
        <v>84</v>
      </c>
      <c r="AY135" s="135" t="s">
        <v>184</v>
      </c>
      <c r="BK135" s="143">
        <f>SUM(BK136:BK230)</f>
        <v>0</v>
      </c>
    </row>
    <row r="136" spans="1:65" s="2" customFormat="1" ht="62.75" customHeight="1" x14ac:dyDescent="0.15">
      <c r="A136" s="30"/>
      <c r="B136" s="146"/>
      <c r="C136" s="147" t="s">
        <v>84</v>
      </c>
      <c r="D136" s="147" t="s">
        <v>186</v>
      </c>
      <c r="E136" s="148" t="s">
        <v>534</v>
      </c>
      <c r="F136" s="149" t="s">
        <v>535</v>
      </c>
      <c r="G136" s="150" t="s">
        <v>189</v>
      </c>
      <c r="H136" s="151">
        <v>3.2570000000000001</v>
      </c>
      <c r="I136" s="152"/>
      <c r="J136" s="152">
        <f>ROUND(I136*H136,2)</f>
        <v>0</v>
      </c>
      <c r="K136" s="149" t="s">
        <v>190</v>
      </c>
      <c r="L136" s="31"/>
      <c r="M136" s="153" t="s">
        <v>1</v>
      </c>
      <c r="N136" s="154" t="s">
        <v>42</v>
      </c>
      <c r="O136" s="155">
        <v>0.05</v>
      </c>
      <c r="P136" s="155">
        <f>O136*H136</f>
        <v>0.16285000000000002</v>
      </c>
      <c r="Q136" s="155">
        <v>0</v>
      </c>
      <c r="R136" s="155">
        <f>Q136*H136</f>
        <v>0</v>
      </c>
      <c r="S136" s="155">
        <v>0.17</v>
      </c>
      <c r="T136" s="156">
        <f>S136*H136</f>
        <v>0.55369000000000002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97</v>
      </c>
      <c r="AT136" s="157" t="s">
        <v>186</v>
      </c>
      <c r="AU136" s="157" t="s">
        <v>86</v>
      </c>
      <c r="AY136" s="18" t="s">
        <v>184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84</v>
      </c>
      <c r="BK136" s="158">
        <f>ROUND(I136*H136,2)</f>
        <v>0</v>
      </c>
      <c r="BL136" s="18" t="s">
        <v>97</v>
      </c>
      <c r="BM136" s="157" t="s">
        <v>2563</v>
      </c>
    </row>
    <row r="137" spans="1:65" s="13" customFormat="1" x14ac:dyDescent="0.15">
      <c r="B137" s="163"/>
      <c r="D137" s="159" t="s">
        <v>194</v>
      </c>
      <c r="E137" s="164" t="s">
        <v>1</v>
      </c>
      <c r="F137" s="165" t="s">
        <v>537</v>
      </c>
      <c r="H137" s="164" t="s">
        <v>1</v>
      </c>
      <c r="L137" s="163"/>
      <c r="M137" s="166"/>
      <c r="N137" s="167"/>
      <c r="O137" s="167"/>
      <c r="P137" s="167"/>
      <c r="Q137" s="167"/>
      <c r="R137" s="167"/>
      <c r="S137" s="167"/>
      <c r="T137" s="168"/>
      <c r="AT137" s="164" t="s">
        <v>194</v>
      </c>
      <c r="AU137" s="164" t="s">
        <v>86</v>
      </c>
      <c r="AV137" s="13" t="s">
        <v>84</v>
      </c>
      <c r="AW137" s="13" t="s">
        <v>32</v>
      </c>
      <c r="AX137" s="13" t="s">
        <v>77</v>
      </c>
      <c r="AY137" s="164" t="s">
        <v>184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2564</v>
      </c>
      <c r="H138" s="172">
        <v>3.2570000000000001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84</v>
      </c>
      <c r="AY138" s="170" t="s">
        <v>184</v>
      </c>
    </row>
    <row r="139" spans="1:65" s="2" customFormat="1" ht="66.75" customHeight="1" x14ac:dyDescent="0.15">
      <c r="A139" s="30"/>
      <c r="B139" s="146"/>
      <c r="C139" s="147" t="s">
        <v>86</v>
      </c>
      <c r="D139" s="147" t="s">
        <v>186</v>
      </c>
      <c r="E139" s="148" t="s">
        <v>187</v>
      </c>
      <c r="F139" s="149" t="s">
        <v>188</v>
      </c>
      <c r="G139" s="150" t="s">
        <v>189</v>
      </c>
      <c r="H139" s="151">
        <v>27.317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0.11899999999999999</v>
      </c>
      <c r="P139" s="155">
        <f>O139*H139</f>
        <v>3.2507229999999998</v>
      </c>
      <c r="Q139" s="155">
        <v>0</v>
      </c>
      <c r="R139" s="155">
        <f>Q139*H139</f>
        <v>0</v>
      </c>
      <c r="S139" s="155">
        <v>0.44</v>
      </c>
      <c r="T139" s="156">
        <f>S139*H139</f>
        <v>12.01948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2565</v>
      </c>
    </row>
    <row r="140" spans="1:65" s="2" customFormat="1" ht="30" x14ac:dyDescent="0.15">
      <c r="A140" s="30"/>
      <c r="B140" s="31"/>
      <c r="C140" s="30"/>
      <c r="D140" s="159" t="s">
        <v>192</v>
      </c>
      <c r="E140" s="30"/>
      <c r="F140" s="160" t="s">
        <v>193</v>
      </c>
      <c r="G140" s="30"/>
      <c r="H140" s="30"/>
      <c r="I140" s="30"/>
      <c r="J140" s="30"/>
      <c r="K140" s="30"/>
      <c r="L140" s="31"/>
      <c r="M140" s="161"/>
      <c r="N140" s="162"/>
      <c r="O140" s="56"/>
      <c r="P140" s="56"/>
      <c r="Q140" s="56"/>
      <c r="R140" s="56"/>
      <c r="S140" s="56"/>
      <c r="T140" s="57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8" t="s">
        <v>192</v>
      </c>
      <c r="AU140" s="18" t="s">
        <v>86</v>
      </c>
    </row>
    <row r="141" spans="1:65" s="13" customFormat="1" x14ac:dyDescent="0.15">
      <c r="B141" s="163"/>
      <c r="D141" s="159" t="s">
        <v>194</v>
      </c>
      <c r="E141" s="164" t="s">
        <v>1</v>
      </c>
      <c r="F141" s="165" t="s">
        <v>195</v>
      </c>
      <c r="H141" s="164" t="s">
        <v>1</v>
      </c>
      <c r="L141" s="163"/>
      <c r="M141" s="166"/>
      <c r="N141" s="167"/>
      <c r="O141" s="167"/>
      <c r="P141" s="167"/>
      <c r="Q141" s="167"/>
      <c r="R141" s="167"/>
      <c r="S141" s="167"/>
      <c r="T141" s="168"/>
      <c r="AT141" s="164" t="s">
        <v>194</v>
      </c>
      <c r="AU141" s="164" t="s">
        <v>86</v>
      </c>
      <c r="AV141" s="13" t="s">
        <v>84</v>
      </c>
      <c r="AW141" s="13" t="s">
        <v>32</v>
      </c>
      <c r="AX141" s="13" t="s">
        <v>77</v>
      </c>
      <c r="AY141" s="164" t="s">
        <v>184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196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4" customFormat="1" x14ac:dyDescent="0.15">
      <c r="B143" s="169"/>
      <c r="D143" s="159" t="s">
        <v>194</v>
      </c>
      <c r="E143" s="170" t="s">
        <v>1</v>
      </c>
      <c r="F143" s="171" t="s">
        <v>2566</v>
      </c>
      <c r="H143" s="172">
        <v>24.06</v>
      </c>
      <c r="L143" s="169"/>
      <c r="M143" s="173"/>
      <c r="N143" s="174"/>
      <c r="O143" s="174"/>
      <c r="P143" s="174"/>
      <c r="Q143" s="174"/>
      <c r="R143" s="174"/>
      <c r="S143" s="174"/>
      <c r="T143" s="175"/>
      <c r="AT143" s="170" t="s">
        <v>194</v>
      </c>
      <c r="AU143" s="170" t="s">
        <v>86</v>
      </c>
      <c r="AV143" s="14" t="s">
        <v>86</v>
      </c>
      <c r="AW143" s="14" t="s">
        <v>32</v>
      </c>
      <c r="AX143" s="14" t="s">
        <v>77</v>
      </c>
      <c r="AY143" s="170" t="s">
        <v>184</v>
      </c>
    </row>
    <row r="144" spans="1:65" s="14" customFormat="1" x14ac:dyDescent="0.15">
      <c r="B144" s="169"/>
      <c r="D144" s="159" t="s">
        <v>194</v>
      </c>
      <c r="E144" s="170" t="s">
        <v>1</v>
      </c>
      <c r="F144" s="171" t="s">
        <v>2564</v>
      </c>
      <c r="H144" s="172">
        <v>3.2570000000000001</v>
      </c>
      <c r="L144" s="169"/>
      <c r="M144" s="173"/>
      <c r="N144" s="174"/>
      <c r="O144" s="174"/>
      <c r="P144" s="174"/>
      <c r="Q144" s="174"/>
      <c r="R144" s="174"/>
      <c r="S144" s="174"/>
      <c r="T144" s="175"/>
      <c r="AT144" s="170" t="s">
        <v>194</v>
      </c>
      <c r="AU144" s="170" t="s">
        <v>86</v>
      </c>
      <c r="AV144" s="14" t="s">
        <v>86</v>
      </c>
      <c r="AW144" s="14" t="s">
        <v>32</v>
      </c>
      <c r="AX144" s="14" t="s">
        <v>77</v>
      </c>
      <c r="AY144" s="170" t="s">
        <v>184</v>
      </c>
    </row>
    <row r="145" spans="1:65" s="15" customFormat="1" x14ac:dyDescent="0.15">
      <c r="B145" s="176"/>
      <c r="D145" s="159" t="s">
        <v>194</v>
      </c>
      <c r="E145" s="177" t="s">
        <v>1</v>
      </c>
      <c r="F145" s="178" t="s">
        <v>242</v>
      </c>
      <c r="H145" s="179">
        <v>27.317</v>
      </c>
      <c r="L145" s="176"/>
      <c r="M145" s="180"/>
      <c r="N145" s="181"/>
      <c r="O145" s="181"/>
      <c r="P145" s="181"/>
      <c r="Q145" s="181"/>
      <c r="R145" s="181"/>
      <c r="S145" s="181"/>
      <c r="T145" s="182"/>
      <c r="AT145" s="177" t="s">
        <v>194</v>
      </c>
      <c r="AU145" s="177" t="s">
        <v>86</v>
      </c>
      <c r="AV145" s="15" t="s">
        <v>97</v>
      </c>
      <c r="AW145" s="15" t="s">
        <v>32</v>
      </c>
      <c r="AX145" s="15" t="s">
        <v>84</v>
      </c>
      <c r="AY145" s="177" t="s">
        <v>184</v>
      </c>
    </row>
    <row r="146" spans="1:65" s="2" customFormat="1" ht="62.75" customHeight="1" x14ac:dyDescent="0.15">
      <c r="A146" s="30"/>
      <c r="B146" s="146"/>
      <c r="C146" s="147" t="s">
        <v>93</v>
      </c>
      <c r="D146" s="147" t="s">
        <v>186</v>
      </c>
      <c r="E146" s="148" t="s">
        <v>198</v>
      </c>
      <c r="F146" s="149" t="s">
        <v>199</v>
      </c>
      <c r="G146" s="150" t="s">
        <v>189</v>
      </c>
      <c r="H146" s="151">
        <v>24.06</v>
      </c>
      <c r="I146" s="152"/>
      <c r="J146" s="152">
        <f>ROUND(I146*H146,2)</f>
        <v>0</v>
      </c>
      <c r="K146" s="149" t="s">
        <v>190</v>
      </c>
      <c r="L146" s="31"/>
      <c r="M146" s="153" t="s">
        <v>1</v>
      </c>
      <c r="N146" s="154" t="s">
        <v>42</v>
      </c>
      <c r="O146" s="155">
        <v>0.19400000000000001</v>
      </c>
      <c r="P146" s="155">
        <f>O146*H146</f>
        <v>4.6676399999999996</v>
      </c>
      <c r="Q146" s="155">
        <v>0</v>
      </c>
      <c r="R146" s="155">
        <f>Q146*H146</f>
        <v>0</v>
      </c>
      <c r="S146" s="155">
        <v>0.32500000000000001</v>
      </c>
      <c r="T146" s="156">
        <f>S146*H146</f>
        <v>7.8194999999999997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7" t="s">
        <v>97</v>
      </c>
      <c r="AT146" s="157" t="s">
        <v>186</v>
      </c>
      <c r="AU146" s="157" t="s">
        <v>86</v>
      </c>
      <c r="AY146" s="18" t="s">
        <v>184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8" t="s">
        <v>84</v>
      </c>
      <c r="BK146" s="158">
        <f>ROUND(I146*H146,2)</f>
        <v>0</v>
      </c>
      <c r="BL146" s="18" t="s">
        <v>97</v>
      </c>
      <c r="BM146" s="157" t="s">
        <v>2567</v>
      </c>
    </row>
    <row r="147" spans="1:65" s="13" customFormat="1" x14ac:dyDescent="0.15">
      <c r="B147" s="163"/>
      <c r="D147" s="159" t="s">
        <v>194</v>
      </c>
      <c r="E147" s="164" t="s">
        <v>1</v>
      </c>
      <c r="F147" s="165" t="s">
        <v>195</v>
      </c>
      <c r="H147" s="164" t="s">
        <v>1</v>
      </c>
      <c r="L147" s="163"/>
      <c r="M147" s="166"/>
      <c r="N147" s="167"/>
      <c r="O147" s="167"/>
      <c r="P147" s="167"/>
      <c r="Q147" s="167"/>
      <c r="R147" s="167"/>
      <c r="S147" s="167"/>
      <c r="T147" s="168"/>
      <c r="AT147" s="164" t="s">
        <v>194</v>
      </c>
      <c r="AU147" s="164" t="s">
        <v>86</v>
      </c>
      <c r="AV147" s="13" t="s">
        <v>84</v>
      </c>
      <c r="AW147" s="13" t="s">
        <v>32</v>
      </c>
      <c r="AX147" s="13" t="s">
        <v>77</v>
      </c>
      <c r="AY147" s="164" t="s">
        <v>184</v>
      </c>
    </row>
    <row r="148" spans="1:65" s="13" customFormat="1" x14ac:dyDescent="0.15">
      <c r="B148" s="163"/>
      <c r="D148" s="159" t="s">
        <v>194</v>
      </c>
      <c r="E148" s="164" t="s">
        <v>1</v>
      </c>
      <c r="F148" s="165" t="s">
        <v>196</v>
      </c>
      <c r="H148" s="164" t="s">
        <v>1</v>
      </c>
      <c r="L148" s="163"/>
      <c r="M148" s="166"/>
      <c r="N148" s="167"/>
      <c r="O148" s="167"/>
      <c r="P148" s="167"/>
      <c r="Q148" s="167"/>
      <c r="R148" s="167"/>
      <c r="S148" s="167"/>
      <c r="T148" s="168"/>
      <c r="AT148" s="164" t="s">
        <v>194</v>
      </c>
      <c r="AU148" s="164" t="s">
        <v>86</v>
      </c>
      <c r="AV148" s="13" t="s">
        <v>84</v>
      </c>
      <c r="AW148" s="13" t="s">
        <v>32</v>
      </c>
      <c r="AX148" s="13" t="s">
        <v>77</v>
      </c>
      <c r="AY148" s="164" t="s">
        <v>184</v>
      </c>
    </row>
    <row r="149" spans="1:65" s="14" customFormat="1" x14ac:dyDescent="0.15">
      <c r="B149" s="169"/>
      <c r="D149" s="159" t="s">
        <v>194</v>
      </c>
      <c r="E149" s="170" t="s">
        <v>1</v>
      </c>
      <c r="F149" s="171" t="s">
        <v>2566</v>
      </c>
      <c r="H149" s="172">
        <v>24.06</v>
      </c>
      <c r="L149" s="169"/>
      <c r="M149" s="173"/>
      <c r="N149" s="174"/>
      <c r="O149" s="174"/>
      <c r="P149" s="174"/>
      <c r="Q149" s="174"/>
      <c r="R149" s="174"/>
      <c r="S149" s="174"/>
      <c r="T149" s="175"/>
      <c r="AT149" s="170" t="s">
        <v>194</v>
      </c>
      <c r="AU149" s="170" t="s">
        <v>86</v>
      </c>
      <c r="AV149" s="14" t="s">
        <v>86</v>
      </c>
      <c r="AW149" s="14" t="s">
        <v>32</v>
      </c>
      <c r="AX149" s="14" t="s">
        <v>84</v>
      </c>
      <c r="AY149" s="170" t="s">
        <v>184</v>
      </c>
    </row>
    <row r="150" spans="1:65" s="2" customFormat="1" ht="55.5" customHeight="1" x14ac:dyDescent="0.15">
      <c r="A150" s="30"/>
      <c r="B150" s="146"/>
      <c r="C150" s="147" t="s">
        <v>97</v>
      </c>
      <c r="D150" s="147" t="s">
        <v>186</v>
      </c>
      <c r="E150" s="148" t="s">
        <v>543</v>
      </c>
      <c r="F150" s="149" t="s">
        <v>544</v>
      </c>
      <c r="G150" s="150" t="s">
        <v>189</v>
      </c>
      <c r="H150" s="151">
        <v>3.2570000000000001</v>
      </c>
      <c r="I150" s="152"/>
      <c r="J150" s="152">
        <f>ROUND(I150*H150,2)</f>
        <v>0</v>
      </c>
      <c r="K150" s="149" t="s">
        <v>190</v>
      </c>
      <c r="L150" s="31"/>
      <c r="M150" s="153" t="s">
        <v>1</v>
      </c>
      <c r="N150" s="154" t="s">
        <v>42</v>
      </c>
      <c r="O150" s="155">
        <v>9.4E-2</v>
      </c>
      <c r="P150" s="155">
        <f>O150*H150</f>
        <v>0.30615799999999999</v>
      </c>
      <c r="Q150" s="155">
        <v>0</v>
      </c>
      <c r="R150" s="155">
        <f>Q150*H150</f>
        <v>0</v>
      </c>
      <c r="S150" s="155">
        <v>9.8000000000000004E-2</v>
      </c>
      <c r="T150" s="156">
        <f>S150*H150</f>
        <v>0.31918600000000003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7" t="s">
        <v>97</v>
      </c>
      <c r="AT150" s="157" t="s">
        <v>186</v>
      </c>
      <c r="AU150" s="157" t="s">
        <v>86</v>
      </c>
      <c r="AY150" s="18" t="s">
        <v>184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8" t="s">
        <v>84</v>
      </c>
      <c r="BK150" s="158">
        <f>ROUND(I150*H150,2)</f>
        <v>0</v>
      </c>
      <c r="BL150" s="18" t="s">
        <v>97</v>
      </c>
      <c r="BM150" s="157" t="s">
        <v>2568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195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3" customFormat="1" x14ac:dyDescent="0.15">
      <c r="B152" s="163"/>
      <c r="D152" s="159" t="s">
        <v>194</v>
      </c>
      <c r="E152" s="164" t="s">
        <v>1</v>
      </c>
      <c r="F152" s="165" t="s">
        <v>196</v>
      </c>
      <c r="H152" s="164" t="s">
        <v>1</v>
      </c>
      <c r="L152" s="163"/>
      <c r="M152" s="166"/>
      <c r="N152" s="167"/>
      <c r="O152" s="167"/>
      <c r="P152" s="167"/>
      <c r="Q152" s="167"/>
      <c r="R152" s="167"/>
      <c r="S152" s="167"/>
      <c r="T152" s="168"/>
      <c r="AT152" s="164" t="s">
        <v>194</v>
      </c>
      <c r="AU152" s="164" t="s">
        <v>86</v>
      </c>
      <c r="AV152" s="13" t="s">
        <v>84</v>
      </c>
      <c r="AW152" s="13" t="s">
        <v>32</v>
      </c>
      <c r="AX152" s="13" t="s">
        <v>77</v>
      </c>
      <c r="AY152" s="164" t="s">
        <v>184</v>
      </c>
    </row>
    <row r="153" spans="1:65" s="14" customFormat="1" x14ac:dyDescent="0.15">
      <c r="B153" s="169"/>
      <c r="D153" s="159" t="s">
        <v>194</v>
      </c>
      <c r="E153" s="170" t="s">
        <v>1</v>
      </c>
      <c r="F153" s="171" t="s">
        <v>2564</v>
      </c>
      <c r="H153" s="172">
        <v>3.2570000000000001</v>
      </c>
      <c r="L153" s="169"/>
      <c r="M153" s="173"/>
      <c r="N153" s="174"/>
      <c r="O153" s="174"/>
      <c r="P153" s="174"/>
      <c r="Q153" s="174"/>
      <c r="R153" s="174"/>
      <c r="S153" s="174"/>
      <c r="T153" s="175"/>
      <c r="AT153" s="170" t="s">
        <v>194</v>
      </c>
      <c r="AU153" s="170" t="s">
        <v>86</v>
      </c>
      <c r="AV153" s="14" t="s">
        <v>86</v>
      </c>
      <c r="AW153" s="14" t="s">
        <v>32</v>
      </c>
      <c r="AX153" s="14" t="s">
        <v>84</v>
      </c>
      <c r="AY153" s="170" t="s">
        <v>184</v>
      </c>
    </row>
    <row r="154" spans="1:65" s="2" customFormat="1" ht="44.25" customHeight="1" x14ac:dyDescent="0.15">
      <c r="A154" s="30"/>
      <c r="B154" s="146"/>
      <c r="C154" s="147" t="s">
        <v>209</v>
      </c>
      <c r="D154" s="147" t="s">
        <v>186</v>
      </c>
      <c r="E154" s="148" t="s">
        <v>546</v>
      </c>
      <c r="F154" s="149" t="s">
        <v>547</v>
      </c>
      <c r="G154" s="150" t="s">
        <v>189</v>
      </c>
      <c r="H154" s="151">
        <v>4.085</v>
      </c>
      <c r="I154" s="152"/>
      <c r="J154" s="152">
        <f>ROUND(I154*H154,2)</f>
        <v>0</v>
      </c>
      <c r="K154" s="149" t="s">
        <v>190</v>
      </c>
      <c r="L154" s="31"/>
      <c r="M154" s="153" t="s">
        <v>1</v>
      </c>
      <c r="N154" s="154" t="s">
        <v>42</v>
      </c>
      <c r="O154" s="155">
        <v>7.5999999999999998E-2</v>
      </c>
      <c r="P154" s="155">
        <f>O154*H154</f>
        <v>0.31046000000000001</v>
      </c>
      <c r="Q154" s="155">
        <v>4.0000000000000003E-5</v>
      </c>
      <c r="R154" s="155">
        <f>Q154*H154</f>
        <v>1.6340000000000001E-4</v>
      </c>
      <c r="S154" s="155">
        <v>0.115</v>
      </c>
      <c r="T154" s="156">
        <f>S154*H154</f>
        <v>0.469775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97</v>
      </c>
      <c r="AT154" s="157" t="s">
        <v>186</v>
      </c>
      <c r="AU154" s="157" t="s">
        <v>86</v>
      </c>
      <c r="AY154" s="18" t="s">
        <v>184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84</v>
      </c>
      <c r="BK154" s="158">
        <f>ROUND(I154*H154,2)</f>
        <v>0</v>
      </c>
      <c r="BL154" s="18" t="s">
        <v>97</v>
      </c>
      <c r="BM154" s="157" t="s">
        <v>2569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195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3" customFormat="1" x14ac:dyDescent="0.15">
      <c r="B156" s="163"/>
      <c r="D156" s="159" t="s">
        <v>194</v>
      </c>
      <c r="E156" s="164" t="s">
        <v>1</v>
      </c>
      <c r="F156" s="165" t="s">
        <v>196</v>
      </c>
      <c r="H156" s="164" t="s">
        <v>1</v>
      </c>
      <c r="L156" s="163"/>
      <c r="M156" s="166"/>
      <c r="N156" s="167"/>
      <c r="O156" s="167"/>
      <c r="P156" s="167"/>
      <c r="Q156" s="167"/>
      <c r="R156" s="167"/>
      <c r="S156" s="167"/>
      <c r="T156" s="168"/>
      <c r="AT156" s="164" t="s">
        <v>194</v>
      </c>
      <c r="AU156" s="164" t="s">
        <v>86</v>
      </c>
      <c r="AV156" s="13" t="s">
        <v>84</v>
      </c>
      <c r="AW156" s="13" t="s">
        <v>32</v>
      </c>
      <c r="AX156" s="13" t="s">
        <v>77</v>
      </c>
      <c r="AY156" s="164" t="s">
        <v>184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2570</v>
      </c>
      <c r="H157" s="172">
        <v>4.085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84</v>
      </c>
      <c r="AY157" s="170" t="s">
        <v>184</v>
      </c>
    </row>
    <row r="158" spans="1:65" s="2" customFormat="1" ht="49" customHeight="1" x14ac:dyDescent="0.15">
      <c r="A158" s="30"/>
      <c r="B158" s="146"/>
      <c r="C158" s="147" t="s">
        <v>214</v>
      </c>
      <c r="D158" s="147" t="s">
        <v>186</v>
      </c>
      <c r="E158" s="148" t="s">
        <v>201</v>
      </c>
      <c r="F158" s="149" t="s">
        <v>202</v>
      </c>
      <c r="G158" s="150" t="s">
        <v>189</v>
      </c>
      <c r="H158" s="151">
        <v>24.06</v>
      </c>
      <c r="I158" s="152"/>
      <c r="J158" s="152">
        <f>ROUND(I158*H158,2)</f>
        <v>0</v>
      </c>
      <c r="K158" s="149" t="s">
        <v>1</v>
      </c>
      <c r="L158" s="31"/>
      <c r="M158" s="153" t="s">
        <v>1</v>
      </c>
      <c r="N158" s="154" t="s">
        <v>42</v>
      </c>
      <c r="O158" s="155">
        <v>3.4000000000000002E-2</v>
      </c>
      <c r="P158" s="155">
        <f>O158*H158</f>
        <v>0.81803999999999999</v>
      </c>
      <c r="Q158" s="155">
        <v>9.0000000000000006E-5</v>
      </c>
      <c r="R158" s="155">
        <f>Q158*H158</f>
        <v>2.1654000000000001E-3</v>
      </c>
      <c r="S158" s="155">
        <v>0.25600000000000001</v>
      </c>
      <c r="T158" s="156">
        <f>S158*H158</f>
        <v>6.1593599999999995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97</v>
      </c>
      <c r="AT158" s="157" t="s">
        <v>186</v>
      </c>
      <c r="AU158" s="157" t="s">
        <v>86</v>
      </c>
      <c r="AY158" s="18" t="s">
        <v>184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84</v>
      </c>
      <c r="BK158" s="158">
        <f>ROUND(I158*H158,2)</f>
        <v>0</v>
      </c>
      <c r="BL158" s="18" t="s">
        <v>97</v>
      </c>
      <c r="BM158" s="157" t="s">
        <v>2571</v>
      </c>
    </row>
    <row r="159" spans="1:65" s="2" customFormat="1" ht="30" x14ac:dyDescent="0.15">
      <c r="A159" s="30"/>
      <c r="B159" s="31"/>
      <c r="C159" s="30"/>
      <c r="D159" s="159" t="s">
        <v>192</v>
      </c>
      <c r="E159" s="30"/>
      <c r="F159" s="160" t="s">
        <v>204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192</v>
      </c>
      <c r="AU159" s="18" t="s">
        <v>86</v>
      </c>
    </row>
    <row r="160" spans="1:65" s="13" customFormat="1" x14ac:dyDescent="0.15">
      <c r="B160" s="163"/>
      <c r="D160" s="159" t="s">
        <v>194</v>
      </c>
      <c r="E160" s="164" t="s">
        <v>1</v>
      </c>
      <c r="F160" s="165" t="s">
        <v>195</v>
      </c>
      <c r="H160" s="164" t="s">
        <v>1</v>
      </c>
      <c r="L160" s="163"/>
      <c r="M160" s="166"/>
      <c r="N160" s="167"/>
      <c r="O160" s="167"/>
      <c r="P160" s="167"/>
      <c r="Q160" s="167"/>
      <c r="R160" s="167"/>
      <c r="S160" s="167"/>
      <c r="T160" s="168"/>
      <c r="AT160" s="164" t="s">
        <v>194</v>
      </c>
      <c r="AU160" s="164" t="s">
        <v>86</v>
      </c>
      <c r="AV160" s="13" t="s">
        <v>84</v>
      </c>
      <c r="AW160" s="13" t="s">
        <v>32</v>
      </c>
      <c r="AX160" s="13" t="s">
        <v>77</v>
      </c>
      <c r="AY160" s="164" t="s">
        <v>184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196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2566</v>
      </c>
      <c r="H162" s="172">
        <v>24.06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84</v>
      </c>
      <c r="AY162" s="170" t="s">
        <v>184</v>
      </c>
    </row>
    <row r="163" spans="1:65" s="2" customFormat="1" ht="49" customHeight="1" x14ac:dyDescent="0.15">
      <c r="A163" s="30"/>
      <c r="B163" s="146"/>
      <c r="C163" s="147" t="s">
        <v>220</v>
      </c>
      <c r="D163" s="147" t="s">
        <v>186</v>
      </c>
      <c r="E163" s="148" t="s">
        <v>205</v>
      </c>
      <c r="F163" s="149" t="s">
        <v>206</v>
      </c>
      <c r="G163" s="150" t="s">
        <v>189</v>
      </c>
      <c r="H163" s="151">
        <v>24.06</v>
      </c>
      <c r="I163" s="152"/>
      <c r="J163" s="152">
        <f>ROUND(I163*H163,2)</f>
        <v>0</v>
      </c>
      <c r="K163" s="149" t="s">
        <v>1</v>
      </c>
      <c r="L163" s="31"/>
      <c r="M163" s="153" t="s">
        <v>1</v>
      </c>
      <c r="N163" s="154" t="s">
        <v>42</v>
      </c>
      <c r="O163" s="155">
        <v>3.4000000000000002E-2</v>
      </c>
      <c r="P163" s="155">
        <f>O163*H163</f>
        <v>0.81803999999999999</v>
      </c>
      <c r="Q163" s="155">
        <v>9.0000000000000006E-5</v>
      </c>
      <c r="R163" s="155">
        <f>Q163*H163</f>
        <v>2.1654000000000001E-3</v>
      </c>
      <c r="S163" s="155">
        <v>0.23499999999999999</v>
      </c>
      <c r="T163" s="156">
        <f>S163*H163</f>
        <v>5.6540999999999997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97</v>
      </c>
      <c r="AT163" s="157" t="s">
        <v>186</v>
      </c>
      <c r="AU163" s="157" t="s">
        <v>86</v>
      </c>
      <c r="AY163" s="18" t="s">
        <v>184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97</v>
      </c>
      <c r="BM163" s="157" t="s">
        <v>2572</v>
      </c>
    </row>
    <row r="164" spans="1:65" s="2" customFormat="1" ht="30" x14ac:dyDescent="0.15">
      <c r="A164" s="30"/>
      <c r="B164" s="31"/>
      <c r="C164" s="30"/>
      <c r="D164" s="159" t="s">
        <v>192</v>
      </c>
      <c r="E164" s="30"/>
      <c r="F164" s="160" t="s">
        <v>208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192</v>
      </c>
      <c r="AU164" s="18" t="s">
        <v>86</v>
      </c>
    </row>
    <row r="165" spans="1:65" s="13" customFormat="1" x14ac:dyDescent="0.15">
      <c r="B165" s="163"/>
      <c r="D165" s="159" t="s">
        <v>194</v>
      </c>
      <c r="E165" s="164" t="s">
        <v>1</v>
      </c>
      <c r="F165" s="165" t="s">
        <v>195</v>
      </c>
      <c r="H165" s="164" t="s">
        <v>1</v>
      </c>
      <c r="L165" s="163"/>
      <c r="M165" s="166"/>
      <c r="N165" s="167"/>
      <c r="O165" s="167"/>
      <c r="P165" s="167"/>
      <c r="Q165" s="167"/>
      <c r="R165" s="167"/>
      <c r="S165" s="167"/>
      <c r="T165" s="168"/>
      <c r="AT165" s="164" t="s">
        <v>194</v>
      </c>
      <c r="AU165" s="164" t="s">
        <v>86</v>
      </c>
      <c r="AV165" s="13" t="s">
        <v>84</v>
      </c>
      <c r="AW165" s="13" t="s">
        <v>32</v>
      </c>
      <c r="AX165" s="13" t="s">
        <v>77</v>
      </c>
      <c r="AY165" s="164" t="s">
        <v>184</v>
      </c>
    </row>
    <row r="166" spans="1:65" s="13" customFormat="1" x14ac:dyDescent="0.15">
      <c r="B166" s="163"/>
      <c r="D166" s="159" t="s">
        <v>194</v>
      </c>
      <c r="E166" s="164" t="s">
        <v>1</v>
      </c>
      <c r="F166" s="165" t="s">
        <v>196</v>
      </c>
      <c r="H166" s="164" t="s">
        <v>1</v>
      </c>
      <c r="L166" s="163"/>
      <c r="M166" s="166"/>
      <c r="N166" s="167"/>
      <c r="O166" s="167"/>
      <c r="P166" s="167"/>
      <c r="Q166" s="167"/>
      <c r="R166" s="167"/>
      <c r="S166" s="167"/>
      <c r="T166" s="168"/>
      <c r="AT166" s="164" t="s">
        <v>194</v>
      </c>
      <c r="AU166" s="164" t="s">
        <v>86</v>
      </c>
      <c r="AV166" s="13" t="s">
        <v>84</v>
      </c>
      <c r="AW166" s="13" t="s">
        <v>32</v>
      </c>
      <c r="AX166" s="13" t="s">
        <v>77</v>
      </c>
      <c r="AY166" s="164" t="s">
        <v>184</v>
      </c>
    </row>
    <row r="167" spans="1:65" s="14" customFormat="1" x14ac:dyDescent="0.15">
      <c r="B167" s="169"/>
      <c r="D167" s="159" t="s">
        <v>194</v>
      </c>
      <c r="E167" s="170" t="s">
        <v>1</v>
      </c>
      <c r="F167" s="171" t="s">
        <v>2566</v>
      </c>
      <c r="H167" s="172">
        <v>24.06</v>
      </c>
      <c r="L167" s="169"/>
      <c r="M167" s="173"/>
      <c r="N167" s="174"/>
      <c r="O167" s="174"/>
      <c r="P167" s="174"/>
      <c r="Q167" s="174"/>
      <c r="R167" s="174"/>
      <c r="S167" s="174"/>
      <c r="T167" s="175"/>
      <c r="AT167" s="170" t="s">
        <v>194</v>
      </c>
      <c r="AU167" s="170" t="s">
        <v>86</v>
      </c>
      <c r="AV167" s="14" t="s">
        <v>86</v>
      </c>
      <c r="AW167" s="14" t="s">
        <v>32</v>
      </c>
      <c r="AX167" s="14" t="s">
        <v>84</v>
      </c>
      <c r="AY167" s="170" t="s">
        <v>184</v>
      </c>
    </row>
    <row r="168" spans="1:65" s="2" customFormat="1" ht="49" customHeight="1" x14ac:dyDescent="0.15">
      <c r="A168" s="30"/>
      <c r="B168" s="146"/>
      <c r="C168" s="147" t="s">
        <v>226</v>
      </c>
      <c r="D168" s="147" t="s">
        <v>186</v>
      </c>
      <c r="E168" s="148" t="s">
        <v>210</v>
      </c>
      <c r="F168" s="149" t="s">
        <v>211</v>
      </c>
      <c r="G168" s="150" t="s">
        <v>189</v>
      </c>
      <c r="H168" s="151">
        <v>24.06</v>
      </c>
      <c r="I168" s="152"/>
      <c r="J168" s="152">
        <f>ROUND(I168*H168,2)</f>
        <v>0</v>
      </c>
      <c r="K168" s="149" t="s">
        <v>190</v>
      </c>
      <c r="L168" s="31"/>
      <c r="M168" s="153" t="s">
        <v>1</v>
      </c>
      <c r="N168" s="154" t="s">
        <v>42</v>
      </c>
      <c r="O168" s="155">
        <v>1.6E-2</v>
      </c>
      <c r="P168" s="155">
        <f>O168*H168</f>
        <v>0.38495999999999997</v>
      </c>
      <c r="Q168" s="155">
        <v>4.0000000000000003E-5</v>
      </c>
      <c r="R168" s="155">
        <f>Q168*H168</f>
        <v>9.6239999999999997E-4</v>
      </c>
      <c r="S168" s="155">
        <v>9.1999999999999998E-2</v>
      </c>
      <c r="T168" s="156">
        <f>S168*H168</f>
        <v>2.2135199999999999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97</v>
      </c>
      <c r="AT168" s="157" t="s">
        <v>186</v>
      </c>
      <c r="AU168" s="157" t="s">
        <v>86</v>
      </c>
      <c r="AY168" s="18" t="s">
        <v>184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97</v>
      </c>
      <c r="BM168" s="157" t="s">
        <v>2573</v>
      </c>
    </row>
    <row r="169" spans="1:65" s="2" customFormat="1" ht="30" x14ac:dyDescent="0.15">
      <c r="A169" s="30"/>
      <c r="B169" s="31"/>
      <c r="C169" s="30"/>
      <c r="D169" s="159" t="s">
        <v>192</v>
      </c>
      <c r="E169" s="30"/>
      <c r="F169" s="160" t="s">
        <v>213</v>
      </c>
      <c r="G169" s="30"/>
      <c r="H169" s="30"/>
      <c r="I169" s="30"/>
      <c r="J169" s="30"/>
      <c r="K169" s="30"/>
      <c r="L169" s="31"/>
      <c r="M169" s="161"/>
      <c r="N169" s="162"/>
      <c r="O169" s="56"/>
      <c r="P169" s="56"/>
      <c r="Q169" s="56"/>
      <c r="R169" s="56"/>
      <c r="S169" s="56"/>
      <c r="T169" s="57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T169" s="18" t="s">
        <v>192</v>
      </c>
      <c r="AU169" s="18" t="s">
        <v>86</v>
      </c>
    </row>
    <row r="170" spans="1:65" s="13" customFormat="1" x14ac:dyDescent="0.15">
      <c r="B170" s="163"/>
      <c r="D170" s="159" t="s">
        <v>194</v>
      </c>
      <c r="E170" s="164" t="s">
        <v>1</v>
      </c>
      <c r="F170" s="165" t="s">
        <v>195</v>
      </c>
      <c r="H170" s="164" t="s">
        <v>1</v>
      </c>
      <c r="L170" s="163"/>
      <c r="M170" s="166"/>
      <c r="N170" s="167"/>
      <c r="O170" s="167"/>
      <c r="P170" s="167"/>
      <c r="Q170" s="167"/>
      <c r="R170" s="167"/>
      <c r="S170" s="167"/>
      <c r="T170" s="168"/>
      <c r="AT170" s="164" t="s">
        <v>194</v>
      </c>
      <c r="AU170" s="164" t="s">
        <v>86</v>
      </c>
      <c r="AV170" s="13" t="s">
        <v>84</v>
      </c>
      <c r="AW170" s="13" t="s">
        <v>32</v>
      </c>
      <c r="AX170" s="13" t="s">
        <v>77</v>
      </c>
      <c r="AY170" s="164" t="s">
        <v>184</v>
      </c>
    </row>
    <row r="171" spans="1:65" s="13" customFormat="1" x14ac:dyDescent="0.15">
      <c r="B171" s="163"/>
      <c r="D171" s="159" t="s">
        <v>194</v>
      </c>
      <c r="E171" s="164" t="s">
        <v>1</v>
      </c>
      <c r="F171" s="165" t="s">
        <v>196</v>
      </c>
      <c r="H171" s="164" t="s">
        <v>1</v>
      </c>
      <c r="L171" s="163"/>
      <c r="M171" s="166"/>
      <c r="N171" s="167"/>
      <c r="O171" s="167"/>
      <c r="P171" s="167"/>
      <c r="Q171" s="167"/>
      <c r="R171" s="167"/>
      <c r="S171" s="167"/>
      <c r="T171" s="168"/>
      <c r="AT171" s="164" t="s">
        <v>194</v>
      </c>
      <c r="AU171" s="164" t="s">
        <v>86</v>
      </c>
      <c r="AV171" s="13" t="s">
        <v>84</v>
      </c>
      <c r="AW171" s="13" t="s">
        <v>32</v>
      </c>
      <c r="AX171" s="13" t="s">
        <v>77</v>
      </c>
      <c r="AY171" s="164" t="s">
        <v>184</v>
      </c>
    </row>
    <row r="172" spans="1:65" s="14" customFormat="1" x14ac:dyDescent="0.15">
      <c r="B172" s="169"/>
      <c r="D172" s="159" t="s">
        <v>194</v>
      </c>
      <c r="E172" s="170" t="s">
        <v>1</v>
      </c>
      <c r="F172" s="171" t="s">
        <v>2566</v>
      </c>
      <c r="H172" s="172">
        <v>24.06</v>
      </c>
      <c r="L172" s="169"/>
      <c r="M172" s="173"/>
      <c r="N172" s="174"/>
      <c r="O172" s="174"/>
      <c r="P172" s="174"/>
      <c r="Q172" s="174"/>
      <c r="R172" s="174"/>
      <c r="S172" s="174"/>
      <c r="T172" s="175"/>
      <c r="AT172" s="170" t="s">
        <v>194</v>
      </c>
      <c r="AU172" s="170" t="s">
        <v>86</v>
      </c>
      <c r="AV172" s="14" t="s">
        <v>86</v>
      </c>
      <c r="AW172" s="14" t="s">
        <v>32</v>
      </c>
      <c r="AX172" s="14" t="s">
        <v>84</v>
      </c>
      <c r="AY172" s="170" t="s">
        <v>184</v>
      </c>
    </row>
    <row r="173" spans="1:65" s="2" customFormat="1" ht="66.75" customHeight="1" x14ac:dyDescent="0.15">
      <c r="A173" s="30"/>
      <c r="B173" s="146"/>
      <c r="C173" s="147" t="s">
        <v>232</v>
      </c>
      <c r="D173" s="147" t="s">
        <v>186</v>
      </c>
      <c r="E173" s="148" t="s">
        <v>227</v>
      </c>
      <c r="F173" s="149" t="s">
        <v>234</v>
      </c>
      <c r="G173" s="150" t="s">
        <v>229</v>
      </c>
      <c r="H173" s="151">
        <v>1.18</v>
      </c>
      <c r="I173" s="152"/>
      <c r="J173" s="152">
        <f>ROUND(I173*H173,2)</f>
        <v>0</v>
      </c>
      <c r="K173" s="149" t="s">
        <v>190</v>
      </c>
      <c r="L173" s="31"/>
      <c r="M173" s="153" t="s">
        <v>1</v>
      </c>
      <c r="N173" s="154" t="s">
        <v>42</v>
      </c>
      <c r="O173" s="155">
        <v>0.58099999999999996</v>
      </c>
      <c r="P173" s="155">
        <f>O173*H173</f>
        <v>0.68557999999999997</v>
      </c>
      <c r="Q173" s="155">
        <v>3.6900000000000002E-2</v>
      </c>
      <c r="R173" s="155">
        <f>Q173*H173</f>
        <v>4.3541999999999997E-2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97</v>
      </c>
      <c r="AT173" s="157" t="s">
        <v>186</v>
      </c>
      <c r="AU173" s="157" t="s">
        <v>86</v>
      </c>
      <c r="AY173" s="18" t="s">
        <v>184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97</v>
      </c>
      <c r="BM173" s="157" t="s">
        <v>2574</v>
      </c>
    </row>
    <row r="174" spans="1:65" s="14" customFormat="1" x14ac:dyDescent="0.15">
      <c r="B174" s="169"/>
      <c r="D174" s="159" t="s">
        <v>194</v>
      </c>
      <c r="E174" s="170" t="s">
        <v>1</v>
      </c>
      <c r="F174" s="171" t="s">
        <v>2575</v>
      </c>
      <c r="H174" s="172">
        <v>1.18</v>
      </c>
      <c r="L174" s="169"/>
      <c r="M174" s="173"/>
      <c r="N174" s="174"/>
      <c r="O174" s="174"/>
      <c r="P174" s="174"/>
      <c r="Q174" s="174"/>
      <c r="R174" s="174"/>
      <c r="S174" s="174"/>
      <c r="T174" s="175"/>
      <c r="AT174" s="170" t="s">
        <v>194</v>
      </c>
      <c r="AU174" s="170" t="s">
        <v>86</v>
      </c>
      <c r="AV174" s="14" t="s">
        <v>86</v>
      </c>
      <c r="AW174" s="14" t="s">
        <v>32</v>
      </c>
      <c r="AX174" s="14" t="s">
        <v>84</v>
      </c>
      <c r="AY174" s="170" t="s">
        <v>184</v>
      </c>
    </row>
    <row r="175" spans="1:65" s="2" customFormat="1" ht="66.75" customHeight="1" x14ac:dyDescent="0.15">
      <c r="A175" s="30"/>
      <c r="B175" s="146"/>
      <c r="C175" s="147" t="s">
        <v>236</v>
      </c>
      <c r="D175" s="147" t="s">
        <v>186</v>
      </c>
      <c r="E175" s="148" t="s">
        <v>233</v>
      </c>
      <c r="F175" s="149" t="s">
        <v>234</v>
      </c>
      <c r="G175" s="150" t="s">
        <v>229</v>
      </c>
      <c r="H175" s="151">
        <v>1.18</v>
      </c>
      <c r="I175" s="152"/>
      <c r="J175" s="152">
        <f>ROUND(I175*H175,2)</f>
        <v>0</v>
      </c>
      <c r="K175" s="149" t="s">
        <v>190</v>
      </c>
      <c r="L175" s="31"/>
      <c r="M175" s="153" t="s">
        <v>1</v>
      </c>
      <c r="N175" s="154" t="s">
        <v>42</v>
      </c>
      <c r="O175" s="155">
        <v>0.54700000000000004</v>
      </c>
      <c r="P175" s="155">
        <f>O175*H175</f>
        <v>0.64546000000000003</v>
      </c>
      <c r="Q175" s="155">
        <v>3.6900000000000002E-2</v>
      </c>
      <c r="R175" s="155">
        <f>Q175*H175</f>
        <v>4.3541999999999997E-2</v>
      </c>
      <c r="S175" s="155">
        <v>0</v>
      </c>
      <c r="T175" s="156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7" t="s">
        <v>97</v>
      </c>
      <c r="AT175" s="157" t="s">
        <v>186</v>
      </c>
      <c r="AU175" s="157" t="s">
        <v>86</v>
      </c>
      <c r="AY175" s="18" t="s">
        <v>184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84</v>
      </c>
      <c r="BK175" s="158">
        <f>ROUND(I175*H175,2)</f>
        <v>0</v>
      </c>
      <c r="BL175" s="18" t="s">
        <v>97</v>
      </c>
      <c r="BM175" s="157" t="s">
        <v>2576</v>
      </c>
    </row>
    <row r="176" spans="1:65" s="14" customFormat="1" x14ac:dyDescent="0.15">
      <c r="B176" s="169"/>
      <c r="D176" s="159" t="s">
        <v>194</v>
      </c>
      <c r="E176" s="170" t="s">
        <v>1</v>
      </c>
      <c r="F176" s="171" t="s">
        <v>2575</v>
      </c>
      <c r="H176" s="172">
        <v>1.18</v>
      </c>
      <c r="L176" s="169"/>
      <c r="M176" s="173"/>
      <c r="N176" s="174"/>
      <c r="O176" s="174"/>
      <c r="P176" s="174"/>
      <c r="Q176" s="174"/>
      <c r="R176" s="174"/>
      <c r="S176" s="174"/>
      <c r="T176" s="175"/>
      <c r="AT176" s="170" t="s">
        <v>194</v>
      </c>
      <c r="AU176" s="170" t="s">
        <v>86</v>
      </c>
      <c r="AV176" s="14" t="s">
        <v>86</v>
      </c>
      <c r="AW176" s="14" t="s">
        <v>32</v>
      </c>
      <c r="AX176" s="14" t="s">
        <v>84</v>
      </c>
      <c r="AY176" s="170" t="s">
        <v>184</v>
      </c>
    </row>
    <row r="177" spans="1:65" s="2" customFormat="1" ht="37.75" customHeight="1" x14ac:dyDescent="0.15">
      <c r="A177" s="30"/>
      <c r="B177" s="146"/>
      <c r="C177" s="147" t="s">
        <v>143</v>
      </c>
      <c r="D177" s="147" t="s">
        <v>186</v>
      </c>
      <c r="E177" s="148" t="s">
        <v>237</v>
      </c>
      <c r="F177" s="149" t="s">
        <v>238</v>
      </c>
      <c r="G177" s="150" t="s">
        <v>239</v>
      </c>
      <c r="H177" s="151">
        <v>5.9240000000000004</v>
      </c>
      <c r="I177" s="152"/>
      <c r="J177" s="152">
        <f>ROUND(I177*H177,2)</f>
        <v>0</v>
      </c>
      <c r="K177" s="149" t="s">
        <v>190</v>
      </c>
      <c r="L177" s="31"/>
      <c r="M177" s="153" t="s">
        <v>1</v>
      </c>
      <c r="N177" s="154" t="s">
        <v>42</v>
      </c>
      <c r="O177" s="155">
        <v>1.7629999999999999</v>
      </c>
      <c r="P177" s="155">
        <f>O177*H177</f>
        <v>10.444012000000001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97</v>
      </c>
      <c r="AT177" s="157" t="s">
        <v>186</v>
      </c>
      <c r="AU177" s="157" t="s">
        <v>86</v>
      </c>
      <c r="AY177" s="18" t="s">
        <v>184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97</v>
      </c>
      <c r="BM177" s="157" t="s">
        <v>2577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2578</v>
      </c>
      <c r="H178" s="172">
        <v>5.9240000000000004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77</v>
      </c>
      <c r="AY178" s="170" t="s">
        <v>184</v>
      </c>
    </row>
    <row r="179" spans="1:65" s="15" customFormat="1" x14ac:dyDescent="0.15">
      <c r="B179" s="176"/>
      <c r="D179" s="159" t="s">
        <v>194</v>
      </c>
      <c r="E179" s="177" t="s">
        <v>1</v>
      </c>
      <c r="F179" s="178" t="s">
        <v>242</v>
      </c>
      <c r="H179" s="179">
        <v>5.9240000000000004</v>
      </c>
      <c r="L179" s="176"/>
      <c r="M179" s="180"/>
      <c r="N179" s="181"/>
      <c r="O179" s="181"/>
      <c r="P179" s="181"/>
      <c r="Q179" s="181"/>
      <c r="R179" s="181"/>
      <c r="S179" s="181"/>
      <c r="T179" s="182"/>
      <c r="AT179" s="177" t="s">
        <v>194</v>
      </c>
      <c r="AU179" s="177" t="s">
        <v>86</v>
      </c>
      <c r="AV179" s="15" t="s">
        <v>97</v>
      </c>
      <c r="AW179" s="15" t="s">
        <v>32</v>
      </c>
      <c r="AX179" s="15" t="s">
        <v>84</v>
      </c>
      <c r="AY179" s="177" t="s">
        <v>184</v>
      </c>
    </row>
    <row r="180" spans="1:65" s="2" customFormat="1" ht="44.25" customHeight="1" x14ac:dyDescent="0.15">
      <c r="A180" s="30"/>
      <c r="B180" s="146"/>
      <c r="C180" s="147" t="s">
        <v>146</v>
      </c>
      <c r="D180" s="147" t="s">
        <v>186</v>
      </c>
      <c r="E180" s="148" t="s">
        <v>243</v>
      </c>
      <c r="F180" s="149" t="s">
        <v>244</v>
      </c>
      <c r="G180" s="150" t="s">
        <v>239</v>
      </c>
      <c r="H180" s="151">
        <v>34.633000000000003</v>
      </c>
      <c r="I180" s="152"/>
      <c r="J180" s="152">
        <f>ROUND(I180*H180,2)</f>
        <v>0</v>
      </c>
      <c r="K180" s="149" t="s">
        <v>190</v>
      </c>
      <c r="L180" s="31"/>
      <c r="M180" s="153" t="s">
        <v>1</v>
      </c>
      <c r="N180" s="154" t="s">
        <v>42</v>
      </c>
      <c r="O180" s="155">
        <v>0.38</v>
      </c>
      <c r="P180" s="155">
        <f>O180*H180</f>
        <v>13.160540000000001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7" t="s">
        <v>97</v>
      </c>
      <c r="AT180" s="157" t="s">
        <v>186</v>
      </c>
      <c r="AU180" s="157" t="s">
        <v>86</v>
      </c>
      <c r="AY180" s="18" t="s">
        <v>184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8" t="s">
        <v>84</v>
      </c>
      <c r="BK180" s="158">
        <f>ROUND(I180*H180,2)</f>
        <v>0</v>
      </c>
      <c r="BL180" s="18" t="s">
        <v>97</v>
      </c>
      <c r="BM180" s="157" t="s">
        <v>2579</v>
      </c>
    </row>
    <row r="181" spans="1:65" s="13" customFormat="1" x14ac:dyDescent="0.15">
      <c r="B181" s="163"/>
      <c r="D181" s="159" t="s">
        <v>194</v>
      </c>
      <c r="E181" s="164" t="s">
        <v>1</v>
      </c>
      <c r="F181" s="165" t="s">
        <v>195</v>
      </c>
      <c r="H181" s="164" t="s">
        <v>1</v>
      </c>
      <c r="L181" s="163"/>
      <c r="M181" s="166"/>
      <c r="N181" s="167"/>
      <c r="O181" s="167"/>
      <c r="P181" s="167"/>
      <c r="Q181" s="167"/>
      <c r="R181" s="167"/>
      <c r="S181" s="167"/>
      <c r="T181" s="168"/>
      <c r="AT181" s="164" t="s">
        <v>194</v>
      </c>
      <c r="AU181" s="164" t="s">
        <v>86</v>
      </c>
      <c r="AV181" s="13" t="s">
        <v>84</v>
      </c>
      <c r="AW181" s="13" t="s">
        <v>32</v>
      </c>
      <c r="AX181" s="13" t="s">
        <v>77</v>
      </c>
      <c r="AY181" s="164" t="s">
        <v>184</v>
      </c>
    </row>
    <row r="182" spans="1:65" s="13" customFormat="1" x14ac:dyDescent="0.15">
      <c r="B182" s="163"/>
      <c r="D182" s="159" t="s">
        <v>194</v>
      </c>
      <c r="E182" s="164" t="s">
        <v>1</v>
      </c>
      <c r="F182" s="165" t="s">
        <v>246</v>
      </c>
      <c r="H182" s="164" t="s">
        <v>1</v>
      </c>
      <c r="L182" s="163"/>
      <c r="M182" s="166"/>
      <c r="N182" s="167"/>
      <c r="O182" s="167"/>
      <c r="P182" s="167"/>
      <c r="Q182" s="167"/>
      <c r="R182" s="167"/>
      <c r="S182" s="167"/>
      <c r="T182" s="168"/>
      <c r="AT182" s="164" t="s">
        <v>194</v>
      </c>
      <c r="AU182" s="164" t="s">
        <v>86</v>
      </c>
      <c r="AV182" s="13" t="s">
        <v>84</v>
      </c>
      <c r="AW182" s="13" t="s">
        <v>32</v>
      </c>
      <c r="AX182" s="13" t="s">
        <v>77</v>
      </c>
      <c r="AY182" s="164" t="s">
        <v>184</v>
      </c>
    </row>
    <row r="183" spans="1:65" s="13" customFormat="1" x14ac:dyDescent="0.15">
      <c r="B183" s="163"/>
      <c r="D183" s="159" t="s">
        <v>194</v>
      </c>
      <c r="E183" s="164" t="s">
        <v>1</v>
      </c>
      <c r="F183" s="165" t="s">
        <v>247</v>
      </c>
      <c r="H183" s="164" t="s">
        <v>1</v>
      </c>
      <c r="L183" s="163"/>
      <c r="M183" s="166"/>
      <c r="N183" s="167"/>
      <c r="O183" s="167"/>
      <c r="P183" s="167"/>
      <c r="Q183" s="167"/>
      <c r="R183" s="167"/>
      <c r="S183" s="167"/>
      <c r="T183" s="168"/>
      <c r="AT183" s="164" t="s">
        <v>194</v>
      </c>
      <c r="AU183" s="164" t="s">
        <v>86</v>
      </c>
      <c r="AV183" s="13" t="s">
        <v>84</v>
      </c>
      <c r="AW183" s="13" t="s">
        <v>32</v>
      </c>
      <c r="AX183" s="13" t="s">
        <v>77</v>
      </c>
      <c r="AY183" s="164" t="s">
        <v>184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 t="s">
        <v>2580</v>
      </c>
      <c r="H184" s="172">
        <v>30.535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77</v>
      </c>
      <c r="AY184" s="170" t="s">
        <v>184</v>
      </c>
    </row>
    <row r="185" spans="1:65" s="14" customFormat="1" x14ac:dyDescent="0.15">
      <c r="B185" s="169"/>
      <c r="D185" s="159" t="s">
        <v>194</v>
      </c>
      <c r="E185" s="170" t="s">
        <v>1</v>
      </c>
      <c r="F185" s="171" t="s">
        <v>2581</v>
      </c>
      <c r="H185" s="172">
        <v>4.0979999999999999</v>
      </c>
      <c r="L185" s="169"/>
      <c r="M185" s="173"/>
      <c r="N185" s="174"/>
      <c r="O185" s="174"/>
      <c r="P185" s="174"/>
      <c r="Q185" s="174"/>
      <c r="R185" s="174"/>
      <c r="S185" s="174"/>
      <c r="T185" s="175"/>
      <c r="AT185" s="170" t="s">
        <v>194</v>
      </c>
      <c r="AU185" s="170" t="s">
        <v>86</v>
      </c>
      <c r="AV185" s="14" t="s">
        <v>86</v>
      </c>
      <c r="AW185" s="14" t="s">
        <v>32</v>
      </c>
      <c r="AX185" s="14" t="s">
        <v>77</v>
      </c>
      <c r="AY185" s="170" t="s">
        <v>184</v>
      </c>
    </row>
    <row r="186" spans="1:65" s="15" customFormat="1" x14ac:dyDescent="0.15">
      <c r="B186" s="176"/>
      <c r="D186" s="159" t="s">
        <v>194</v>
      </c>
      <c r="E186" s="177" t="s">
        <v>1</v>
      </c>
      <c r="F186" s="178" t="s">
        <v>242</v>
      </c>
      <c r="H186" s="179">
        <v>34.633000000000003</v>
      </c>
      <c r="L186" s="176"/>
      <c r="M186" s="180"/>
      <c r="N186" s="181"/>
      <c r="O186" s="181"/>
      <c r="P186" s="181"/>
      <c r="Q186" s="181"/>
      <c r="R186" s="181"/>
      <c r="S186" s="181"/>
      <c r="T186" s="182"/>
      <c r="AT186" s="177" t="s">
        <v>194</v>
      </c>
      <c r="AU186" s="177" t="s">
        <v>86</v>
      </c>
      <c r="AV186" s="15" t="s">
        <v>97</v>
      </c>
      <c r="AW186" s="15" t="s">
        <v>32</v>
      </c>
      <c r="AX186" s="15" t="s">
        <v>84</v>
      </c>
      <c r="AY186" s="177" t="s">
        <v>184</v>
      </c>
    </row>
    <row r="187" spans="1:65" s="2" customFormat="1" ht="44.25" customHeight="1" x14ac:dyDescent="0.15">
      <c r="A187" s="30"/>
      <c r="B187" s="146"/>
      <c r="C187" s="147" t="s">
        <v>254</v>
      </c>
      <c r="D187" s="147" t="s">
        <v>186</v>
      </c>
      <c r="E187" s="148" t="s">
        <v>251</v>
      </c>
      <c r="F187" s="149" t="s">
        <v>252</v>
      </c>
      <c r="G187" s="150" t="s">
        <v>239</v>
      </c>
      <c r="H187" s="151">
        <v>34.633000000000003</v>
      </c>
      <c r="I187" s="152"/>
      <c r="J187" s="152">
        <f>ROUND(I187*H187,2)</f>
        <v>0</v>
      </c>
      <c r="K187" s="149" t="s">
        <v>190</v>
      </c>
      <c r="L187" s="31"/>
      <c r="M187" s="153" t="s">
        <v>1</v>
      </c>
      <c r="N187" s="154" t="s">
        <v>42</v>
      </c>
      <c r="O187" s="155">
        <v>0.52200000000000002</v>
      </c>
      <c r="P187" s="155">
        <f>O187*H187</f>
        <v>18.078426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97</v>
      </c>
      <c r="AT187" s="157" t="s">
        <v>186</v>
      </c>
      <c r="AU187" s="157" t="s">
        <v>86</v>
      </c>
      <c r="AY187" s="18" t="s">
        <v>184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84</v>
      </c>
      <c r="BK187" s="158">
        <f>ROUND(I187*H187,2)</f>
        <v>0</v>
      </c>
      <c r="BL187" s="18" t="s">
        <v>97</v>
      </c>
      <c r="BM187" s="157" t="s">
        <v>2582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195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3" customFormat="1" x14ac:dyDescent="0.15">
      <c r="B189" s="163"/>
      <c r="D189" s="159" t="s">
        <v>194</v>
      </c>
      <c r="E189" s="164" t="s">
        <v>1</v>
      </c>
      <c r="F189" s="165" t="s">
        <v>246</v>
      </c>
      <c r="H189" s="164" t="s">
        <v>1</v>
      </c>
      <c r="L189" s="163"/>
      <c r="M189" s="166"/>
      <c r="N189" s="167"/>
      <c r="O189" s="167"/>
      <c r="P189" s="167"/>
      <c r="Q189" s="167"/>
      <c r="R189" s="167"/>
      <c r="S189" s="167"/>
      <c r="T189" s="168"/>
      <c r="AT189" s="164" t="s">
        <v>194</v>
      </c>
      <c r="AU189" s="164" t="s">
        <v>86</v>
      </c>
      <c r="AV189" s="13" t="s">
        <v>84</v>
      </c>
      <c r="AW189" s="13" t="s">
        <v>32</v>
      </c>
      <c r="AX189" s="13" t="s">
        <v>77</v>
      </c>
      <c r="AY189" s="164" t="s">
        <v>184</v>
      </c>
    </row>
    <row r="190" spans="1:65" s="13" customFormat="1" x14ac:dyDescent="0.15">
      <c r="B190" s="163"/>
      <c r="D190" s="159" t="s">
        <v>194</v>
      </c>
      <c r="E190" s="164" t="s">
        <v>1</v>
      </c>
      <c r="F190" s="165" t="s">
        <v>247</v>
      </c>
      <c r="H190" s="164" t="s">
        <v>1</v>
      </c>
      <c r="L190" s="163"/>
      <c r="M190" s="166"/>
      <c r="N190" s="167"/>
      <c r="O190" s="167"/>
      <c r="P190" s="167"/>
      <c r="Q190" s="167"/>
      <c r="R190" s="167"/>
      <c r="S190" s="167"/>
      <c r="T190" s="168"/>
      <c r="AT190" s="164" t="s">
        <v>194</v>
      </c>
      <c r="AU190" s="164" t="s">
        <v>86</v>
      </c>
      <c r="AV190" s="13" t="s">
        <v>84</v>
      </c>
      <c r="AW190" s="13" t="s">
        <v>32</v>
      </c>
      <c r="AX190" s="13" t="s">
        <v>77</v>
      </c>
      <c r="AY190" s="164" t="s">
        <v>184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 t="s">
        <v>2580</v>
      </c>
      <c r="H191" s="172">
        <v>30.535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77</v>
      </c>
      <c r="AY191" s="170" t="s">
        <v>184</v>
      </c>
    </row>
    <row r="192" spans="1:65" s="14" customFormat="1" x14ac:dyDescent="0.15">
      <c r="B192" s="169"/>
      <c r="D192" s="159" t="s">
        <v>194</v>
      </c>
      <c r="E192" s="170" t="s">
        <v>1</v>
      </c>
      <c r="F192" s="171" t="s">
        <v>2581</v>
      </c>
      <c r="H192" s="172">
        <v>4.0979999999999999</v>
      </c>
      <c r="L192" s="169"/>
      <c r="M192" s="173"/>
      <c r="N192" s="174"/>
      <c r="O192" s="174"/>
      <c r="P192" s="174"/>
      <c r="Q192" s="174"/>
      <c r="R192" s="174"/>
      <c r="S192" s="174"/>
      <c r="T192" s="175"/>
      <c r="AT192" s="170" t="s">
        <v>194</v>
      </c>
      <c r="AU192" s="170" t="s">
        <v>86</v>
      </c>
      <c r="AV192" s="14" t="s">
        <v>86</v>
      </c>
      <c r="AW192" s="14" t="s">
        <v>32</v>
      </c>
      <c r="AX192" s="14" t="s">
        <v>77</v>
      </c>
      <c r="AY192" s="170" t="s">
        <v>184</v>
      </c>
    </row>
    <row r="193" spans="1:65" s="15" customFormat="1" x14ac:dyDescent="0.15">
      <c r="B193" s="176"/>
      <c r="D193" s="159" t="s">
        <v>194</v>
      </c>
      <c r="E193" s="177" t="s">
        <v>1</v>
      </c>
      <c r="F193" s="178" t="s">
        <v>242</v>
      </c>
      <c r="H193" s="179">
        <v>34.633000000000003</v>
      </c>
      <c r="L193" s="176"/>
      <c r="M193" s="180"/>
      <c r="N193" s="181"/>
      <c r="O193" s="181"/>
      <c r="P193" s="181"/>
      <c r="Q193" s="181"/>
      <c r="R193" s="181"/>
      <c r="S193" s="181"/>
      <c r="T193" s="182"/>
      <c r="AT193" s="177" t="s">
        <v>194</v>
      </c>
      <c r="AU193" s="177" t="s">
        <v>86</v>
      </c>
      <c r="AV193" s="15" t="s">
        <v>97</v>
      </c>
      <c r="AW193" s="15" t="s">
        <v>32</v>
      </c>
      <c r="AX193" s="15" t="s">
        <v>84</v>
      </c>
      <c r="AY193" s="177" t="s">
        <v>184</v>
      </c>
    </row>
    <row r="194" spans="1:65" s="2" customFormat="1" ht="37.75" customHeight="1" x14ac:dyDescent="0.15">
      <c r="A194" s="30"/>
      <c r="B194" s="146"/>
      <c r="C194" s="147" t="s">
        <v>261</v>
      </c>
      <c r="D194" s="147" t="s">
        <v>186</v>
      </c>
      <c r="E194" s="148" t="s">
        <v>280</v>
      </c>
      <c r="F194" s="149" t="s">
        <v>281</v>
      </c>
      <c r="G194" s="150" t="s">
        <v>189</v>
      </c>
      <c r="H194" s="151">
        <v>54.72</v>
      </c>
      <c r="I194" s="152"/>
      <c r="J194" s="152">
        <f>ROUND(I194*H194,2)</f>
        <v>0</v>
      </c>
      <c r="K194" s="149" t="s">
        <v>190</v>
      </c>
      <c r="L194" s="31"/>
      <c r="M194" s="153" t="s">
        <v>1</v>
      </c>
      <c r="N194" s="154" t="s">
        <v>42</v>
      </c>
      <c r="O194" s="155">
        <v>0.109</v>
      </c>
      <c r="P194" s="155">
        <f>O194*H194</f>
        <v>5.96448</v>
      </c>
      <c r="Q194" s="155">
        <v>5.9000000000000003E-4</v>
      </c>
      <c r="R194" s="155">
        <f>Q194*H194</f>
        <v>3.2284800000000002E-2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97</v>
      </c>
      <c r="AT194" s="157" t="s">
        <v>186</v>
      </c>
      <c r="AU194" s="157" t="s">
        <v>86</v>
      </c>
      <c r="AY194" s="18" t="s">
        <v>184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97</v>
      </c>
      <c r="BM194" s="157" t="s">
        <v>2583</v>
      </c>
    </row>
    <row r="195" spans="1:65" s="13" customFormat="1" x14ac:dyDescent="0.15">
      <c r="B195" s="163"/>
      <c r="D195" s="159" t="s">
        <v>194</v>
      </c>
      <c r="E195" s="164" t="s">
        <v>1</v>
      </c>
      <c r="F195" s="165" t="s">
        <v>195</v>
      </c>
      <c r="H195" s="164" t="s">
        <v>1</v>
      </c>
      <c r="L195" s="163"/>
      <c r="M195" s="166"/>
      <c r="N195" s="167"/>
      <c r="O195" s="167"/>
      <c r="P195" s="167"/>
      <c r="Q195" s="167"/>
      <c r="R195" s="167"/>
      <c r="S195" s="167"/>
      <c r="T195" s="168"/>
      <c r="AT195" s="164" t="s">
        <v>194</v>
      </c>
      <c r="AU195" s="164" t="s">
        <v>86</v>
      </c>
      <c r="AV195" s="13" t="s">
        <v>84</v>
      </c>
      <c r="AW195" s="13" t="s">
        <v>32</v>
      </c>
      <c r="AX195" s="13" t="s">
        <v>77</v>
      </c>
      <c r="AY195" s="164" t="s">
        <v>184</v>
      </c>
    </row>
    <row r="196" spans="1:65" s="13" customFormat="1" x14ac:dyDescent="0.15">
      <c r="B196" s="163"/>
      <c r="D196" s="159" t="s">
        <v>194</v>
      </c>
      <c r="E196" s="164" t="s">
        <v>1</v>
      </c>
      <c r="F196" s="165" t="s">
        <v>246</v>
      </c>
      <c r="H196" s="164" t="s">
        <v>1</v>
      </c>
      <c r="L196" s="163"/>
      <c r="M196" s="166"/>
      <c r="N196" s="167"/>
      <c r="O196" s="167"/>
      <c r="P196" s="167"/>
      <c r="Q196" s="167"/>
      <c r="R196" s="167"/>
      <c r="S196" s="167"/>
      <c r="T196" s="168"/>
      <c r="AT196" s="164" t="s">
        <v>194</v>
      </c>
      <c r="AU196" s="164" t="s">
        <v>86</v>
      </c>
      <c r="AV196" s="13" t="s">
        <v>84</v>
      </c>
      <c r="AW196" s="13" t="s">
        <v>32</v>
      </c>
      <c r="AX196" s="13" t="s">
        <v>77</v>
      </c>
      <c r="AY196" s="164" t="s">
        <v>184</v>
      </c>
    </row>
    <row r="197" spans="1:65" s="14" customFormat="1" x14ac:dyDescent="0.15">
      <c r="B197" s="169"/>
      <c r="D197" s="159" t="s">
        <v>194</v>
      </c>
      <c r="E197" s="170" t="s">
        <v>1</v>
      </c>
      <c r="F197" s="171" t="s">
        <v>2584</v>
      </c>
      <c r="H197" s="172">
        <v>54.72</v>
      </c>
      <c r="L197" s="169"/>
      <c r="M197" s="173"/>
      <c r="N197" s="174"/>
      <c r="O197" s="174"/>
      <c r="P197" s="174"/>
      <c r="Q197" s="174"/>
      <c r="R197" s="174"/>
      <c r="S197" s="174"/>
      <c r="T197" s="175"/>
      <c r="AT197" s="170" t="s">
        <v>194</v>
      </c>
      <c r="AU197" s="170" t="s">
        <v>86</v>
      </c>
      <c r="AV197" s="14" t="s">
        <v>86</v>
      </c>
      <c r="AW197" s="14" t="s">
        <v>32</v>
      </c>
      <c r="AX197" s="14" t="s">
        <v>77</v>
      </c>
      <c r="AY197" s="170" t="s">
        <v>184</v>
      </c>
    </row>
    <row r="198" spans="1:65" s="15" customFormat="1" x14ac:dyDescent="0.15">
      <c r="B198" s="176"/>
      <c r="D198" s="159" t="s">
        <v>194</v>
      </c>
      <c r="E198" s="177" t="s">
        <v>1</v>
      </c>
      <c r="F198" s="178" t="s">
        <v>242</v>
      </c>
      <c r="H198" s="179">
        <v>54.72</v>
      </c>
      <c r="L198" s="176"/>
      <c r="M198" s="180"/>
      <c r="N198" s="181"/>
      <c r="O198" s="181"/>
      <c r="P198" s="181"/>
      <c r="Q198" s="181"/>
      <c r="R198" s="181"/>
      <c r="S198" s="181"/>
      <c r="T198" s="182"/>
      <c r="AT198" s="177" t="s">
        <v>194</v>
      </c>
      <c r="AU198" s="177" t="s">
        <v>86</v>
      </c>
      <c r="AV198" s="15" t="s">
        <v>97</v>
      </c>
      <c r="AW198" s="15" t="s">
        <v>32</v>
      </c>
      <c r="AX198" s="15" t="s">
        <v>84</v>
      </c>
      <c r="AY198" s="177" t="s">
        <v>184</v>
      </c>
    </row>
    <row r="199" spans="1:65" s="2" customFormat="1" ht="37.75" customHeight="1" x14ac:dyDescent="0.15">
      <c r="A199" s="30"/>
      <c r="B199" s="146"/>
      <c r="C199" s="147" t="s">
        <v>8</v>
      </c>
      <c r="D199" s="147" t="s">
        <v>186</v>
      </c>
      <c r="E199" s="148" t="s">
        <v>289</v>
      </c>
      <c r="F199" s="149" t="s">
        <v>290</v>
      </c>
      <c r="G199" s="150" t="s">
        <v>189</v>
      </c>
      <c r="H199" s="151">
        <v>54.72</v>
      </c>
      <c r="I199" s="152"/>
      <c r="J199" s="152">
        <f>ROUND(I199*H199,2)</f>
        <v>0</v>
      </c>
      <c r="K199" s="149" t="s">
        <v>190</v>
      </c>
      <c r="L199" s="31"/>
      <c r="M199" s="153" t="s">
        <v>1</v>
      </c>
      <c r="N199" s="154" t="s">
        <v>42</v>
      </c>
      <c r="O199" s="155">
        <v>0.106</v>
      </c>
      <c r="P199" s="155">
        <f>O199*H199</f>
        <v>5.8003200000000001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97</v>
      </c>
      <c r="AT199" s="157" t="s">
        <v>186</v>
      </c>
      <c r="AU199" s="157" t="s">
        <v>86</v>
      </c>
      <c r="AY199" s="18" t="s">
        <v>184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84</v>
      </c>
      <c r="BK199" s="158">
        <f>ROUND(I199*H199,2)</f>
        <v>0</v>
      </c>
      <c r="BL199" s="18" t="s">
        <v>97</v>
      </c>
      <c r="BM199" s="157" t="s">
        <v>2585</v>
      </c>
    </row>
    <row r="200" spans="1:65" s="2" customFormat="1" ht="62.75" customHeight="1" x14ac:dyDescent="0.15">
      <c r="A200" s="30"/>
      <c r="B200" s="146"/>
      <c r="C200" s="147" t="s">
        <v>270</v>
      </c>
      <c r="D200" s="147" t="s">
        <v>186</v>
      </c>
      <c r="E200" s="148" t="s">
        <v>3118</v>
      </c>
      <c r="F200" s="149" t="s">
        <v>3132</v>
      </c>
      <c r="G200" s="150" t="s">
        <v>239</v>
      </c>
      <c r="H200" s="151">
        <v>34.633000000000003</v>
      </c>
      <c r="I200" s="152"/>
      <c r="J200" s="152">
        <f>ROUND(I200*H200,2)</f>
        <v>0</v>
      </c>
      <c r="K200" s="149"/>
      <c r="L200" s="31"/>
      <c r="M200" s="153" t="s">
        <v>1</v>
      </c>
      <c r="N200" s="154" t="s">
        <v>42</v>
      </c>
      <c r="O200" s="155">
        <v>8.6999999999999994E-2</v>
      </c>
      <c r="P200" s="155">
        <f>O200*H200</f>
        <v>3.0130710000000001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7" t="s">
        <v>97</v>
      </c>
      <c r="AT200" s="157" t="s">
        <v>186</v>
      </c>
      <c r="AU200" s="157" t="s">
        <v>86</v>
      </c>
      <c r="AY200" s="18" t="s">
        <v>184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8" t="s">
        <v>84</v>
      </c>
      <c r="BK200" s="158">
        <f>ROUND(I200*H200,2)</f>
        <v>0</v>
      </c>
      <c r="BL200" s="18" t="s">
        <v>97</v>
      </c>
      <c r="BM200" s="157" t="s">
        <v>2586</v>
      </c>
    </row>
    <row r="201" spans="1:65" s="13" customFormat="1" x14ac:dyDescent="0.15">
      <c r="B201" s="163"/>
      <c r="D201" s="159" t="s">
        <v>194</v>
      </c>
      <c r="E201" s="164" t="s">
        <v>1</v>
      </c>
      <c r="F201" s="165" t="s">
        <v>294</v>
      </c>
      <c r="H201" s="164" t="s">
        <v>1</v>
      </c>
      <c r="L201" s="163"/>
      <c r="M201" s="166"/>
      <c r="N201" s="167"/>
      <c r="O201" s="167"/>
      <c r="P201" s="167"/>
      <c r="Q201" s="167"/>
      <c r="R201" s="167"/>
      <c r="S201" s="167"/>
      <c r="T201" s="168"/>
      <c r="AT201" s="164" t="s">
        <v>194</v>
      </c>
      <c r="AU201" s="164" t="s">
        <v>86</v>
      </c>
      <c r="AV201" s="13" t="s">
        <v>84</v>
      </c>
      <c r="AW201" s="13" t="s">
        <v>32</v>
      </c>
      <c r="AX201" s="13" t="s">
        <v>77</v>
      </c>
      <c r="AY201" s="164" t="s">
        <v>184</v>
      </c>
    </row>
    <row r="202" spans="1:65" s="14" customFormat="1" x14ac:dyDescent="0.15">
      <c r="B202" s="169"/>
      <c r="D202" s="159" t="s">
        <v>194</v>
      </c>
      <c r="E202" s="170" t="s">
        <v>1</v>
      </c>
      <c r="F202" s="171" t="s">
        <v>2587</v>
      </c>
      <c r="H202" s="172">
        <v>34.633000000000003</v>
      </c>
      <c r="L202" s="169"/>
      <c r="M202" s="173"/>
      <c r="N202" s="174"/>
      <c r="O202" s="174"/>
      <c r="P202" s="174"/>
      <c r="Q202" s="174"/>
      <c r="R202" s="174"/>
      <c r="S202" s="174"/>
      <c r="T202" s="175"/>
      <c r="AT202" s="170" t="s">
        <v>194</v>
      </c>
      <c r="AU202" s="170" t="s">
        <v>86</v>
      </c>
      <c r="AV202" s="14" t="s">
        <v>86</v>
      </c>
      <c r="AW202" s="14" t="s">
        <v>32</v>
      </c>
      <c r="AX202" s="14" t="s">
        <v>84</v>
      </c>
      <c r="AY202" s="170" t="s">
        <v>184</v>
      </c>
    </row>
    <row r="203" spans="1:65" s="2" customFormat="1" ht="62.75" customHeight="1" x14ac:dyDescent="0.15">
      <c r="A203" s="30"/>
      <c r="B203" s="146"/>
      <c r="C203" s="147" t="s">
        <v>274</v>
      </c>
      <c r="D203" s="147" t="s">
        <v>186</v>
      </c>
      <c r="E203" s="148" t="s">
        <v>3120</v>
      </c>
      <c r="F203" s="149" t="s">
        <v>3133</v>
      </c>
      <c r="G203" s="150" t="s">
        <v>239</v>
      </c>
      <c r="H203" s="151">
        <v>34.633000000000003</v>
      </c>
      <c r="I203" s="152"/>
      <c r="J203" s="152">
        <f>ROUND(I203*H203,2)</f>
        <v>0</v>
      </c>
      <c r="K203" s="149"/>
      <c r="L203" s="31"/>
      <c r="M203" s="153" t="s">
        <v>1</v>
      </c>
      <c r="N203" s="154" t="s">
        <v>42</v>
      </c>
      <c r="O203" s="155">
        <v>9.9000000000000005E-2</v>
      </c>
      <c r="P203" s="155">
        <f>O203*H203</f>
        <v>3.4286670000000004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7" t="s">
        <v>97</v>
      </c>
      <c r="AT203" s="157" t="s">
        <v>186</v>
      </c>
      <c r="AU203" s="157" t="s">
        <v>86</v>
      </c>
      <c r="AY203" s="18" t="s">
        <v>184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8" t="s">
        <v>84</v>
      </c>
      <c r="BK203" s="158">
        <f>ROUND(I203*H203,2)</f>
        <v>0</v>
      </c>
      <c r="BL203" s="18" t="s">
        <v>97</v>
      </c>
      <c r="BM203" s="157" t="s">
        <v>2588</v>
      </c>
    </row>
    <row r="204" spans="1:65" s="13" customFormat="1" x14ac:dyDescent="0.15">
      <c r="B204" s="163"/>
      <c r="D204" s="159" t="s">
        <v>194</v>
      </c>
      <c r="E204" s="164" t="s">
        <v>1</v>
      </c>
      <c r="F204" s="165" t="s">
        <v>294</v>
      </c>
      <c r="H204" s="164" t="s">
        <v>1</v>
      </c>
      <c r="L204" s="163"/>
      <c r="M204" s="166"/>
      <c r="N204" s="167"/>
      <c r="O204" s="167"/>
      <c r="P204" s="167"/>
      <c r="Q204" s="167"/>
      <c r="R204" s="167"/>
      <c r="S204" s="167"/>
      <c r="T204" s="168"/>
      <c r="AT204" s="164" t="s">
        <v>194</v>
      </c>
      <c r="AU204" s="164" t="s">
        <v>86</v>
      </c>
      <c r="AV204" s="13" t="s">
        <v>84</v>
      </c>
      <c r="AW204" s="13" t="s">
        <v>32</v>
      </c>
      <c r="AX204" s="13" t="s">
        <v>77</v>
      </c>
      <c r="AY204" s="164" t="s">
        <v>184</v>
      </c>
    </row>
    <row r="205" spans="1:65" s="14" customFormat="1" x14ac:dyDescent="0.15">
      <c r="B205" s="169"/>
      <c r="D205" s="159" t="s">
        <v>194</v>
      </c>
      <c r="E205" s="170" t="s">
        <v>1</v>
      </c>
      <c r="F205" s="171" t="s">
        <v>2587</v>
      </c>
      <c r="H205" s="172">
        <v>34.633000000000003</v>
      </c>
      <c r="L205" s="169"/>
      <c r="M205" s="173"/>
      <c r="N205" s="174"/>
      <c r="O205" s="174"/>
      <c r="P205" s="174"/>
      <c r="Q205" s="174"/>
      <c r="R205" s="174"/>
      <c r="S205" s="174"/>
      <c r="T205" s="175"/>
      <c r="AT205" s="170" t="s">
        <v>194</v>
      </c>
      <c r="AU205" s="170" t="s">
        <v>86</v>
      </c>
      <c r="AV205" s="14" t="s">
        <v>86</v>
      </c>
      <c r="AW205" s="14" t="s">
        <v>32</v>
      </c>
      <c r="AX205" s="14" t="s">
        <v>84</v>
      </c>
      <c r="AY205" s="170" t="s">
        <v>184</v>
      </c>
    </row>
    <row r="206" spans="1:65" s="2" customFormat="1" ht="44.25" customHeight="1" x14ac:dyDescent="0.15">
      <c r="A206" s="30"/>
      <c r="B206" s="146"/>
      <c r="C206" s="147" t="s">
        <v>279</v>
      </c>
      <c r="D206" s="147" t="s">
        <v>186</v>
      </c>
      <c r="E206" s="148" t="s">
        <v>3122</v>
      </c>
      <c r="F206" s="149" t="s">
        <v>3123</v>
      </c>
      <c r="G206" s="150" t="s">
        <v>239</v>
      </c>
      <c r="H206" s="151">
        <f>SUM(H209)</f>
        <v>69.266000000000005</v>
      </c>
      <c r="I206" s="152"/>
      <c r="J206" s="152">
        <f>ROUND(I206*H206,2)</f>
        <v>0</v>
      </c>
      <c r="K206" s="149"/>
      <c r="L206" s="31"/>
      <c r="M206" s="153" t="s">
        <v>1</v>
      </c>
      <c r="N206" s="154" t="s">
        <v>42</v>
      </c>
      <c r="O206" s="155">
        <v>0</v>
      </c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2589</v>
      </c>
    </row>
    <row r="207" spans="1:65" s="14" customFormat="1" x14ac:dyDescent="0.15">
      <c r="B207" s="169"/>
      <c r="D207" s="159" t="s">
        <v>194</v>
      </c>
      <c r="E207" s="170" t="s">
        <v>1</v>
      </c>
      <c r="F207" s="171">
        <v>34.633000000000003</v>
      </c>
      <c r="H207" s="172">
        <v>34.633000000000003</v>
      </c>
      <c r="L207" s="169"/>
      <c r="M207" s="173"/>
      <c r="N207" s="174"/>
      <c r="O207" s="174"/>
      <c r="P207" s="174"/>
      <c r="Q207" s="174"/>
      <c r="R207" s="174"/>
      <c r="S207" s="174"/>
      <c r="T207" s="175"/>
      <c r="AT207" s="170" t="s">
        <v>194</v>
      </c>
      <c r="AU207" s="170" t="s">
        <v>86</v>
      </c>
      <c r="AV207" s="14" t="s">
        <v>86</v>
      </c>
      <c r="AW207" s="14" t="s">
        <v>32</v>
      </c>
      <c r="AX207" s="14" t="s">
        <v>77</v>
      </c>
      <c r="AY207" s="170" t="s">
        <v>184</v>
      </c>
    </row>
    <row r="208" spans="1:65" s="14" customFormat="1" x14ac:dyDescent="0.15">
      <c r="B208" s="169"/>
      <c r="D208" s="159" t="s">
        <v>194</v>
      </c>
      <c r="E208" s="170" t="s">
        <v>1</v>
      </c>
      <c r="F208" s="171">
        <v>34.633000000000003</v>
      </c>
      <c r="H208" s="172">
        <v>34.633000000000003</v>
      </c>
      <c r="L208" s="169"/>
      <c r="M208" s="173"/>
      <c r="N208" s="174"/>
      <c r="O208" s="174"/>
      <c r="P208" s="174"/>
      <c r="Q208" s="174"/>
      <c r="R208" s="174"/>
      <c r="S208" s="174"/>
      <c r="T208" s="175"/>
      <c r="AT208" s="170" t="s">
        <v>194</v>
      </c>
      <c r="AU208" s="170" t="s">
        <v>86</v>
      </c>
      <c r="AV208" s="14" t="s">
        <v>86</v>
      </c>
      <c r="AW208" s="14" t="s">
        <v>32</v>
      </c>
      <c r="AX208" s="14" t="s">
        <v>77</v>
      </c>
      <c r="AY208" s="170" t="s">
        <v>184</v>
      </c>
    </row>
    <row r="209" spans="1:65" s="15" customFormat="1" x14ac:dyDescent="0.15">
      <c r="B209" s="176"/>
      <c r="D209" s="159" t="s">
        <v>194</v>
      </c>
      <c r="E209" s="177" t="s">
        <v>1</v>
      </c>
      <c r="F209" s="178" t="s">
        <v>242</v>
      </c>
      <c r="H209" s="179">
        <f>SUM(H207:H208)</f>
        <v>69.266000000000005</v>
      </c>
      <c r="L209" s="176"/>
      <c r="M209" s="180"/>
      <c r="N209" s="181"/>
      <c r="O209" s="181"/>
      <c r="P209" s="181"/>
      <c r="Q209" s="181"/>
      <c r="R209" s="181"/>
      <c r="S209" s="181"/>
      <c r="T209" s="182"/>
      <c r="AT209" s="177" t="s">
        <v>194</v>
      </c>
      <c r="AU209" s="177" t="s">
        <v>86</v>
      </c>
      <c r="AV209" s="15" t="s">
        <v>97</v>
      </c>
      <c r="AW209" s="15" t="s">
        <v>32</v>
      </c>
      <c r="AX209" s="15" t="s">
        <v>84</v>
      </c>
      <c r="AY209" s="177" t="s">
        <v>184</v>
      </c>
    </row>
    <row r="210" spans="1:65" s="2" customFormat="1" ht="44.25" customHeight="1" x14ac:dyDescent="0.15">
      <c r="A210" s="30"/>
      <c r="B210" s="146"/>
      <c r="C210" s="147" t="s">
        <v>284</v>
      </c>
      <c r="D210" s="147" t="s">
        <v>186</v>
      </c>
      <c r="E210" s="148" t="s">
        <v>303</v>
      </c>
      <c r="F210" s="149" t="s">
        <v>304</v>
      </c>
      <c r="G210" s="150" t="s">
        <v>239</v>
      </c>
      <c r="H210" s="151">
        <v>53.170999999999999</v>
      </c>
      <c r="I210" s="152"/>
      <c r="J210" s="152">
        <f>ROUND(I210*H210,2)</f>
        <v>0</v>
      </c>
      <c r="K210" s="149" t="s">
        <v>190</v>
      </c>
      <c r="L210" s="31"/>
      <c r="M210" s="153" t="s">
        <v>1</v>
      </c>
      <c r="N210" s="154" t="s">
        <v>42</v>
      </c>
      <c r="O210" s="155">
        <v>0.32800000000000001</v>
      </c>
      <c r="P210" s="155">
        <f>O210*H210</f>
        <v>17.440087999999999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2590</v>
      </c>
    </row>
    <row r="211" spans="1:65" s="13" customFormat="1" x14ac:dyDescent="0.15">
      <c r="B211" s="163"/>
      <c r="D211" s="159" t="s">
        <v>194</v>
      </c>
      <c r="E211" s="164" t="s">
        <v>1</v>
      </c>
      <c r="F211" s="165" t="s">
        <v>195</v>
      </c>
      <c r="H211" s="164" t="s">
        <v>1</v>
      </c>
      <c r="L211" s="163"/>
      <c r="M211" s="166"/>
      <c r="N211" s="167"/>
      <c r="O211" s="167"/>
      <c r="P211" s="167"/>
      <c r="Q211" s="167"/>
      <c r="R211" s="167"/>
      <c r="S211" s="167"/>
      <c r="T211" s="168"/>
      <c r="AT211" s="164" t="s">
        <v>194</v>
      </c>
      <c r="AU211" s="164" t="s">
        <v>86</v>
      </c>
      <c r="AV211" s="13" t="s">
        <v>84</v>
      </c>
      <c r="AW211" s="13" t="s">
        <v>32</v>
      </c>
      <c r="AX211" s="13" t="s">
        <v>77</v>
      </c>
      <c r="AY211" s="164" t="s">
        <v>184</v>
      </c>
    </row>
    <row r="212" spans="1:65" s="13" customFormat="1" x14ac:dyDescent="0.15">
      <c r="B212" s="163"/>
      <c r="D212" s="159" t="s">
        <v>194</v>
      </c>
      <c r="E212" s="164" t="s">
        <v>1</v>
      </c>
      <c r="F212" s="165" t="s">
        <v>246</v>
      </c>
      <c r="H212" s="164" t="s">
        <v>1</v>
      </c>
      <c r="L212" s="163"/>
      <c r="M212" s="166"/>
      <c r="N212" s="167"/>
      <c r="O212" s="167"/>
      <c r="P212" s="167"/>
      <c r="Q212" s="167"/>
      <c r="R212" s="167"/>
      <c r="S212" s="167"/>
      <c r="T212" s="168"/>
      <c r="AT212" s="164" t="s">
        <v>194</v>
      </c>
      <c r="AU212" s="164" t="s">
        <v>86</v>
      </c>
      <c r="AV212" s="13" t="s">
        <v>84</v>
      </c>
      <c r="AW212" s="13" t="s">
        <v>32</v>
      </c>
      <c r="AX212" s="13" t="s">
        <v>77</v>
      </c>
      <c r="AY212" s="164" t="s">
        <v>184</v>
      </c>
    </row>
    <row r="213" spans="1:65" s="14" customFormat="1" x14ac:dyDescent="0.15">
      <c r="B213" s="169"/>
      <c r="D213" s="159" t="s">
        <v>194</v>
      </c>
      <c r="E213" s="170" t="s">
        <v>1</v>
      </c>
      <c r="F213" s="171" t="s">
        <v>2591</v>
      </c>
      <c r="H213" s="172">
        <v>32.72</v>
      </c>
      <c r="L213" s="169"/>
      <c r="M213" s="173"/>
      <c r="N213" s="174"/>
      <c r="O213" s="174"/>
      <c r="P213" s="174"/>
      <c r="Q213" s="174"/>
      <c r="R213" s="174"/>
      <c r="S213" s="174"/>
      <c r="T213" s="175"/>
      <c r="AT213" s="170" t="s">
        <v>194</v>
      </c>
      <c r="AU213" s="170" t="s">
        <v>86</v>
      </c>
      <c r="AV213" s="14" t="s">
        <v>86</v>
      </c>
      <c r="AW213" s="14" t="s">
        <v>32</v>
      </c>
      <c r="AX213" s="14" t="s">
        <v>77</v>
      </c>
      <c r="AY213" s="170" t="s">
        <v>184</v>
      </c>
    </row>
    <row r="214" spans="1:65" s="13" customFormat="1" ht="33" x14ac:dyDescent="0.15">
      <c r="B214" s="163"/>
      <c r="D214" s="159" t="s">
        <v>194</v>
      </c>
      <c r="E214" s="164" t="s">
        <v>1</v>
      </c>
      <c r="F214" s="165" t="s">
        <v>307</v>
      </c>
      <c r="H214" s="164" t="s">
        <v>1</v>
      </c>
      <c r="L214" s="163"/>
      <c r="M214" s="166"/>
      <c r="N214" s="167"/>
      <c r="O214" s="167"/>
      <c r="P214" s="167"/>
      <c r="Q214" s="167"/>
      <c r="R214" s="167"/>
      <c r="S214" s="167"/>
      <c r="T214" s="168"/>
      <c r="AT214" s="164" t="s">
        <v>194</v>
      </c>
      <c r="AU214" s="164" t="s">
        <v>86</v>
      </c>
      <c r="AV214" s="13" t="s">
        <v>84</v>
      </c>
      <c r="AW214" s="13" t="s">
        <v>32</v>
      </c>
      <c r="AX214" s="13" t="s">
        <v>77</v>
      </c>
      <c r="AY214" s="164" t="s">
        <v>184</v>
      </c>
    </row>
    <row r="215" spans="1:65" s="14" customFormat="1" x14ac:dyDescent="0.15">
      <c r="B215" s="169"/>
      <c r="D215" s="159" t="s">
        <v>194</v>
      </c>
      <c r="E215" s="170" t="s">
        <v>1</v>
      </c>
      <c r="F215" s="171" t="s">
        <v>2592</v>
      </c>
      <c r="H215" s="172">
        <v>20.451000000000001</v>
      </c>
      <c r="L215" s="169"/>
      <c r="M215" s="173"/>
      <c r="N215" s="174"/>
      <c r="O215" s="174"/>
      <c r="P215" s="174"/>
      <c r="Q215" s="174"/>
      <c r="R215" s="174"/>
      <c r="S215" s="174"/>
      <c r="T215" s="175"/>
      <c r="AT215" s="170" t="s">
        <v>194</v>
      </c>
      <c r="AU215" s="170" t="s">
        <v>86</v>
      </c>
      <c r="AV215" s="14" t="s">
        <v>86</v>
      </c>
      <c r="AW215" s="14" t="s">
        <v>32</v>
      </c>
      <c r="AX215" s="14" t="s">
        <v>77</v>
      </c>
      <c r="AY215" s="170" t="s">
        <v>184</v>
      </c>
    </row>
    <row r="216" spans="1:65" s="15" customFormat="1" x14ac:dyDescent="0.15">
      <c r="B216" s="176"/>
      <c r="D216" s="159" t="s">
        <v>194</v>
      </c>
      <c r="E216" s="177" t="s">
        <v>1</v>
      </c>
      <c r="F216" s="178" t="s">
        <v>242</v>
      </c>
      <c r="H216" s="179">
        <v>53.170999999999999</v>
      </c>
      <c r="L216" s="176"/>
      <c r="M216" s="180"/>
      <c r="N216" s="181"/>
      <c r="O216" s="181"/>
      <c r="P216" s="181"/>
      <c r="Q216" s="181"/>
      <c r="R216" s="181"/>
      <c r="S216" s="181"/>
      <c r="T216" s="182"/>
      <c r="AT216" s="177" t="s">
        <v>194</v>
      </c>
      <c r="AU216" s="177" t="s">
        <v>86</v>
      </c>
      <c r="AV216" s="15" t="s">
        <v>97</v>
      </c>
      <c r="AW216" s="15" t="s">
        <v>32</v>
      </c>
      <c r="AX216" s="15" t="s">
        <v>84</v>
      </c>
      <c r="AY216" s="177" t="s">
        <v>184</v>
      </c>
    </row>
    <row r="217" spans="1:65" s="2" customFormat="1" ht="16.5" customHeight="1" x14ac:dyDescent="0.15">
      <c r="A217" s="30"/>
      <c r="B217" s="146"/>
      <c r="C217" s="183" t="s">
        <v>288</v>
      </c>
      <c r="D217" s="183" t="s">
        <v>310</v>
      </c>
      <c r="E217" s="184" t="s">
        <v>311</v>
      </c>
      <c r="F217" s="185" t="s">
        <v>312</v>
      </c>
      <c r="G217" s="186" t="s">
        <v>300</v>
      </c>
      <c r="H217" s="187">
        <v>68.099000000000004</v>
      </c>
      <c r="I217" s="188"/>
      <c r="J217" s="188">
        <f>ROUND(I217*H217,2)</f>
        <v>0</v>
      </c>
      <c r="K217" s="185" t="s">
        <v>1</v>
      </c>
      <c r="L217" s="189"/>
      <c r="M217" s="190" t="s">
        <v>1</v>
      </c>
      <c r="N217" s="191" t="s">
        <v>42</v>
      </c>
      <c r="O217" s="155">
        <v>0</v>
      </c>
      <c r="P217" s="155">
        <f>O217*H217</f>
        <v>0</v>
      </c>
      <c r="Q217" s="155">
        <v>1</v>
      </c>
      <c r="R217" s="155">
        <f>Q217*H217</f>
        <v>68.099000000000004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226</v>
      </c>
      <c r="AT217" s="157" t="s">
        <v>310</v>
      </c>
      <c r="AU217" s="157" t="s">
        <v>86</v>
      </c>
      <c r="AY217" s="18" t="s">
        <v>184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84</v>
      </c>
      <c r="BK217" s="158">
        <f>ROUND(I217*H217,2)</f>
        <v>0</v>
      </c>
      <c r="BL217" s="18" t="s">
        <v>97</v>
      </c>
      <c r="BM217" s="157" t="s">
        <v>2593</v>
      </c>
    </row>
    <row r="218" spans="1:65" s="13" customFormat="1" x14ac:dyDescent="0.15">
      <c r="B218" s="163"/>
      <c r="D218" s="159" t="s">
        <v>194</v>
      </c>
      <c r="E218" s="164" t="s">
        <v>1</v>
      </c>
      <c r="F218" s="165" t="s">
        <v>314</v>
      </c>
      <c r="H218" s="164" t="s">
        <v>1</v>
      </c>
      <c r="L218" s="163"/>
      <c r="M218" s="166"/>
      <c r="N218" s="167"/>
      <c r="O218" s="167"/>
      <c r="P218" s="167"/>
      <c r="Q218" s="167"/>
      <c r="R218" s="167"/>
      <c r="S218" s="167"/>
      <c r="T218" s="168"/>
      <c r="AT218" s="164" t="s">
        <v>194</v>
      </c>
      <c r="AU218" s="164" t="s">
        <v>86</v>
      </c>
      <c r="AV218" s="13" t="s">
        <v>84</v>
      </c>
      <c r="AW218" s="13" t="s">
        <v>32</v>
      </c>
      <c r="AX218" s="13" t="s">
        <v>77</v>
      </c>
      <c r="AY218" s="164" t="s">
        <v>184</v>
      </c>
    </row>
    <row r="219" spans="1:65" s="14" customFormat="1" x14ac:dyDescent="0.15">
      <c r="B219" s="169"/>
      <c r="D219" s="159" t="s">
        <v>194</v>
      </c>
      <c r="E219" s="170" t="s">
        <v>1</v>
      </c>
      <c r="F219" s="171" t="s">
        <v>2594</v>
      </c>
      <c r="H219" s="172">
        <v>60.531999999999996</v>
      </c>
      <c r="L219" s="169"/>
      <c r="M219" s="173"/>
      <c r="N219" s="174"/>
      <c r="O219" s="174"/>
      <c r="P219" s="174"/>
      <c r="Q219" s="174"/>
      <c r="R219" s="174"/>
      <c r="S219" s="174"/>
      <c r="T219" s="175"/>
      <c r="AT219" s="170" t="s">
        <v>194</v>
      </c>
      <c r="AU219" s="170" t="s">
        <v>86</v>
      </c>
      <c r="AV219" s="14" t="s">
        <v>86</v>
      </c>
      <c r="AW219" s="14" t="s">
        <v>32</v>
      </c>
      <c r="AX219" s="14" t="s">
        <v>77</v>
      </c>
      <c r="AY219" s="170" t="s">
        <v>184</v>
      </c>
    </row>
    <row r="220" spans="1:65" s="14" customFormat="1" x14ac:dyDescent="0.15">
      <c r="B220" s="169"/>
      <c r="D220" s="159" t="s">
        <v>194</v>
      </c>
      <c r="E220" s="170" t="s">
        <v>1</v>
      </c>
      <c r="F220" s="171" t="s">
        <v>2595</v>
      </c>
      <c r="H220" s="172">
        <v>7.5670000000000002</v>
      </c>
      <c r="L220" s="169"/>
      <c r="M220" s="173"/>
      <c r="N220" s="174"/>
      <c r="O220" s="174"/>
      <c r="P220" s="174"/>
      <c r="Q220" s="174"/>
      <c r="R220" s="174"/>
      <c r="S220" s="174"/>
      <c r="T220" s="175"/>
      <c r="AT220" s="170" t="s">
        <v>194</v>
      </c>
      <c r="AU220" s="170" t="s">
        <v>86</v>
      </c>
      <c r="AV220" s="14" t="s">
        <v>86</v>
      </c>
      <c r="AW220" s="14" t="s">
        <v>32</v>
      </c>
      <c r="AX220" s="14" t="s">
        <v>77</v>
      </c>
      <c r="AY220" s="170" t="s">
        <v>184</v>
      </c>
    </row>
    <row r="221" spans="1:65" s="15" customFormat="1" x14ac:dyDescent="0.15">
      <c r="B221" s="176"/>
      <c r="D221" s="159" t="s">
        <v>194</v>
      </c>
      <c r="E221" s="177" t="s">
        <v>1</v>
      </c>
      <c r="F221" s="178" t="s">
        <v>242</v>
      </c>
      <c r="H221" s="179">
        <v>68.099000000000004</v>
      </c>
      <c r="L221" s="176"/>
      <c r="M221" s="180"/>
      <c r="N221" s="181"/>
      <c r="O221" s="181"/>
      <c r="P221" s="181"/>
      <c r="Q221" s="181"/>
      <c r="R221" s="181"/>
      <c r="S221" s="181"/>
      <c r="T221" s="182"/>
      <c r="AT221" s="177" t="s">
        <v>194</v>
      </c>
      <c r="AU221" s="177" t="s">
        <v>86</v>
      </c>
      <c r="AV221" s="15" t="s">
        <v>97</v>
      </c>
      <c r="AW221" s="15" t="s">
        <v>32</v>
      </c>
      <c r="AX221" s="15" t="s">
        <v>84</v>
      </c>
      <c r="AY221" s="177" t="s">
        <v>184</v>
      </c>
    </row>
    <row r="222" spans="1:65" s="2" customFormat="1" ht="66.75" customHeight="1" x14ac:dyDescent="0.15">
      <c r="A222" s="30"/>
      <c r="B222" s="146"/>
      <c r="C222" s="147" t="s">
        <v>7</v>
      </c>
      <c r="D222" s="147" t="s">
        <v>186</v>
      </c>
      <c r="E222" s="148" t="s">
        <v>318</v>
      </c>
      <c r="F222" s="149" t="s">
        <v>319</v>
      </c>
      <c r="G222" s="150" t="s">
        <v>239</v>
      </c>
      <c r="H222" s="151">
        <v>6.7469999999999999</v>
      </c>
      <c r="I222" s="152"/>
      <c r="J222" s="152">
        <f>ROUND(I222*H222,2)</f>
        <v>0</v>
      </c>
      <c r="K222" s="149" t="s">
        <v>190</v>
      </c>
      <c r="L222" s="31"/>
      <c r="M222" s="153" t="s">
        <v>1</v>
      </c>
      <c r="N222" s="154" t="s">
        <v>42</v>
      </c>
      <c r="O222" s="155">
        <v>0.435</v>
      </c>
      <c r="P222" s="155">
        <f>O222*H222</f>
        <v>2.9349449999999999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97</v>
      </c>
      <c r="AT222" s="157" t="s">
        <v>186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2596</v>
      </c>
    </row>
    <row r="223" spans="1:65" s="13" customFormat="1" x14ac:dyDescent="0.15">
      <c r="B223" s="163"/>
      <c r="D223" s="159" t="s">
        <v>194</v>
      </c>
      <c r="E223" s="164" t="s">
        <v>1</v>
      </c>
      <c r="F223" s="165" t="s">
        <v>195</v>
      </c>
      <c r="H223" s="164" t="s">
        <v>1</v>
      </c>
      <c r="L223" s="163"/>
      <c r="M223" s="166"/>
      <c r="N223" s="167"/>
      <c r="O223" s="167"/>
      <c r="P223" s="167"/>
      <c r="Q223" s="167"/>
      <c r="R223" s="167"/>
      <c r="S223" s="167"/>
      <c r="T223" s="168"/>
      <c r="AT223" s="164" t="s">
        <v>194</v>
      </c>
      <c r="AU223" s="164" t="s">
        <v>86</v>
      </c>
      <c r="AV223" s="13" t="s">
        <v>84</v>
      </c>
      <c r="AW223" s="13" t="s">
        <v>32</v>
      </c>
      <c r="AX223" s="13" t="s">
        <v>77</v>
      </c>
      <c r="AY223" s="164" t="s">
        <v>184</v>
      </c>
    </row>
    <row r="224" spans="1:65" s="13" customFormat="1" x14ac:dyDescent="0.15">
      <c r="B224" s="163"/>
      <c r="D224" s="159" t="s">
        <v>194</v>
      </c>
      <c r="E224" s="164" t="s">
        <v>1</v>
      </c>
      <c r="F224" s="165" t="s">
        <v>246</v>
      </c>
      <c r="H224" s="164" t="s">
        <v>1</v>
      </c>
      <c r="L224" s="163"/>
      <c r="M224" s="166"/>
      <c r="N224" s="167"/>
      <c r="O224" s="167"/>
      <c r="P224" s="167"/>
      <c r="Q224" s="167"/>
      <c r="R224" s="167"/>
      <c r="S224" s="167"/>
      <c r="T224" s="168"/>
      <c r="AT224" s="164" t="s">
        <v>194</v>
      </c>
      <c r="AU224" s="164" t="s">
        <v>86</v>
      </c>
      <c r="AV224" s="13" t="s">
        <v>84</v>
      </c>
      <c r="AW224" s="13" t="s">
        <v>32</v>
      </c>
      <c r="AX224" s="13" t="s">
        <v>77</v>
      </c>
      <c r="AY224" s="164" t="s">
        <v>184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2597</v>
      </c>
      <c r="H225" s="172">
        <v>14.46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77</v>
      </c>
      <c r="AY225" s="170" t="s">
        <v>184</v>
      </c>
    </row>
    <row r="226" spans="1:65" s="14" customFormat="1" x14ac:dyDescent="0.15">
      <c r="B226" s="169"/>
      <c r="D226" s="159" t="s">
        <v>194</v>
      </c>
      <c r="E226" s="170" t="s">
        <v>1</v>
      </c>
      <c r="F226" s="171" t="s">
        <v>2598</v>
      </c>
      <c r="H226" s="172">
        <v>-7.7130000000000001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77</v>
      </c>
      <c r="AY226" s="170" t="s">
        <v>184</v>
      </c>
    </row>
    <row r="227" spans="1:65" s="15" customFormat="1" x14ac:dyDescent="0.15">
      <c r="B227" s="176"/>
      <c r="D227" s="159" t="s">
        <v>194</v>
      </c>
      <c r="E227" s="177" t="s">
        <v>1</v>
      </c>
      <c r="F227" s="178" t="s">
        <v>242</v>
      </c>
      <c r="H227" s="179">
        <v>6.7469999999999999</v>
      </c>
      <c r="L227" s="176"/>
      <c r="M227" s="180"/>
      <c r="N227" s="181"/>
      <c r="O227" s="181"/>
      <c r="P227" s="181"/>
      <c r="Q227" s="181"/>
      <c r="R227" s="181"/>
      <c r="S227" s="181"/>
      <c r="T227" s="182"/>
      <c r="AT227" s="177" t="s">
        <v>194</v>
      </c>
      <c r="AU227" s="177" t="s">
        <v>86</v>
      </c>
      <c r="AV227" s="15" t="s">
        <v>97</v>
      </c>
      <c r="AW227" s="15" t="s">
        <v>32</v>
      </c>
      <c r="AX227" s="15" t="s">
        <v>84</v>
      </c>
      <c r="AY227" s="177" t="s">
        <v>184</v>
      </c>
    </row>
    <row r="228" spans="1:65" s="2" customFormat="1" ht="16.5" customHeight="1" x14ac:dyDescent="0.15">
      <c r="A228" s="30"/>
      <c r="B228" s="146"/>
      <c r="C228" s="183" t="s">
        <v>296</v>
      </c>
      <c r="D228" s="183" t="s">
        <v>310</v>
      </c>
      <c r="E228" s="184" t="s">
        <v>324</v>
      </c>
      <c r="F228" s="185" t="s">
        <v>325</v>
      </c>
      <c r="G228" s="186" t="s">
        <v>300</v>
      </c>
      <c r="H228" s="187">
        <v>12.481999999999999</v>
      </c>
      <c r="I228" s="188"/>
      <c r="J228" s="188">
        <f>ROUND(I228*H228,2)</f>
        <v>0</v>
      </c>
      <c r="K228" s="185" t="s">
        <v>190</v>
      </c>
      <c r="L228" s="189"/>
      <c r="M228" s="190" t="s">
        <v>1</v>
      </c>
      <c r="N228" s="191" t="s">
        <v>42</v>
      </c>
      <c r="O228" s="155">
        <v>0</v>
      </c>
      <c r="P228" s="155">
        <f>O228*H228</f>
        <v>0</v>
      </c>
      <c r="Q228" s="155">
        <v>1</v>
      </c>
      <c r="R228" s="155">
        <f>Q228*H228</f>
        <v>12.481999999999999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226</v>
      </c>
      <c r="AT228" s="157" t="s">
        <v>310</v>
      </c>
      <c r="AU228" s="157" t="s">
        <v>86</v>
      </c>
      <c r="AY228" s="18" t="s">
        <v>184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97</v>
      </c>
      <c r="BM228" s="157" t="s">
        <v>2599</v>
      </c>
    </row>
    <row r="229" spans="1:65" s="2" customFormat="1" ht="30" x14ac:dyDescent="0.15">
      <c r="A229" s="30"/>
      <c r="B229" s="31"/>
      <c r="C229" s="30"/>
      <c r="D229" s="159" t="s">
        <v>192</v>
      </c>
      <c r="E229" s="30"/>
      <c r="F229" s="160" t="s">
        <v>327</v>
      </c>
      <c r="G229" s="30"/>
      <c r="H229" s="30"/>
      <c r="I229" s="30"/>
      <c r="J229" s="30"/>
      <c r="K229" s="30"/>
      <c r="L229" s="31"/>
      <c r="M229" s="161"/>
      <c r="N229" s="162"/>
      <c r="O229" s="56"/>
      <c r="P229" s="56"/>
      <c r="Q229" s="56"/>
      <c r="R229" s="56"/>
      <c r="S229" s="56"/>
      <c r="T229" s="57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T229" s="18" t="s">
        <v>192</v>
      </c>
      <c r="AU229" s="18" t="s">
        <v>86</v>
      </c>
    </row>
    <row r="230" spans="1:65" s="14" customFormat="1" x14ac:dyDescent="0.15">
      <c r="B230" s="169"/>
      <c r="D230" s="159" t="s">
        <v>194</v>
      </c>
      <c r="F230" s="171" t="s">
        <v>2600</v>
      </c>
      <c r="H230" s="172">
        <v>12.481999999999999</v>
      </c>
      <c r="L230" s="169"/>
      <c r="M230" s="173"/>
      <c r="N230" s="174"/>
      <c r="O230" s="174"/>
      <c r="P230" s="174"/>
      <c r="Q230" s="174"/>
      <c r="R230" s="174"/>
      <c r="S230" s="174"/>
      <c r="T230" s="175"/>
      <c r="AT230" s="170" t="s">
        <v>194</v>
      </c>
      <c r="AU230" s="170" t="s">
        <v>86</v>
      </c>
      <c r="AV230" s="14" t="s">
        <v>86</v>
      </c>
      <c r="AW230" s="14" t="s">
        <v>3</v>
      </c>
      <c r="AX230" s="14" t="s">
        <v>84</v>
      </c>
      <c r="AY230" s="170" t="s">
        <v>184</v>
      </c>
    </row>
    <row r="231" spans="1:65" s="12" customFormat="1" ht="22.75" customHeight="1" x14ac:dyDescent="0.15">
      <c r="B231" s="134"/>
      <c r="D231" s="135" t="s">
        <v>76</v>
      </c>
      <c r="E231" s="144" t="s">
        <v>93</v>
      </c>
      <c r="F231" s="144" t="s">
        <v>339</v>
      </c>
      <c r="J231" s="145">
        <f>BK231</f>
        <v>0</v>
      </c>
      <c r="L231" s="134"/>
      <c r="M231" s="138"/>
      <c r="N231" s="139"/>
      <c r="O231" s="139"/>
      <c r="P231" s="140">
        <f>SUM(P232:P233)</f>
        <v>3.5651000000000002</v>
      </c>
      <c r="Q231" s="139"/>
      <c r="R231" s="140">
        <f>SUM(R232:R233)</f>
        <v>0</v>
      </c>
      <c r="S231" s="139"/>
      <c r="T231" s="141">
        <f>SUM(T232:T233)</f>
        <v>0</v>
      </c>
      <c r="AR231" s="135" t="s">
        <v>84</v>
      </c>
      <c r="AT231" s="142" t="s">
        <v>76</v>
      </c>
      <c r="AU231" s="142" t="s">
        <v>84</v>
      </c>
      <c r="AY231" s="135" t="s">
        <v>184</v>
      </c>
      <c r="BK231" s="143">
        <f>SUM(BK232:BK233)</f>
        <v>0</v>
      </c>
    </row>
    <row r="232" spans="1:65" s="2" customFormat="1" ht="16.5" customHeight="1" x14ac:dyDescent="0.15">
      <c r="A232" s="30"/>
      <c r="B232" s="146"/>
      <c r="C232" s="147" t="s">
        <v>299</v>
      </c>
      <c r="D232" s="147" t="s">
        <v>186</v>
      </c>
      <c r="E232" s="148" t="s">
        <v>341</v>
      </c>
      <c r="F232" s="149" t="s">
        <v>342</v>
      </c>
      <c r="G232" s="150" t="s">
        <v>229</v>
      </c>
      <c r="H232" s="151">
        <v>23.15</v>
      </c>
      <c r="I232" s="152"/>
      <c r="J232" s="152">
        <f>ROUND(I232*H232,2)</f>
        <v>0</v>
      </c>
      <c r="K232" s="149" t="s">
        <v>190</v>
      </c>
      <c r="L232" s="31"/>
      <c r="M232" s="153" t="s">
        <v>1</v>
      </c>
      <c r="N232" s="154" t="s">
        <v>42</v>
      </c>
      <c r="O232" s="155">
        <v>6.9000000000000006E-2</v>
      </c>
      <c r="P232" s="155">
        <f>O232*H232</f>
        <v>1.59735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97</v>
      </c>
      <c r="AT232" s="157" t="s">
        <v>186</v>
      </c>
      <c r="AU232" s="157" t="s">
        <v>86</v>
      </c>
      <c r="AY232" s="18" t="s">
        <v>184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97</v>
      </c>
      <c r="BM232" s="157" t="s">
        <v>2601</v>
      </c>
    </row>
    <row r="233" spans="1:65" s="2" customFormat="1" ht="24.25" customHeight="1" x14ac:dyDescent="0.15">
      <c r="A233" s="30"/>
      <c r="B233" s="146"/>
      <c r="C233" s="147" t="s">
        <v>302</v>
      </c>
      <c r="D233" s="147" t="s">
        <v>186</v>
      </c>
      <c r="E233" s="148" t="s">
        <v>345</v>
      </c>
      <c r="F233" s="149" t="s">
        <v>346</v>
      </c>
      <c r="G233" s="150" t="s">
        <v>229</v>
      </c>
      <c r="H233" s="151">
        <v>23.15</v>
      </c>
      <c r="I233" s="152"/>
      <c r="J233" s="152">
        <f>ROUND(I233*H233,2)</f>
        <v>0</v>
      </c>
      <c r="K233" s="149" t="s">
        <v>190</v>
      </c>
      <c r="L233" s="31"/>
      <c r="M233" s="153" t="s">
        <v>1</v>
      </c>
      <c r="N233" s="154" t="s">
        <v>42</v>
      </c>
      <c r="O233" s="155">
        <v>8.5000000000000006E-2</v>
      </c>
      <c r="P233" s="155">
        <f>O233*H233</f>
        <v>1.9677500000000001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7" t="s">
        <v>97</v>
      </c>
      <c r="AT233" s="157" t="s">
        <v>186</v>
      </c>
      <c r="AU233" s="157" t="s">
        <v>86</v>
      </c>
      <c r="AY233" s="18" t="s">
        <v>184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8" t="s">
        <v>84</v>
      </c>
      <c r="BK233" s="158">
        <f>ROUND(I233*H233,2)</f>
        <v>0</v>
      </c>
      <c r="BL233" s="18" t="s">
        <v>97</v>
      </c>
      <c r="BM233" s="157" t="s">
        <v>2602</v>
      </c>
    </row>
    <row r="234" spans="1:65" s="12" customFormat="1" ht="22.75" customHeight="1" x14ac:dyDescent="0.15">
      <c r="B234" s="134"/>
      <c r="D234" s="135" t="s">
        <v>76</v>
      </c>
      <c r="E234" s="144" t="s">
        <v>97</v>
      </c>
      <c r="F234" s="144" t="s">
        <v>348</v>
      </c>
      <c r="J234" s="145">
        <f>BK234</f>
        <v>0</v>
      </c>
      <c r="L234" s="134"/>
      <c r="M234" s="138"/>
      <c r="N234" s="139"/>
      <c r="O234" s="139"/>
      <c r="P234" s="140">
        <f>SUM(P235:P252)</f>
        <v>8.0325579999999999</v>
      </c>
      <c r="Q234" s="139"/>
      <c r="R234" s="140">
        <f>SUM(R235:R252)</f>
        <v>0.55388000000000004</v>
      </c>
      <c r="S234" s="139"/>
      <c r="T234" s="141">
        <f>SUM(T235:T252)</f>
        <v>0</v>
      </c>
      <c r="AR234" s="135" t="s">
        <v>84</v>
      </c>
      <c r="AT234" s="142" t="s">
        <v>76</v>
      </c>
      <c r="AU234" s="142" t="s">
        <v>84</v>
      </c>
      <c r="AY234" s="135" t="s">
        <v>184</v>
      </c>
      <c r="BK234" s="143">
        <f>SUM(BK235:BK252)</f>
        <v>0</v>
      </c>
    </row>
    <row r="235" spans="1:65" s="2" customFormat="1" ht="33" customHeight="1" x14ac:dyDescent="0.15">
      <c r="A235" s="30"/>
      <c r="B235" s="146"/>
      <c r="C235" s="147" t="s">
        <v>309</v>
      </c>
      <c r="D235" s="147" t="s">
        <v>186</v>
      </c>
      <c r="E235" s="148" t="s">
        <v>350</v>
      </c>
      <c r="F235" s="149" t="s">
        <v>351</v>
      </c>
      <c r="G235" s="150" t="s">
        <v>239</v>
      </c>
      <c r="H235" s="151">
        <v>0.17299999999999999</v>
      </c>
      <c r="I235" s="152"/>
      <c r="J235" s="152">
        <f>ROUND(I235*H235,2)</f>
        <v>0</v>
      </c>
      <c r="K235" s="149" t="s">
        <v>190</v>
      </c>
      <c r="L235" s="31"/>
      <c r="M235" s="153" t="s">
        <v>1</v>
      </c>
      <c r="N235" s="154" t="s">
        <v>42</v>
      </c>
      <c r="O235" s="155">
        <v>1.3169999999999999</v>
      </c>
      <c r="P235" s="155">
        <f>O235*H235</f>
        <v>0.22784099999999999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97</v>
      </c>
      <c r="AT235" s="157" t="s">
        <v>186</v>
      </c>
      <c r="AU235" s="157" t="s">
        <v>86</v>
      </c>
      <c r="AY235" s="18" t="s">
        <v>184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97</v>
      </c>
      <c r="BM235" s="157" t="s">
        <v>2603</v>
      </c>
    </row>
    <row r="236" spans="1:65" s="13" customFormat="1" x14ac:dyDescent="0.15">
      <c r="B236" s="163"/>
      <c r="D236" s="159" t="s">
        <v>194</v>
      </c>
      <c r="E236" s="164" t="s">
        <v>1</v>
      </c>
      <c r="F236" s="165" t="s">
        <v>353</v>
      </c>
      <c r="H236" s="164" t="s">
        <v>1</v>
      </c>
      <c r="L236" s="163"/>
      <c r="M236" s="166"/>
      <c r="N236" s="167"/>
      <c r="O236" s="167"/>
      <c r="P236" s="167"/>
      <c r="Q236" s="167"/>
      <c r="R236" s="167"/>
      <c r="S236" s="167"/>
      <c r="T236" s="168"/>
      <c r="AT236" s="164" t="s">
        <v>194</v>
      </c>
      <c r="AU236" s="164" t="s">
        <v>86</v>
      </c>
      <c r="AV236" s="13" t="s">
        <v>84</v>
      </c>
      <c r="AW236" s="13" t="s">
        <v>32</v>
      </c>
      <c r="AX236" s="13" t="s">
        <v>77</v>
      </c>
      <c r="AY236" s="164" t="s">
        <v>184</v>
      </c>
    </row>
    <row r="237" spans="1:65" s="13" customFormat="1" x14ac:dyDescent="0.15">
      <c r="B237" s="163"/>
      <c r="D237" s="159" t="s">
        <v>194</v>
      </c>
      <c r="E237" s="164" t="s">
        <v>1</v>
      </c>
      <c r="F237" s="165" t="s">
        <v>354</v>
      </c>
      <c r="H237" s="164" t="s">
        <v>1</v>
      </c>
      <c r="L237" s="163"/>
      <c r="M237" s="166"/>
      <c r="N237" s="167"/>
      <c r="O237" s="167"/>
      <c r="P237" s="167"/>
      <c r="Q237" s="167"/>
      <c r="R237" s="167"/>
      <c r="S237" s="167"/>
      <c r="T237" s="168"/>
      <c r="AT237" s="164" t="s">
        <v>194</v>
      </c>
      <c r="AU237" s="164" t="s">
        <v>86</v>
      </c>
      <c r="AV237" s="13" t="s">
        <v>84</v>
      </c>
      <c r="AW237" s="13" t="s">
        <v>32</v>
      </c>
      <c r="AX237" s="13" t="s">
        <v>77</v>
      </c>
      <c r="AY237" s="164" t="s">
        <v>184</v>
      </c>
    </row>
    <row r="238" spans="1:65" s="14" customFormat="1" x14ac:dyDescent="0.15">
      <c r="B238" s="169"/>
      <c r="D238" s="159" t="s">
        <v>194</v>
      </c>
      <c r="E238" s="170" t="s">
        <v>1</v>
      </c>
      <c r="F238" s="171" t="s">
        <v>2604</v>
      </c>
      <c r="H238" s="172">
        <v>0.17299999999999999</v>
      </c>
      <c r="L238" s="169"/>
      <c r="M238" s="173"/>
      <c r="N238" s="174"/>
      <c r="O238" s="174"/>
      <c r="P238" s="174"/>
      <c r="Q238" s="174"/>
      <c r="R238" s="174"/>
      <c r="S238" s="174"/>
      <c r="T238" s="175"/>
      <c r="AT238" s="170" t="s">
        <v>194</v>
      </c>
      <c r="AU238" s="170" t="s">
        <v>86</v>
      </c>
      <c r="AV238" s="14" t="s">
        <v>86</v>
      </c>
      <c r="AW238" s="14" t="s">
        <v>32</v>
      </c>
      <c r="AX238" s="14" t="s">
        <v>84</v>
      </c>
      <c r="AY238" s="170" t="s">
        <v>184</v>
      </c>
    </row>
    <row r="239" spans="1:65" s="2" customFormat="1" ht="24.25" customHeight="1" x14ac:dyDescent="0.15">
      <c r="A239" s="30"/>
      <c r="B239" s="146"/>
      <c r="C239" s="147" t="s">
        <v>317</v>
      </c>
      <c r="D239" s="147" t="s">
        <v>186</v>
      </c>
      <c r="E239" s="148" t="s">
        <v>357</v>
      </c>
      <c r="F239" s="149" t="s">
        <v>358</v>
      </c>
      <c r="G239" s="150" t="s">
        <v>359</v>
      </c>
      <c r="H239" s="151">
        <v>2</v>
      </c>
      <c r="I239" s="152"/>
      <c r="J239" s="152">
        <f>ROUND(I239*H239,2)</f>
        <v>0</v>
      </c>
      <c r="K239" s="149" t="s">
        <v>190</v>
      </c>
      <c r="L239" s="31"/>
      <c r="M239" s="153" t="s">
        <v>1</v>
      </c>
      <c r="N239" s="154" t="s">
        <v>42</v>
      </c>
      <c r="O239" s="155">
        <v>1.05</v>
      </c>
      <c r="P239" s="155">
        <f>O239*H239</f>
        <v>2.1</v>
      </c>
      <c r="Q239" s="155">
        <v>0.22394</v>
      </c>
      <c r="R239" s="155">
        <f>Q239*H239</f>
        <v>0.44788</v>
      </c>
      <c r="S239" s="155">
        <v>0</v>
      </c>
      <c r="T239" s="156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7" t="s">
        <v>97</v>
      </c>
      <c r="AT239" s="157" t="s">
        <v>186</v>
      </c>
      <c r="AU239" s="157" t="s">
        <v>86</v>
      </c>
      <c r="AY239" s="18" t="s">
        <v>184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84</v>
      </c>
      <c r="BK239" s="158">
        <f>ROUND(I239*H239,2)</f>
        <v>0</v>
      </c>
      <c r="BL239" s="18" t="s">
        <v>97</v>
      </c>
      <c r="BM239" s="157" t="s">
        <v>2605</v>
      </c>
    </row>
    <row r="240" spans="1:65" s="14" customFormat="1" x14ac:dyDescent="0.15">
      <c r="B240" s="169"/>
      <c r="D240" s="159" t="s">
        <v>194</v>
      </c>
      <c r="E240" s="170" t="s">
        <v>1</v>
      </c>
      <c r="F240" s="171" t="s">
        <v>86</v>
      </c>
      <c r="H240" s="172">
        <v>2</v>
      </c>
      <c r="L240" s="169"/>
      <c r="M240" s="173"/>
      <c r="N240" s="174"/>
      <c r="O240" s="174"/>
      <c r="P240" s="174"/>
      <c r="Q240" s="174"/>
      <c r="R240" s="174"/>
      <c r="S240" s="174"/>
      <c r="T240" s="175"/>
      <c r="AT240" s="170" t="s">
        <v>194</v>
      </c>
      <c r="AU240" s="170" t="s">
        <v>86</v>
      </c>
      <c r="AV240" s="14" t="s">
        <v>86</v>
      </c>
      <c r="AW240" s="14" t="s">
        <v>32</v>
      </c>
      <c r="AX240" s="14" t="s">
        <v>84</v>
      </c>
      <c r="AY240" s="170" t="s">
        <v>184</v>
      </c>
    </row>
    <row r="241" spans="1:65" s="2" customFormat="1" ht="24.25" customHeight="1" x14ac:dyDescent="0.15">
      <c r="A241" s="30"/>
      <c r="B241" s="146"/>
      <c r="C241" s="183" t="s">
        <v>323</v>
      </c>
      <c r="D241" s="183" t="s">
        <v>310</v>
      </c>
      <c r="E241" s="184" t="s">
        <v>371</v>
      </c>
      <c r="F241" s="185" t="s">
        <v>372</v>
      </c>
      <c r="G241" s="186" t="s">
        <v>359</v>
      </c>
      <c r="H241" s="187">
        <v>2</v>
      </c>
      <c r="I241" s="188"/>
      <c r="J241" s="188">
        <f>ROUND(I241*H241,2)</f>
        <v>0</v>
      </c>
      <c r="K241" s="185" t="s">
        <v>190</v>
      </c>
      <c r="L241" s="189"/>
      <c r="M241" s="190" t="s">
        <v>1</v>
      </c>
      <c r="N241" s="191" t="s">
        <v>42</v>
      </c>
      <c r="O241" s="155">
        <v>0</v>
      </c>
      <c r="P241" s="155">
        <f>O241*H241</f>
        <v>0</v>
      </c>
      <c r="Q241" s="155">
        <v>5.2999999999999999E-2</v>
      </c>
      <c r="R241" s="155">
        <f>Q241*H241</f>
        <v>0.106</v>
      </c>
      <c r="S241" s="155">
        <v>0</v>
      </c>
      <c r="T241" s="156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226</v>
      </c>
      <c r="AT241" s="157" t="s">
        <v>310</v>
      </c>
      <c r="AU241" s="157" t="s">
        <v>86</v>
      </c>
      <c r="AY241" s="18" t="s">
        <v>184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8" t="s">
        <v>84</v>
      </c>
      <c r="BK241" s="158">
        <f>ROUND(I241*H241,2)</f>
        <v>0</v>
      </c>
      <c r="BL241" s="18" t="s">
        <v>97</v>
      </c>
      <c r="BM241" s="157" t="s">
        <v>2606</v>
      </c>
    </row>
    <row r="242" spans="1:65" s="2" customFormat="1" ht="37.75" customHeight="1" x14ac:dyDescent="0.15">
      <c r="A242" s="30"/>
      <c r="B242" s="146"/>
      <c r="C242" s="147" t="s">
        <v>330</v>
      </c>
      <c r="D242" s="147" t="s">
        <v>186</v>
      </c>
      <c r="E242" s="148" t="s">
        <v>383</v>
      </c>
      <c r="F242" s="149" t="s">
        <v>384</v>
      </c>
      <c r="G242" s="150" t="s">
        <v>239</v>
      </c>
      <c r="H242" s="151">
        <v>2.3980000000000001</v>
      </c>
      <c r="I242" s="152"/>
      <c r="J242" s="152">
        <f>ROUND(I242*H242,2)</f>
        <v>0</v>
      </c>
      <c r="K242" s="149" t="s">
        <v>190</v>
      </c>
      <c r="L242" s="31"/>
      <c r="M242" s="153" t="s">
        <v>1</v>
      </c>
      <c r="N242" s="154" t="s">
        <v>42</v>
      </c>
      <c r="O242" s="155">
        <v>1.4650000000000001</v>
      </c>
      <c r="P242" s="155">
        <f>O242*H242</f>
        <v>3.5130700000000004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97</v>
      </c>
      <c r="AT242" s="157" t="s">
        <v>186</v>
      </c>
      <c r="AU242" s="157" t="s">
        <v>86</v>
      </c>
      <c r="AY242" s="18" t="s">
        <v>184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97</v>
      </c>
      <c r="BM242" s="157" t="s">
        <v>2607</v>
      </c>
    </row>
    <row r="243" spans="1:65" s="13" customFormat="1" x14ac:dyDescent="0.15">
      <c r="B243" s="163"/>
      <c r="D243" s="159" t="s">
        <v>194</v>
      </c>
      <c r="E243" s="164" t="s">
        <v>1</v>
      </c>
      <c r="F243" s="165" t="s">
        <v>195</v>
      </c>
      <c r="H243" s="164" t="s">
        <v>1</v>
      </c>
      <c r="L243" s="163"/>
      <c r="M243" s="166"/>
      <c r="N243" s="167"/>
      <c r="O243" s="167"/>
      <c r="P243" s="167"/>
      <c r="Q243" s="167"/>
      <c r="R243" s="167"/>
      <c r="S243" s="167"/>
      <c r="T243" s="168"/>
      <c r="AT243" s="164" t="s">
        <v>194</v>
      </c>
      <c r="AU243" s="164" t="s">
        <v>86</v>
      </c>
      <c r="AV243" s="13" t="s">
        <v>84</v>
      </c>
      <c r="AW243" s="13" t="s">
        <v>32</v>
      </c>
      <c r="AX243" s="13" t="s">
        <v>77</v>
      </c>
      <c r="AY243" s="164" t="s">
        <v>184</v>
      </c>
    </row>
    <row r="244" spans="1:65" s="13" customFormat="1" x14ac:dyDescent="0.15">
      <c r="B244" s="163"/>
      <c r="D244" s="159" t="s">
        <v>194</v>
      </c>
      <c r="E244" s="164" t="s">
        <v>1</v>
      </c>
      <c r="F244" s="165" t="s">
        <v>246</v>
      </c>
      <c r="H244" s="164" t="s">
        <v>1</v>
      </c>
      <c r="L244" s="163"/>
      <c r="M244" s="166"/>
      <c r="N244" s="167"/>
      <c r="O244" s="167"/>
      <c r="P244" s="167"/>
      <c r="Q244" s="167"/>
      <c r="R244" s="167"/>
      <c r="S244" s="167"/>
      <c r="T244" s="168"/>
      <c r="AT244" s="164" t="s">
        <v>194</v>
      </c>
      <c r="AU244" s="164" t="s">
        <v>86</v>
      </c>
      <c r="AV244" s="13" t="s">
        <v>84</v>
      </c>
      <c r="AW244" s="13" t="s">
        <v>32</v>
      </c>
      <c r="AX244" s="13" t="s">
        <v>77</v>
      </c>
      <c r="AY244" s="164" t="s">
        <v>184</v>
      </c>
    </row>
    <row r="245" spans="1:65" s="14" customFormat="1" x14ac:dyDescent="0.15">
      <c r="B245" s="169"/>
      <c r="D245" s="159" t="s">
        <v>194</v>
      </c>
      <c r="E245" s="170" t="s">
        <v>1</v>
      </c>
      <c r="F245" s="171" t="s">
        <v>2608</v>
      </c>
      <c r="H245" s="172">
        <v>2.1970000000000001</v>
      </c>
      <c r="L245" s="169"/>
      <c r="M245" s="173"/>
      <c r="N245" s="174"/>
      <c r="O245" s="174"/>
      <c r="P245" s="174"/>
      <c r="Q245" s="174"/>
      <c r="R245" s="174"/>
      <c r="S245" s="174"/>
      <c r="T245" s="175"/>
      <c r="AT245" s="170" t="s">
        <v>194</v>
      </c>
      <c r="AU245" s="170" t="s">
        <v>86</v>
      </c>
      <c r="AV245" s="14" t="s">
        <v>86</v>
      </c>
      <c r="AW245" s="14" t="s">
        <v>32</v>
      </c>
      <c r="AX245" s="14" t="s">
        <v>77</v>
      </c>
      <c r="AY245" s="170" t="s">
        <v>184</v>
      </c>
    </row>
    <row r="246" spans="1:65" s="13" customFormat="1" x14ac:dyDescent="0.15">
      <c r="B246" s="163"/>
      <c r="D246" s="159" t="s">
        <v>194</v>
      </c>
      <c r="E246" s="164" t="s">
        <v>1</v>
      </c>
      <c r="F246" s="165" t="s">
        <v>387</v>
      </c>
      <c r="H246" s="164" t="s">
        <v>1</v>
      </c>
      <c r="L246" s="163"/>
      <c r="M246" s="166"/>
      <c r="N246" s="167"/>
      <c r="O246" s="167"/>
      <c r="P246" s="167"/>
      <c r="Q246" s="167"/>
      <c r="R246" s="167"/>
      <c r="S246" s="167"/>
      <c r="T246" s="168"/>
      <c r="AT246" s="164" t="s">
        <v>194</v>
      </c>
      <c r="AU246" s="164" t="s">
        <v>86</v>
      </c>
      <c r="AV246" s="13" t="s">
        <v>84</v>
      </c>
      <c r="AW246" s="13" t="s">
        <v>32</v>
      </c>
      <c r="AX246" s="13" t="s">
        <v>77</v>
      </c>
      <c r="AY246" s="164" t="s">
        <v>184</v>
      </c>
    </row>
    <row r="247" spans="1:65" s="13" customFormat="1" x14ac:dyDescent="0.15">
      <c r="B247" s="163"/>
      <c r="D247" s="159" t="s">
        <v>194</v>
      </c>
      <c r="E247" s="164" t="s">
        <v>1</v>
      </c>
      <c r="F247" s="165" t="s">
        <v>388</v>
      </c>
      <c r="H247" s="164" t="s">
        <v>1</v>
      </c>
      <c r="L247" s="163"/>
      <c r="M247" s="166"/>
      <c r="N247" s="167"/>
      <c r="O247" s="167"/>
      <c r="P247" s="167"/>
      <c r="Q247" s="167"/>
      <c r="R247" s="167"/>
      <c r="S247" s="167"/>
      <c r="T247" s="168"/>
      <c r="AT247" s="164" t="s">
        <v>194</v>
      </c>
      <c r="AU247" s="164" t="s">
        <v>86</v>
      </c>
      <c r="AV247" s="13" t="s">
        <v>84</v>
      </c>
      <c r="AW247" s="13" t="s">
        <v>32</v>
      </c>
      <c r="AX247" s="13" t="s">
        <v>77</v>
      </c>
      <c r="AY247" s="164" t="s">
        <v>184</v>
      </c>
    </row>
    <row r="248" spans="1:65" s="14" customFormat="1" x14ac:dyDescent="0.15">
      <c r="B248" s="169"/>
      <c r="D248" s="159" t="s">
        <v>194</v>
      </c>
      <c r="E248" s="170" t="s">
        <v>1</v>
      </c>
      <c r="F248" s="171" t="s">
        <v>600</v>
      </c>
      <c r="H248" s="172">
        <v>0.20100000000000001</v>
      </c>
      <c r="L248" s="169"/>
      <c r="M248" s="173"/>
      <c r="N248" s="174"/>
      <c r="O248" s="174"/>
      <c r="P248" s="174"/>
      <c r="Q248" s="174"/>
      <c r="R248" s="174"/>
      <c r="S248" s="174"/>
      <c r="T248" s="175"/>
      <c r="AT248" s="170" t="s">
        <v>194</v>
      </c>
      <c r="AU248" s="170" t="s">
        <v>86</v>
      </c>
      <c r="AV248" s="14" t="s">
        <v>86</v>
      </c>
      <c r="AW248" s="14" t="s">
        <v>32</v>
      </c>
      <c r="AX248" s="14" t="s">
        <v>77</v>
      </c>
      <c r="AY248" s="170" t="s">
        <v>184</v>
      </c>
    </row>
    <row r="249" spans="1:65" s="15" customFormat="1" x14ac:dyDescent="0.15">
      <c r="B249" s="176"/>
      <c r="D249" s="159" t="s">
        <v>194</v>
      </c>
      <c r="E249" s="177" t="s">
        <v>1</v>
      </c>
      <c r="F249" s="178" t="s">
        <v>242</v>
      </c>
      <c r="H249" s="179">
        <v>2.3980000000000001</v>
      </c>
      <c r="L249" s="176"/>
      <c r="M249" s="180"/>
      <c r="N249" s="181"/>
      <c r="O249" s="181"/>
      <c r="P249" s="181"/>
      <c r="Q249" s="181"/>
      <c r="R249" s="181"/>
      <c r="S249" s="181"/>
      <c r="T249" s="182"/>
      <c r="AT249" s="177" t="s">
        <v>194</v>
      </c>
      <c r="AU249" s="177" t="s">
        <v>86</v>
      </c>
      <c r="AV249" s="15" t="s">
        <v>97</v>
      </c>
      <c r="AW249" s="15" t="s">
        <v>32</v>
      </c>
      <c r="AX249" s="15" t="s">
        <v>84</v>
      </c>
      <c r="AY249" s="177" t="s">
        <v>184</v>
      </c>
    </row>
    <row r="250" spans="1:65" s="2" customFormat="1" ht="37.75" customHeight="1" x14ac:dyDescent="0.15">
      <c r="A250" s="30"/>
      <c r="B250" s="146"/>
      <c r="C250" s="147" t="s">
        <v>335</v>
      </c>
      <c r="D250" s="147" t="s">
        <v>186</v>
      </c>
      <c r="E250" s="148" t="s">
        <v>391</v>
      </c>
      <c r="F250" s="149" t="s">
        <v>392</v>
      </c>
      <c r="G250" s="150" t="s">
        <v>239</v>
      </c>
      <c r="H250" s="151">
        <v>1.587</v>
      </c>
      <c r="I250" s="152"/>
      <c r="J250" s="152">
        <f>ROUND(I250*H250,2)</f>
        <v>0</v>
      </c>
      <c r="K250" s="149" t="s">
        <v>190</v>
      </c>
      <c r="L250" s="31"/>
      <c r="M250" s="153" t="s">
        <v>1</v>
      </c>
      <c r="N250" s="154" t="s">
        <v>42</v>
      </c>
      <c r="O250" s="155">
        <v>1.381</v>
      </c>
      <c r="P250" s="155">
        <f>O250*H250</f>
        <v>2.1916470000000001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97</v>
      </c>
      <c r="AT250" s="157" t="s">
        <v>186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2609</v>
      </c>
    </row>
    <row r="251" spans="1:65" s="13" customFormat="1" x14ac:dyDescent="0.15">
      <c r="B251" s="163"/>
      <c r="D251" s="159" t="s">
        <v>194</v>
      </c>
      <c r="E251" s="164" t="s">
        <v>1</v>
      </c>
      <c r="F251" s="165" t="s">
        <v>265</v>
      </c>
      <c r="H251" s="164" t="s">
        <v>1</v>
      </c>
      <c r="L251" s="163"/>
      <c r="M251" s="166"/>
      <c r="N251" s="167"/>
      <c r="O251" s="167"/>
      <c r="P251" s="167"/>
      <c r="Q251" s="167"/>
      <c r="R251" s="167"/>
      <c r="S251" s="167"/>
      <c r="T251" s="168"/>
      <c r="AT251" s="164" t="s">
        <v>194</v>
      </c>
      <c r="AU251" s="164" t="s">
        <v>86</v>
      </c>
      <c r="AV251" s="13" t="s">
        <v>84</v>
      </c>
      <c r="AW251" s="13" t="s">
        <v>32</v>
      </c>
      <c r="AX251" s="13" t="s">
        <v>77</v>
      </c>
      <c r="AY251" s="164" t="s">
        <v>184</v>
      </c>
    </row>
    <row r="252" spans="1:65" s="14" customFormat="1" x14ac:dyDescent="0.15">
      <c r="B252" s="169"/>
      <c r="D252" s="159" t="s">
        <v>194</v>
      </c>
      <c r="E252" s="170" t="s">
        <v>1</v>
      </c>
      <c r="F252" s="171" t="s">
        <v>2610</v>
      </c>
      <c r="H252" s="172">
        <v>1.587</v>
      </c>
      <c r="L252" s="169"/>
      <c r="M252" s="173"/>
      <c r="N252" s="174"/>
      <c r="O252" s="174"/>
      <c r="P252" s="174"/>
      <c r="Q252" s="174"/>
      <c r="R252" s="174"/>
      <c r="S252" s="174"/>
      <c r="T252" s="175"/>
      <c r="AT252" s="170" t="s">
        <v>194</v>
      </c>
      <c r="AU252" s="170" t="s">
        <v>86</v>
      </c>
      <c r="AV252" s="14" t="s">
        <v>86</v>
      </c>
      <c r="AW252" s="14" t="s">
        <v>32</v>
      </c>
      <c r="AX252" s="14" t="s">
        <v>84</v>
      </c>
      <c r="AY252" s="170" t="s">
        <v>184</v>
      </c>
    </row>
    <row r="253" spans="1:65" s="12" customFormat="1" ht="22.75" customHeight="1" x14ac:dyDescent="0.15">
      <c r="B253" s="134"/>
      <c r="D253" s="135" t="s">
        <v>76</v>
      </c>
      <c r="E253" s="144" t="s">
        <v>209</v>
      </c>
      <c r="F253" s="144" t="s">
        <v>603</v>
      </c>
      <c r="J253" s="145">
        <f>BK253</f>
        <v>0</v>
      </c>
      <c r="L253" s="134"/>
      <c r="M253" s="138"/>
      <c r="N253" s="139"/>
      <c r="O253" s="139"/>
      <c r="P253" s="140">
        <f>SUM(P254:P276)</f>
        <v>1.5619210000000001</v>
      </c>
      <c r="Q253" s="139"/>
      <c r="R253" s="140">
        <f>SUM(R254:R276)</f>
        <v>0</v>
      </c>
      <c r="S253" s="139"/>
      <c r="T253" s="141">
        <f>SUM(T254:T276)</f>
        <v>0</v>
      </c>
      <c r="AR253" s="135" t="s">
        <v>84</v>
      </c>
      <c r="AT253" s="142" t="s">
        <v>76</v>
      </c>
      <c r="AU253" s="142" t="s">
        <v>84</v>
      </c>
      <c r="AY253" s="135" t="s">
        <v>184</v>
      </c>
      <c r="BK253" s="143">
        <f>SUM(BK254:BK276)</f>
        <v>0</v>
      </c>
    </row>
    <row r="254" spans="1:65" s="2" customFormat="1" ht="33" customHeight="1" x14ac:dyDescent="0.15">
      <c r="A254" s="30"/>
      <c r="B254" s="146"/>
      <c r="C254" s="147" t="s">
        <v>340</v>
      </c>
      <c r="D254" s="147" t="s">
        <v>186</v>
      </c>
      <c r="E254" s="148" t="s">
        <v>604</v>
      </c>
      <c r="F254" s="149" t="s">
        <v>605</v>
      </c>
      <c r="G254" s="150" t="s">
        <v>189</v>
      </c>
      <c r="H254" s="151">
        <v>3.2570000000000001</v>
      </c>
      <c r="I254" s="152"/>
      <c r="J254" s="152">
        <f>ROUND(I254*H254,2)</f>
        <v>0</v>
      </c>
      <c r="K254" s="149" t="s">
        <v>190</v>
      </c>
      <c r="L254" s="31"/>
      <c r="M254" s="153" t="s">
        <v>1</v>
      </c>
      <c r="N254" s="154" t="s">
        <v>42</v>
      </c>
      <c r="O254" s="155">
        <v>8.3000000000000004E-2</v>
      </c>
      <c r="P254" s="155">
        <f>O254*H254</f>
        <v>0.27033100000000004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97</v>
      </c>
      <c r="AT254" s="157" t="s">
        <v>186</v>
      </c>
      <c r="AU254" s="157" t="s">
        <v>86</v>
      </c>
      <c r="AY254" s="18" t="s">
        <v>184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8" t="s">
        <v>84</v>
      </c>
      <c r="BK254" s="158">
        <f>ROUND(I254*H254,2)</f>
        <v>0</v>
      </c>
      <c r="BL254" s="18" t="s">
        <v>97</v>
      </c>
      <c r="BM254" s="157" t="s">
        <v>2611</v>
      </c>
    </row>
    <row r="255" spans="1:65" s="13" customFormat="1" x14ac:dyDescent="0.15">
      <c r="B255" s="163"/>
      <c r="D255" s="159" t="s">
        <v>194</v>
      </c>
      <c r="E255" s="164" t="s">
        <v>1</v>
      </c>
      <c r="F255" s="165" t="s">
        <v>537</v>
      </c>
      <c r="H255" s="164" t="s">
        <v>1</v>
      </c>
      <c r="L255" s="163"/>
      <c r="M255" s="166"/>
      <c r="N255" s="167"/>
      <c r="O255" s="167"/>
      <c r="P255" s="167"/>
      <c r="Q255" s="167"/>
      <c r="R255" s="167"/>
      <c r="S255" s="167"/>
      <c r="T255" s="168"/>
      <c r="AT255" s="164" t="s">
        <v>194</v>
      </c>
      <c r="AU255" s="164" t="s">
        <v>86</v>
      </c>
      <c r="AV255" s="13" t="s">
        <v>84</v>
      </c>
      <c r="AW255" s="13" t="s">
        <v>32</v>
      </c>
      <c r="AX255" s="13" t="s">
        <v>77</v>
      </c>
      <c r="AY255" s="164" t="s">
        <v>184</v>
      </c>
    </row>
    <row r="256" spans="1:65" s="14" customFormat="1" x14ac:dyDescent="0.15">
      <c r="B256" s="169"/>
      <c r="D256" s="159" t="s">
        <v>194</v>
      </c>
      <c r="E256" s="170" t="s">
        <v>1</v>
      </c>
      <c r="F256" s="171" t="s">
        <v>2564</v>
      </c>
      <c r="H256" s="172">
        <v>3.2570000000000001</v>
      </c>
      <c r="L256" s="169"/>
      <c r="M256" s="173"/>
      <c r="N256" s="174"/>
      <c r="O256" s="174"/>
      <c r="P256" s="174"/>
      <c r="Q256" s="174"/>
      <c r="R256" s="174"/>
      <c r="S256" s="174"/>
      <c r="T256" s="175"/>
      <c r="AT256" s="170" t="s">
        <v>194</v>
      </c>
      <c r="AU256" s="170" t="s">
        <v>86</v>
      </c>
      <c r="AV256" s="14" t="s">
        <v>86</v>
      </c>
      <c r="AW256" s="14" t="s">
        <v>32</v>
      </c>
      <c r="AX256" s="14" t="s">
        <v>84</v>
      </c>
      <c r="AY256" s="170" t="s">
        <v>184</v>
      </c>
    </row>
    <row r="257" spans="1:65" s="2" customFormat="1" ht="33" customHeight="1" x14ac:dyDescent="0.15">
      <c r="A257" s="30"/>
      <c r="B257" s="146"/>
      <c r="C257" s="147" t="s">
        <v>344</v>
      </c>
      <c r="D257" s="147" t="s">
        <v>186</v>
      </c>
      <c r="E257" s="148" t="s">
        <v>607</v>
      </c>
      <c r="F257" s="149" t="s">
        <v>608</v>
      </c>
      <c r="G257" s="150" t="s">
        <v>189</v>
      </c>
      <c r="H257" s="151">
        <v>3.2570000000000001</v>
      </c>
      <c r="I257" s="152"/>
      <c r="J257" s="152">
        <f>ROUND(I257*H257,2)</f>
        <v>0</v>
      </c>
      <c r="K257" s="149" t="s">
        <v>190</v>
      </c>
      <c r="L257" s="31"/>
      <c r="M257" s="153" t="s">
        <v>1</v>
      </c>
      <c r="N257" s="154" t="s">
        <v>42</v>
      </c>
      <c r="O257" s="155">
        <v>0.152</v>
      </c>
      <c r="P257" s="155">
        <f>O257*H257</f>
        <v>0.495064</v>
      </c>
      <c r="Q257" s="155">
        <v>0</v>
      </c>
      <c r="R257" s="155">
        <f>Q257*H257</f>
        <v>0</v>
      </c>
      <c r="S257" s="155">
        <v>0</v>
      </c>
      <c r="T257" s="156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97</v>
      </c>
      <c r="AT257" s="157" t="s">
        <v>186</v>
      </c>
      <c r="AU257" s="157" t="s">
        <v>86</v>
      </c>
      <c r="AY257" s="18" t="s">
        <v>184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8" t="s">
        <v>84</v>
      </c>
      <c r="BK257" s="158">
        <f>ROUND(I257*H257,2)</f>
        <v>0</v>
      </c>
      <c r="BL257" s="18" t="s">
        <v>97</v>
      </c>
      <c r="BM257" s="157" t="s">
        <v>2612</v>
      </c>
    </row>
    <row r="258" spans="1:65" s="13" customFormat="1" x14ac:dyDescent="0.15">
      <c r="B258" s="163"/>
      <c r="D258" s="159" t="s">
        <v>194</v>
      </c>
      <c r="E258" s="164" t="s">
        <v>1</v>
      </c>
      <c r="F258" s="165" t="s">
        <v>195</v>
      </c>
      <c r="H258" s="164" t="s">
        <v>1</v>
      </c>
      <c r="L258" s="163"/>
      <c r="M258" s="166"/>
      <c r="N258" s="167"/>
      <c r="O258" s="167"/>
      <c r="P258" s="167"/>
      <c r="Q258" s="167"/>
      <c r="R258" s="167"/>
      <c r="S258" s="167"/>
      <c r="T258" s="168"/>
      <c r="AT258" s="164" t="s">
        <v>194</v>
      </c>
      <c r="AU258" s="164" t="s">
        <v>86</v>
      </c>
      <c r="AV258" s="13" t="s">
        <v>84</v>
      </c>
      <c r="AW258" s="13" t="s">
        <v>32</v>
      </c>
      <c r="AX258" s="13" t="s">
        <v>77</v>
      </c>
      <c r="AY258" s="164" t="s">
        <v>184</v>
      </c>
    </row>
    <row r="259" spans="1:65" s="13" customFormat="1" x14ac:dyDescent="0.15">
      <c r="B259" s="163"/>
      <c r="D259" s="159" t="s">
        <v>194</v>
      </c>
      <c r="E259" s="164" t="s">
        <v>1</v>
      </c>
      <c r="F259" s="165" t="s">
        <v>196</v>
      </c>
      <c r="H259" s="164" t="s">
        <v>1</v>
      </c>
      <c r="L259" s="163"/>
      <c r="M259" s="166"/>
      <c r="N259" s="167"/>
      <c r="O259" s="167"/>
      <c r="P259" s="167"/>
      <c r="Q259" s="167"/>
      <c r="R259" s="167"/>
      <c r="S259" s="167"/>
      <c r="T259" s="168"/>
      <c r="AT259" s="164" t="s">
        <v>194</v>
      </c>
      <c r="AU259" s="164" t="s">
        <v>86</v>
      </c>
      <c r="AV259" s="13" t="s">
        <v>84</v>
      </c>
      <c r="AW259" s="13" t="s">
        <v>32</v>
      </c>
      <c r="AX259" s="13" t="s">
        <v>77</v>
      </c>
      <c r="AY259" s="164" t="s">
        <v>184</v>
      </c>
    </row>
    <row r="260" spans="1:65" s="14" customFormat="1" x14ac:dyDescent="0.15">
      <c r="B260" s="169"/>
      <c r="D260" s="159" t="s">
        <v>194</v>
      </c>
      <c r="E260" s="170" t="s">
        <v>1</v>
      </c>
      <c r="F260" s="171" t="s">
        <v>2564</v>
      </c>
      <c r="H260" s="172">
        <v>3.2570000000000001</v>
      </c>
      <c r="L260" s="169"/>
      <c r="M260" s="173"/>
      <c r="N260" s="174"/>
      <c r="O260" s="174"/>
      <c r="P260" s="174"/>
      <c r="Q260" s="174"/>
      <c r="R260" s="174"/>
      <c r="S260" s="174"/>
      <c r="T260" s="175"/>
      <c r="AT260" s="170" t="s">
        <v>194</v>
      </c>
      <c r="AU260" s="170" t="s">
        <v>86</v>
      </c>
      <c r="AV260" s="14" t="s">
        <v>86</v>
      </c>
      <c r="AW260" s="14" t="s">
        <v>32</v>
      </c>
      <c r="AX260" s="14" t="s">
        <v>84</v>
      </c>
      <c r="AY260" s="170" t="s">
        <v>184</v>
      </c>
    </row>
    <row r="261" spans="1:65" s="2" customFormat="1" ht="49" customHeight="1" x14ac:dyDescent="0.15">
      <c r="A261" s="30"/>
      <c r="B261" s="146"/>
      <c r="C261" s="147" t="s">
        <v>349</v>
      </c>
      <c r="D261" s="147" t="s">
        <v>186</v>
      </c>
      <c r="E261" s="148" t="s">
        <v>610</v>
      </c>
      <c r="F261" s="149" t="s">
        <v>611</v>
      </c>
      <c r="G261" s="150" t="s">
        <v>189</v>
      </c>
      <c r="H261" s="151">
        <v>3.2570000000000001</v>
      </c>
      <c r="I261" s="152"/>
      <c r="J261" s="152">
        <f>ROUND(I261*H261,2)</f>
        <v>0</v>
      </c>
      <c r="K261" s="149" t="s">
        <v>190</v>
      </c>
      <c r="L261" s="31"/>
      <c r="M261" s="153" t="s">
        <v>1</v>
      </c>
      <c r="N261" s="154" t="s">
        <v>42</v>
      </c>
      <c r="O261" s="155">
        <v>0.14899999999999999</v>
      </c>
      <c r="P261" s="155">
        <f>O261*H261</f>
        <v>0.48529299999999997</v>
      </c>
      <c r="Q261" s="155">
        <v>0</v>
      </c>
      <c r="R261" s="155">
        <f>Q261*H261</f>
        <v>0</v>
      </c>
      <c r="S261" s="155">
        <v>0</v>
      </c>
      <c r="T261" s="156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97</v>
      </c>
      <c r="AT261" s="157" t="s">
        <v>186</v>
      </c>
      <c r="AU261" s="157" t="s">
        <v>86</v>
      </c>
      <c r="AY261" s="18" t="s">
        <v>184</v>
      </c>
      <c r="BE261" s="158">
        <f>IF(N261="základní",J261,0)</f>
        <v>0</v>
      </c>
      <c r="BF261" s="158">
        <f>IF(N261="snížená",J261,0)</f>
        <v>0</v>
      </c>
      <c r="BG261" s="158">
        <f>IF(N261="zákl. přenesená",J261,0)</f>
        <v>0</v>
      </c>
      <c r="BH261" s="158">
        <f>IF(N261="sníž. přenesená",J261,0)</f>
        <v>0</v>
      </c>
      <c r="BI261" s="158">
        <f>IF(N261="nulová",J261,0)</f>
        <v>0</v>
      </c>
      <c r="BJ261" s="18" t="s">
        <v>84</v>
      </c>
      <c r="BK261" s="158">
        <f>ROUND(I261*H261,2)</f>
        <v>0</v>
      </c>
      <c r="BL261" s="18" t="s">
        <v>97</v>
      </c>
      <c r="BM261" s="157" t="s">
        <v>2613</v>
      </c>
    </row>
    <row r="262" spans="1:65" s="13" customFormat="1" x14ac:dyDescent="0.15">
      <c r="B262" s="163"/>
      <c r="D262" s="159" t="s">
        <v>194</v>
      </c>
      <c r="E262" s="164" t="s">
        <v>1</v>
      </c>
      <c r="F262" s="165" t="s">
        <v>195</v>
      </c>
      <c r="H262" s="164" t="s">
        <v>1</v>
      </c>
      <c r="L262" s="163"/>
      <c r="M262" s="166"/>
      <c r="N262" s="167"/>
      <c r="O262" s="167"/>
      <c r="P262" s="167"/>
      <c r="Q262" s="167"/>
      <c r="R262" s="167"/>
      <c r="S262" s="167"/>
      <c r="T262" s="168"/>
      <c r="AT262" s="164" t="s">
        <v>194</v>
      </c>
      <c r="AU262" s="164" t="s">
        <v>86</v>
      </c>
      <c r="AV262" s="13" t="s">
        <v>84</v>
      </c>
      <c r="AW262" s="13" t="s">
        <v>32</v>
      </c>
      <c r="AX262" s="13" t="s">
        <v>77</v>
      </c>
      <c r="AY262" s="164" t="s">
        <v>184</v>
      </c>
    </row>
    <row r="263" spans="1:65" s="13" customFormat="1" x14ac:dyDescent="0.15">
      <c r="B263" s="163"/>
      <c r="D263" s="159" t="s">
        <v>194</v>
      </c>
      <c r="E263" s="164" t="s">
        <v>1</v>
      </c>
      <c r="F263" s="165" t="s">
        <v>196</v>
      </c>
      <c r="H263" s="164" t="s">
        <v>1</v>
      </c>
      <c r="L263" s="163"/>
      <c r="M263" s="166"/>
      <c r="N263" s="167"/>
      <c r="O263" s="167"/>
      <c r="P263" s="167"/>
      <c r="Q263" s="167"/>
      <c r="R263" s="167"/>
      <c r="S263" s="167"/>
      <c r="T263" s="168"/>
      <c r="AT263" s="164" t="s">
        <v>194</v>
      </c>
      <c r="AU263" s="164" t="s">
        <v>86</v>
      </c>
      <c r="AV263" s="13" t="s">
        <v>84</v>
      </c>
      <c r="AW263" s="13" t="s">
        <v>32</v>
      </c>
      <c r="AX263" s="13" t="s">
        <v>77</v>
      </c>
      <c r="AY263" s="164" t="s">
        <v>184</v>
      </c>
    </row>
    <row r="264" spans="1:65" s="14" customFormat="1" x14ac:dyDescent="0.15">
      <c r="B264" s="169"/>
      <c r="D264" s="159" t="s">
        <v>194</v>
      </c>
      <c r="E264" s="170" t="s">
        <v>1</v>
      </c>
      <c r="F264" s="171" t="s">
        <v>2564</v>
      </c>
      <c r="H264" s="172">
        <v>3.2570000000000001</v>
      </c>
      <c r="L264" s="169"/>
      <c r="M264" s="173"/>
      <c r="N264" s="174"/>
      <c r="O264" s="174"/>
      <c r="P264" s="174"/>
      <c r="Q264" s="174"/>
      <c r="R264" s="174"/>
      <c r="S264" s="174"/>
      <c r="T264" s="175"/>
      <c r="AT264" s="170" t="s">
        <v>194</v>
      </c>
      <c r="AU264" s="170" t="s">
        <v>86</v>
      </c>
      <c r="AV264" s="14" t="s">
        <v>86</v>
      </c>
      <c r="AW264" s="14" t="s">
        <v>32</v>
      </c>
      <c r="AX264" s="14" t="s">
        <v>84</v>
      </c>
      <c r="AY264" s="170" t="s">
        <v>184</v>
      </c>
    </row>
    <row r="265" spans="1:65" s="2" customFormat="1" ht="24.25" customHeight="1" x14ac:dyDescent="0.15">
      <c r="A265" s="30"/>
      <c r="B265" s="146"/>
      <c r="C265" s="147" t="s">
        <v>356</v>
      </c>
      <c r="D265" s="147" t="s">
        <v>186</v>
      </c>
      <c r="E265" s="148" t="s">
        <v>613</v>
      </c>
      <c r="F265" s="149" t="s">
        <v>614</v>
      </c>
      <c r="G265" s="150" t="s">
        <v>189</v>
      </c>
      <c r="H265" s="151">
        <v>3.2570000000000001</v>
      </c>
      <c r="I265" s="152"/>
      <c r="J265" s="152">
        <f>ROUND(I265*H265,2)</f>
        <v>0</v>
      </c>
      <c r="K265" s="149" t="s">
        <v>190</v>
      </c>
      <c r="L265" s="31"/>
      <c r="M265" s="153" t="s">
        <v>1</v>
      </c>
      <c r="N265" s="154" t="s">
        <v>42</v>
      </c>
      <c r="O265" s="155">
        <v>4.0000000000000001E-3</v>
      </c>
      <c r="P265" s="155">
        <f>O265*H265</f>
        <v>1.3028000000000001E-2</v>
      </c>
      <c r="Q265" s="155">
        <v>0</v>
      </c>
      <c r="R265" s="155">
        <f>Q265*H265</f>
        <v>0</v>
      </c>
      <c r="S265" s="155">
        <v>0</v>
      </c>
      <c r="T265" s="156">
        <f>S265*H265</f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97</v>
      </c>
      <c r="AT265" s="157" t="s">
        <v>186</v>
      </c>
      <c r="AU265" s="157" t="s">
        <v>86</v>
      </c>
      <c r="AY265" s="18" t="s">
        <v>184</v>
      </c>
      <c r="BE265" s="158">
        <f>IF(N265="základní",J265,0)</f>
        <v>0</v>
      </c>
      <c r="BF265" s="158">
        <f>IF(N265="snížená",J265,0)</f>
        <v>0</v>
      </c>
      <c r="BG265" s="158">
        <f>IF(N265="zákl. přenesená",J265,0)</f>
        <v>0</v>
      </c>
      <c r="BH265" s="158">
        <f>IF(N265="sníž. přenesená",J265,0)</f>
        <v>0</v>
      </c>
      <c r="BI265" s="158">
        <f>IF(N265="nulová",J265,0)</f>
        <v>0</v>
      </c>
      <c r="BJ265" s="18" t="s">
        <v>84</v>
      </c>
      <c r="BK265" s="158">
        <f>ROUND(I265*H265,2)</f>
        <v>0</v>
      </c>
      <c r="BL265" s="18" t="s">
        <v>97</v>
      </c>
      <c r="BM265" s="157" t="s">
        <v>2614</v>
      </c>
    </row>
    <row r="266" spans="1:65" s="13" customFormat="1" x14ac:dyDescent="0.15">
      <c r="B266" s="163"/>
      <c r="D266" s="159" t="s">
        <v>194</v>
      </c>
      <c r="E266" s="164" t="s">
        <v>1</v>
      </c>
      <c r="F266" s="165" t="s">
        <v>195</v>
      </c>
      <c r="H266" s="164" t="s">
        <v>1</v>
      </c>
      <c r="L266" s="163"/>
      <c r="M266" s="166"/>
      <c r="N266" s="167"/>
      <c r="O266" s="167"/>
      <c r="P266" s="167"/>
      <c r="Q266" s="167"/>
      <c r="R266" s="167"/>
      <c r="S266" s="167"/>
      <c r="T266" s="168"/>
      <c r="AT266" s="164" t="s">
        <v>194</v>
      </c>
      <c r="AU266" s="164" t="s">
        <v>86</v>
      </c>
      <c r="AV266" s="13" t="s">
        <v>84</v>
      </c>
      <c r="AW266" s="13" t="s">
        <v>32</v>
      </c>
      <c r="AX266" s="13" t="s">
        <v>77</v>
      </c>
      <c r="AY266" s="164" t="s">
        <v>184</v>
      </c>
    </row>
    <row r="267" spans="1:65" s="13" customFormat="1" x14ac:dyDescent="0.15">
      <c r="B267" s="163"/>
      <c r="D267" s="159" t="s">
        <v>194</v>
      </c>
      <c r="E267" s="164" t="s">
        <v>1</v>
      </c>
      <c r="F267" s="165" t="s">
        <v>196</v>
      </c>
      <c r="H267" s="164" t="s">
        <v>1</v>
      </c>
      <c r="L267" s="163"/>
      <c r="M267" s="166"/>
      <c r="N267" s="167"/>
      <c r="O267" s="167"/>
      <c r="P267" s="167"/>
      <c r="Q267" s="167"/>
      <c r="R267" s="167"/>
      <c r="S267" s="167"/>
      <c r="T267" s="168"/>
      <c r="AT267" s="164" t="s">
        <v>194</v>
      </c>
      <c r="AU267" s="164" t="s">
        <v>86</v>
      </c>
      <c r="AV267" s="13" t="s">
        <v>84</v>
      </c>
      <c r="AW267" s="13" t="s">
        <v>32</v>
      </c>
      <c r="AX267" s="13" t="s">
        <v>77</v>
      </c>
      <c r="AY267" s="164" t="s">
        <v>184</v>
      </c>
    </row>
    <row r="268" spans="1:65" s="14" customFormat="1" x14ac:dyDescent="0.15">
      <c r="B268" s="169"/>
      <c r="D268" s="159" t="s">
        <v>194</v>
      </c>
      <c r="E268" s="170" t="s">
        <v>1</v>
      </c>
      <c r="F268" s="171" t="s">
        <v>2564</v>
      </c>
      <c r="H268" s="172">
        <v>3.2570000000000001</v>
      </c>
      <c r="L268" s="169"/>
      <c r="M268" s="173"/>
      <c r="N268" s="174"/>
      <c r="O268" s="174"/>
      <c r="P268" s="174"/>
      <c r="Q268" s="174"/>
      <c r="R268" s="174"/>
      <c r="S268" s="174"/>
      <c r="T268" s="175"/>
      <c r="AT268" s="170" t="s">
        <v>194</v>
      </c>
      <c r="AU268" s="170" t="s">
        <v>86</v>
      </c>
      <c r="AV268" s="14" t="s">
        <v>86</v>
      </c>
      <c r="AW268" s="14" t="s">
        <v>32</v>
      </c>
      <c r="AX268" s="14" t="s">
        <v>84</v>
      </c>
      <c r="AY268" s="170" t="s">
        <v>184</v>
      </c>
    </row>
    <row r="269" spans="1:65" s="2" customFormat="1" ht="24.25" customHeight="1" x14ac:dyDescent="0.15">
      <c r="A269" s="30"/>
      <c r="B269" s="146"/>
      <c r="C269" s="147" t="s">
        <v>362</v>
      </c>
      <c r="D269" s="147" t="s">
        <v>186</v>
      </c>
      <c r="E269" s="148" t="s">
        <v>616</v>
      </c>
      <c r="F269" s="149" t="s">
        <v>617</v>
      </c>
      <c r="G269" s="150" t="s">
        <v>189</v>
      </c>
      <c r="H269" s="151">
        <v>4.085</v>
      </c>
      <c r="I269" s="152"/>
      <c r="J269" s="152">
        <f>ROUND(I269*H269,2)</f>
        <v>0</v>
      </c>
      <c r="K269" s="149" t="s">
        <v>190</v>
      </c>
      <c r="L269" s="31"/>
      <c r="M269" s="153" t="s">
        <v>1</v>
      </c>
      <c r="N269" s="154" t="s">
        <v>42</v>
      </c>
      <c r="O269" s="155">
        <v>2E-3</v>
      </c>
      <c r="P269" s="155">
        <f>O269*H269</f>
        <v>8.1700000000000002E-3</v>
      </c>
      <c r="Q269" s="155">
        <v>0</v>
      </c>
      <c r="R269" s="155">
        <f>Q269*H269</f>
        <v>0</v>
      </c>
      <c r="S269" s="155">
        <v>0</v>
      </c>
      <c r="T269" s="156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7" t="s">
        <v>97</v>
      </c>
      <c r="AT269" s="157" t="s">
        <v>186</v>
      </c>
      <c r="AU269" s="157" t="s">
        <v>86</v>
      </c>
      <c r="AY269" s="18" t="s">
        <v>184</v>
      </c>
      <c r="BE269" s="158">
        <f>IF(N269="základní",J269,0)</f>
        <v>0</v>
      </c>
      <c r="BF269" s="158">
        <f>IF(N269="snížená",J269,0)</f>
        <v>0</v>
      </c>
      <c r="BG269" s="158">
        <f>IF(N269="zákl. přenesená",J269,0)</f>
        <v>0</v>
      </c>
      <c r="BH269" s="158">
        <f>IF(N269="sníž. přenesená",J269,0)</f>
        <v>0</v>
      </c>
      <c r="BI269" s="158">
        <f>IF(N269="nulová",J269,0)</f>
        <v>0</v>
      </c>
      <c r="BJ269" s="18" t="s">
        <v>84</v>
      </c>
      <c r="BK269" s="158">
        <f>ROUND(I269*H269,2)</f>
        <v>0</v>
      </c>
      <c r="BL269" s="18" t="s">
        <v>97</v>
      </c>
      <c r="BM269" s="157" t="s">
        <v>2615</v>
      </c>
    </row>
    <row r="270" spans="1:65" s="13" customFormat="1" x14ac:dyDescent="0.15">
      <c r="B270" s="163"/>
      <c r="D270" s="159" t="s">
        <v>194</v>
      </c>
      <c r="E270" s="164" t="s">
        <v>1</v>
      </c>
      <c r="F270" s="165" t="s">
        <v>195</v>
      </c>
      <c r="H270" s="164" t="s">
        <v>1</v>
      </c>
      <c r="L270" s="163"/>
      <c r="M270" s="166"/>
      <c r="N270" s="167"/>
      <c r="O270" s="167"/>
      <c r="P270" s="167"/>
      <c r="Q270" s="167"/>
      <c r="R270" s="167"/>
      <c r="S270" s="167"/>
      <c r="T270" s="168"/>
      <c r="AT270" s="164" t="s">
        <v>194</v>
      </c>
      <c r="AU270" s="164" t="s">
        <v>86</v>
      </c>
      <c r="AV270" s="13" t="s">
        <v>84</v>
      </c>
      <c r="AW270" s="13" t="s">
        <v>32</v>
      </c>
      <c r="AX270" s="13" t="s">
        <v>77</v>
      </c>
      <c r="AY270" s="164" t="s">
        <v>184</v>
      </c>
    </row>
    <row r="271" spans="1:65" s="13" customFormat="1" x14ac:dyDescent="0.15">
      <c r="B271" s="163"/>
      <c r="D271" s="159" t="s">
        <v>194</v>
      </c>
      <c r="E271" s="164" t="s">
        <v>1</v>
      </c>
      <c r="F271" s="165" t="s">
        <v>196</v>
      </c>
      <c r="H271" s="164" t="s">
        <v>1</v>
      </c>
      <c r="L271" s="163"/>
      <c r="M271" s="166"/>
      <c r="N271" s="167"/>
      <c r="O271" s="167"/>
      <c r="P271" s="167"/>
      <c r="Q271" s="167"/>
      <c r="R271" s="167"/>
      <c r="S271" s="167"/>
      <c r="T271" s="168"/>
      <c r="AT271" s="164" t="s">
        <v>194</v>
      </c>
      <c r="AU271" s="164" t="s">
        <v>86</v>
      </c>
      <c r="AV271" s="13" t="s">
        <v>84</v>
      </c>
      <c r="AW271" s="13" t="s">
        <v>32</v>
      </c>
      <c r="AX271" s="13" t="s">
        <v>77</v>
      </c>
      <c r="AY271" s="164" t="s">
        <v>184</v>
      </c>
    </row>
    <row r="272" spans="1:65" s="14" customFormat="1" x14ac:dyDescent="0.15">
      <c r="B272" s="169"/>
      <c r="D272" s="159" t="s">
        <v>194</v>
      </c>
      <c r="E272" s="170" t="s">
        <v>1</v>
      </c>
      <c r="F272" s="171" t="s">
        <v>2570</v>
      </c>
      <c r="H272" s="172">
        <v>4.085</v>
      </c>
      <c r="L272" s="169"/>
      <c r="M272" s="173"/>
      <c r="N272" s="174"/>
      <c r="O272" s="174"/>
      <c r="P272" s="174"/>
      <c r="Q272" s="174"/>
      <c r="R272" s="174"/>
      <c r="S272" s="174"/>
      <c r="T272" s="175"/>
      <c r="AT272" s="170" t="s">
        <v>194</v>
      </c>
      <c r="AU272" s="170" t="s">
        <v>86</v>
      </c>
      <c r="AV272" s="14" t="s">
        <v>86</v>
      </c>
      <c r="AW272" s="14" t="s">
        <v>32</v>
      </c>
      <c r="AX272" s="14" t="s">
        <v>84</v>
      </c>
      <c r="AY272" s="170" t="s">
        <v>184</v>
      </c>
    </row>
    <row r="273" spans="1:65" s="2" customFormat="1" ht="44.25" customHeight="1" x14ac:dyDescent="0.15">
      <c r="A273" s="30"/>
      <c r="B273" s="146"/>
      <c r="C273" s="147" t="s">
        <v>366</v>
      </c>
      <c r="D273" s="147" t="s">
        <v>186</v>
      </c>
      <c r="E273" s="148" t="s">
        <v>619</v>
      </c>
      <c r="F273" s="149" t="s">
        <v>620</v>
      </c>
      <c r="G273" s="150" t="s">
        <v>189</v>
      </c>
      <c r="H273" s="151">
        <v>4.085</v>
      </c>
      <c r="I273" s="152"/>
      <c r="J273" s="152">
        <f>ROUND(I273*H273,2)</f>
        <v>0</v>
      </c>
      <c r="K273" s="149" t="s">
        <v>190</v>
      </c>
      <c r="L273" s="31"/>
      <c r="M273" s="153" t="s">
        <v>1</v>
      </c>
      <c r="N273" s="154" t="s">
        <v>42</v>
      </c>
      <c r="O273" s="155">
        <v>7.0999999999999994E-2</v>
      </c>
      <c r="P273" s="155">
        <f>O273*H273</f>
        <v>0.29003499999999999</v>
      </c>
      <c r="Q273" s="155">
        <v>0</v>
      </c>
      <c r="R273" s="155">
        <f>Q273*H273</f>
        <v>0</v>
      </c>
      <c r="S273" s="155">
        <v>0</v>
      </c>
      <c r="T273" s="156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7" t="s">
        <v>97</v>
      </c>
      <c r="AT273" s="157" t="s">
        <v>186</v>
      </c>
      <c r="AU273" s="157" t="s">
        <v>86</v>
      </c>
      <c r="AY273" s="18" t="s">
        <v>184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18" t="s">
        <v>84</v>
      </c>
      <c r="BK273" s="158">
        <f>ROUND(I273*H273,2)</f>
        <v>0</v>
      </c>
      <c r="BL273" s="18" t="s">
        <v>97</v>
      </c>
      <c r="BM273" s="157" t="s">
        <v>2616</v>
      </c>
    </row>
    <row r="274" spans="1:65" s="13" customFormat="1" x14ac:dyDescent="0.15">
      <c r="B274" s="163"/>
      <c r="D274" s="159" t="s">
        <v>194</v>
      </c>
      <c r="E274" s="164" t="s">
        <v>1</v>
      </c>
      <c r="F274" s="165" t="s">
        <v>195</v>
      </c>
      <c r="H274" s="164" t="s">
        <v>1</v>
      </c>
      <c r="L274" s="163"/>
      <c r="M274" s="166"/>
      <c r="N274" s="167"/>
      <c r="O274" s="167"/>
      <c r="P274" s="167"/>
      <c r="Q274" s="167"/>
      <c r="R274" s="167"/>
      <c r="S274" s="167"/>
      <c r="T274" s="168"/>
      <c r="AT274" s="164" t="s">
        <v>194</v>
      </c>
      <c r="AU274" s="164" t="s">
        <v>86</v>
      </c>
      <c r="AV274" s="13" t="s">
        <v>84</v>
      </c>
      <c r="AW274" s="13" t="s">
        <v>32</v>
      </c>
      <c r="AX274" s="13" t="s">
        <v>77</v>
      </c>
      <c r="AY274" s="164" t="s">
        <v>184</v>
      </c>
    </row>
    <row r="275" spans="1:65" s="13" customFormat="1" x14ac:dyDescent="0.15">
      <c r="B275" s="163"/>
      <c r="D275" s="159" t="s">
        <v>194</v>
      </c>
      <c r="E275" s="164" t="s">
        <v>1</v>
      </c>
      <c r="F275" s="165" t="s">
        <v>196</v>
      </c>
      <c r="H275" s="164" t="s">
        <v>1</v>
      </c>
      <c r="L275" s="163"/>
      <c r="M275" s="166"/>
      <c r="N275" s="167"/>
      <c r="O275" s="167"/>
      <c r="P275" s="167"/>
      <c r="Q275" s="167"/>
      <c r="R275" s="167"/>
      <c r="S275" s="167"/>
      <c r="T275" s="168"/>
      <c r="AT275" s="164" t="s">
        <v>194</v>
      </c>
      <c r="AU275" s="164" t="s">
        <v>86</v>
      </c>
      <c r="AV275" s="13" t="s">
        <v>84</v>
      </c>
      <c r="AW275" s="13" t="s">
        <v>32</v>
      </c>
      <c r="AX275" s="13" t="s">
        <v>77</v>
      </c>
      <c r="AY275" s="164" t="s">
        <v>184</v>
      </c>
    </row>
    <row r="276" spans="1:65" s="14" customFormat="1" x14ac:dyDescent="0.15">
      <c r="B276" s="169"/>
      <c r="D276" s="159" t="s">
        <v>194</v>
      </c>
      <c r="E276" s="170" t="s">
        <v>1</v>
      </c>
      <c r="F276" s="171" t="s">
        <v>2570</v>
      </c>
      <c r="H276" s="172">
        <v>4.085</v>
      </c>
      <c r="L276" s="169"/>
      <c r="M276" s="173"/>
      <c r="N276" s="174"/>
      <c r="O276" s="174"/>
      <c r="P276" s="174"/>
      <c r="Q276" s="174"/>
      <c r="R276" s="174"/>
      <c r="S276" s="174"/>
      <c r="T276" s="175"/>
      <c r="AT276" s="170" t="s">
        <v>194</v>
      </c>
      <c r="AU276" s="170" t="s">
        <v>86</v>
      </c>
      <c r="AV276" s="14" t="s">
        <v>86</v>
      </c>
      <c r="AW276" s="14" t="s">
        <v>32</v>
      </c>
      <c r="AX276" s="14" t="s">
        <v>84</v>
      </c>
      <c r="AY276" s="170" t="s">
        <v>184</v>
      </c>
    </row>
    <row r="277" spans="1:65" s="12" customFormat="1" ht="22.75" customHeight="1" x14ac:dyDescent="0.15">
      <c r="B277" s="134"/>
      <c r="D277" s="135" t="s">
        <v>76</v>
      </c>
      <c r="E277" s="144" t="s">
        <v>226</v>
      </c>
      <c r="F277" s="144" t="s">
        <v>395</v>
      </c>
      <c r="J277" s="145">
        <f>BK277</f>
        <v>0</v>
      </c>
      <c r="L277" s="134"/>
      <c r="M277" s="138"/>
      <c r="N277" s="139"/>
      <c r="O277" s="139"/>
      <c r="P277" s="140">
        <f>SUM(P278:P319)</f>
        <v>34.777800000000006</v>
      </c>
      <c r="Q277" s="139"/>
      <c r="R277" s="140">
        <f>SUM(R278:R319)</f>
        <v>6.8849337999999998</v>
      </c>
      <c r="S277" s="139"/>
      <c r="T277" s="141">
        <f>SUM(T278:T319)</f>
        <v>0</v>
      </c>
      <c r="AR277" s="135" t="s">
        <v>84</v>
      </c>
      <c r="AT277" s="142" t="s">
        <v>76</v>
      </c>
      <c r="AU277" s="142" t="s">
        <v>84</v>
      </c>
      <c r="AY277" s="135" t="s">
        <v>184</v>
      </c>
      <c r="BK277" s="143">
        <f>SUM(BK278:BK319)</f>
        <v>0</v>
      </c>
    </row>
    <row r="278" spans="1:65" s="2" customFormat="1" ht="37.75" customHeight="1" x14ac:dyDescent="0.15">
      <c r="A278" s="30"/>
      <c r="B278" s="146"/>
      <c r="C278" s="147" t="s">
        <v>370</v>
      </c>
      <c r="D278" s="147" t="s">
        <v>186</v>
      </c>
      <c r="E278" s="148" t="s">
        <v>2502</v>
      </c>
      <c r="F278" s="149" t="s">
        <v>2503</v>
      </c>
      <c r="G278" s="150" t="s">
        <v>229</v>
      </c>
      <c r="H278" s="151">
        <v>20.38</v>
      </c>
      <c r="I278" s="152"/>
      <c r="J278" s="152">
        <f>ROUND(I278*H278,2)</f>
        <v>0</v>
      </c>
      <c r="K278" s="149" t="s">
        <v>190</v>
      </c>
      <c r="L278" s="31"/>
      <c r="M278" s="153" t="s">
        <v>1</v>
      </c>
      <c r="N278" s="154" t="s">
        <v>42</v>
      </c>
      <c r="O278" s="155">
        <v>0.76</v>
      </c>
      <c r="P278" s="155">
        <f>O278*H278</f>
        <v>15.488799999999999</v>
      </c>
      <c r="Q278" s="155">
        <v>1.1E-4</v>
      </c>
      <c r="R278" s="155">
        <f>Q278*H278</f>
        <v>2.2418E-3</v>
      </c>
      <c r="S278" s="155">
        <v>0</v>
      </c>
      <c r="T278" s="156">
        <f>S278*H278</f>
        <v>0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57" t="s">
        <v>97</v>
      </c>
      <c r="AT278" s="157" t="s">
        <v>186</v>
      </c>
      <c r="AU278" s="157" t="s">
        <v>86</v>
      </c>
      <c r="AY278" s="18" t="s">
        <v>184</v>
      </c>
      <c r="BE278" s="158">
        <f>IF(N278="základní",J278,0)</f>
        <v>0</v>
      </c>
      <c r="BF278" s="158">
        <f>IF(N278="snížená",J278,0)</f>
        <v>0</v>
      </c>
      <c r="BG278" s="158">
        <f>IF(N278="zákl. přenesená",J278,0)</f>
        <v>0</v>
      </c>
      <c r="BH278" s="158">
        <f>IF(N278="sníž. přenesená",J278,0)</f>
        <v>0</v>
      </c>
      <c r="BI278" s="158">
        <f>IF(N278="nulová",J278,0)</f>
        <v>0</v>
      </c>
      <c r="BJ278" s="18" t="s">
        <v>84</v>
      </c>
      <c r="BK278" s="158">
        <f>ROUND(I278*H278,2)</f>
        <v>0</v>
      </c>
      <c r="BL278" s="18" t="s">
        <v>97</v>
      </c>
      <c r="BM278" s="157" t="s">
        <v>2617</v>
      </c>
    </row>
    <row r="279" spans="1:65" s="14" customFormat="1" x14ac:dyDescent="0.15">
      <c r="B279" s="169"/>
      <c r="D279" s="159" t="s">
        <v>194</v>
      </c>
      <c r="E279" s="170" t="s">
        <v>1</v>
      </c>
      <c r="F279" s="171" t="s">
        <v>2618</v>
      </c>
      <c r="H279" s="172">
        <v>23.18</v>
      </c>
      <c r="L279" s="169"/>
      <c r="M279" s="173"/>
      <c r="N279" s="174"/>
      <c r="O279" s="174"/>
      <c r="P279" s="174"/>
      <c r="Q279" s="174"/>
      <c r="R279" s="174"/>
      <c r="S279" s="174"/>
      <c r="T279" s="175"/>
      <c r="AT279" s="170" t="s">
        <v>194</v>
      </c>
      <c r="AU279" s="170" t="s">
        <v>86</v>
      </c>
      <c r="AV279" s="14" t="s">
        <v>86</v>
      </c>
      <c r="AW279" s="14" t="s">
        <v>32</v>
      </c>
      <c r="AX279" s="14" t="s">
        <v>77</v>
      </c>
      <c r="AY279" s="170" t="s">
        <v>184</v>
      </c>
    </row>
    <row r="280" spans="1:65" s="14" customFormat="1" x14ac:dyDescent="0.15">
      <c r="B280" s="169"/>
      <c r="D280" s="159" t="s">
        <v>194</v>
      </c>
      <c r="E280" s="170" t="s">
        <v>1</v>
      </c>
      <c r="F280" s="171" t="s">
        <v>624</v>
      </c>
      <c r="H280" s="172">
        <v>-1</v>
      </c>
      <c r="L280" s="169"/>
      <c r="M280" s="173"/>
      <c r="N280" s="174"/>
      <c r="O280" s="174"/>
      <c r="P280" s="174"/>
      <c r="Q280" s="174"/>
      <c r="R280" s="174"/>
      <c r="S280" s="174"/>
      <c r="T280" s="175"/>
      <c r="AT280" s="170" t="s">
        <v>194</v>
      </c>
      <c r="AU280" s="170" t="s">
        <v>86</v>
      </c>
      <c r="AV280" s="14" t="s">
        <v>86</v>
      </c>
      <c r="AW280" s="14" t="s">
        <v>32</v>
      </c>
      <c r="AX280" s="14" t="s">
        <v>77</v>
      </c>
      <c r="AY280" s="170" t="s">
        <v>184</v>
      </c>
    </row>
    <row r="281" spans="1:65" s="14" customFormat="1" x14ac:dyDescent="0.15">
      <c r="B281" s="169"/>
      <c r="D281" s="159" t="s">
        <v>194</v>
      </c>
      <c r="E281" s="170" t="s">
        <v>1</v>
      </c>
      <c r="F281" s="171" t="s">
        <v>2619</v>
      </c>
      <c r="H281" s="172">
        <v>-1.8</v>
      </c>
      <c r="L281" s="169"/>
      <c r="M281" s="173"/>
      <c r="N281" s="174"/>
      <c r="O281" s="174"/>
      <c r="P281" s="174"/>
      <c r="Q281" s="174"/>
      <c r="R281" s="174"/>
      <c r="S281" s="174"/>
      <c r="T281" s="175"/>
      <c r="AT281" s="170" t="s">
        <v>194</v>
      </c>
      <c r="AU281" s="170" t="s">
        <v>86</v>
      </c>
      <c r="AV281" s="14" t="s">
        <v>86</v>
      </c>
      <c r="AW281" s="14" t="s">
        <v>32</v>
      </c>
      <c r="AX281" s="14" t="s">
        <v>77</v>
      </c>
      <c r="AY281" s="170" t="s">
        <v>184</v>
      </c>
    </row>
    <row r="282" spans="1:65" s="15" customFormat="1" x14ac:dyDescent="0.15">
      <c r="B282" s="176"/>
      <c r="D282" s="159" t="s">
        <v>194</v>
      </c>
      <c r="E282" s="177" t="s">
        <v>1</v>
      </c>
      <c r="F282" s="178" t="s">
        <v>242</v>
      </c>
      <c r="H282" s="179">
        <v>20.38</v>
      </c>
      <c r="L282" s="176"/>
      <c r="M282" s="180"/>
      <c r="N282" s="181"/>
      <c r="O282" s="181"/>
      <c r="P282" s="181"/>
      <c r="Q282" s="181"/>
      <c r="R282" s="181"/>
      <c r="S282" s="181"/>
      <c r="T282" s="182"/>
      <c r="AT282" s="177" t="s">
        <v>194</v>
      </c>
      <c r="AU282" s="177" t="s">
        <v>86</v>
      </c>
      <c r="AV282" s="15" t="s">
        <v>97</v>
      </c>
      <c r="AW282" s="15" t="s">
        <v>32</v>
      </c>
      <c r="AX282" s="15" t="s">
        <v>84</v>
      </c>
      <c r="AY282" s="177" t="s">
        <v>184</v>
      </c>
    </row>
    <row r="283" spans="1:65" s="2" customFormat="1" ht="24.25" customHeight="1" x14ac:dyDescent="0.15">
      <c r="A283" s="30"/>
      <c r="B283" s="146"/>
      <c r="C283" s="183" t="s">
        <v>374</v>
      </c>
      <c r="D283" s="183" t="s">
        <v>310</v>
      </c>
      <c r="E283" s="184" t="s">
        <v>2507</v>
      </c>
      <c r="F283" s="185" t="s">
        <v>2508</v>
      </c>
      <c r="G283" s="186" t="s">
        <v>229</v>
      </c>
      <c r="H283" s="187">
        <v>20.686</v>
      </c>
      <c r="I283" s="188"/>
      <c r="J283" s="188">
        <f>ROUND(I283*H283,2)</f>
        <v>0</v>
      </c>
      <c r="K283" s="185" t="s">
        <v>190</v>
      </c>
      <c r="L283" s="189"/>
      <c r="M283" s="190" t="s">
        <v>1</v>
      </c>
      <c r="N283" s="191" t="s">
        <v>42</v>
      </c>
      <c r="O283" s="155">
        <v>0</v>
      </c>
      <c r="P283" s="155">
        <f>O283*H283</f>
        <v>0</v>
      </c>
      <c r="Q283" s="155">
        <v>0.152</v>
      </c>
      <c r="R283" s="155">
        <f>Q283*H283</f>
        <v>3.144272</v>
      </c>
      <c r="S283" s="155">
        <v>0</v>
      </c>
      <c r="T283" s="156">
        <f>S283*H283</f>
        <v>0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57" t="s">
        <v>226</v>
      </c>
      <c r="AT283" s="157" t="s">
        <v>310</v>
      </c>
      <c r="AU283" s="157" t="s">
        <v>86</v>
      </c>
      <c r="AY283" s="18" t="s">
        <v>184</v>
      </c>
      <c r="BE283" s="158">
        <f>IF(N283="základní",J283,0)</f>
        <v>0</v>
      </c>
      <c r="BF283" s="158">
        <f>IF(N283="snížená",J283,0)</f>
        <v>0</v>
      </c>
      <c r="BG283" s="158">
        <f>IF(N283="zákl. přenesená",J283,0)</f>
        <v>0</v>
      </c>
      <c r="BH283" s="158">
        <f>IF(N283="sníž. přenesená",J283,0)</f>
        <v>0</v>
      </c>
      <c r="BI283" s="158">
        <f>IF(N283="nulová",J283,0)</f>
        <v>0</v>
      </c>
      <c r="BJ283" s="18" t="s">
        <v>84</v>
      </c>
      <c r="BK283" s="158">
        <f>ROUND(I283*H283,2)</f>
        <v>0</v>
      </c>
      <c r="BL283" s="18" t="s">
        <v>97</v>
      </c>
      <c r="BM283" s="157" t="s">
        <v>2620</v>
      </c>
    </row>
    <row r="284" spans="1:65" s="14" customFormat="1" x14ac:dyDescent="0.15">
      <c r="B284" s="169"/>
      <c r="D284" s="159" t="s">
        <v>194</v>
      </c>
      <c r="F284" s="171" t="s">
        <v>2621</v>
      </c>
      <c r="H284" s="172">
        <v>20.686</v>
      </c>
      <c r="L284" s="169"/>
      <c r="M284" s="173"/>
      <c r="N284" s="174"/>
      <c r="O284" s="174"/>
      <c r="P284" s="174"/>
      <c r="Q284" s="174"/>
      <c r="R284" s="174"/>
      <c r="S284" s="174"/>
      <c r="T284" s="175"/>
      <c r="AT284" s="170" t="s">
        <v>194</v>
      </c>
      <c r="AU284" s="170" t="s">
        <v>86</v>
      </c>
      <c r="AV284" s="14" t="s">
        <v>86</v>
      </c>
      <c r="AW284" s="14" t="s">
        <v>3</v>
      </c>
      <c r="AX284" s="14" t="s">
        <v>84</v>
      </c>
      <c r="AY284" s="170" t="s">
        <v>184</v>
      </c>
    </row>
    <row r="285" spans="1:65" s="2" customFormat="1" ht="37.75" customHeight="1" x14ac:dyDescent="0.15">
      <c r="A285" s="30"/>
      <c r="B285" s="146"/>
      <c r="C285" s="147" t="s">
        <v>378</v>
      </c>
      <c r="D285" s="147" t="s">
        <v>186</v>
      </c>
      <c r="E285" s="148" t="s">
        <v>410</v>
      </c>
      <c r="F285" s="149" t="s">
        <v>411</v>
      </c>
      <c r="G285" s="150" t="s">
        <v>359</v>
      </c>
      <c r="H285" s="151">
        <v>1</v>
      </c>
      <c r="I285" s="152"/>
      <c r="J285" s="152">
        <f>ROUND(I285*H285,2)</f>
        <v>0</v>
      </c>
      <c r="K285" s="149" t="s">
        <v>190</v>
      </c>
      <c r="L285" s="31"/>
      <c r="M285" s="153" t="s">
        <v>1</v>
      </c>
      <c r="N285" s="154" t="s">
        <v>42</v>
      </c>
      <c r="O285" s="155">
        <v>0.53900000000000003</v>
      </c>
      <c r="P285" s="155">
        <f>O285*H285</f>
        <v>0.53900000000000003</v>
      </c>
      <c r="Q285" s="155">
        <v>6.9999999999999994E-5</v>
      </c>
      <c r="R285" s="155">
        <f>Q285*H285</f>
        <v>6.9999999999999994E-5</v>
      </c>
      <c r="S285" s="155">
        <v>0</v>
      </c>
      <c r="T285" s="156">
        <f>S285*H285</f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97</v>
      </c>
      <c r="AT285" s="157" t="s">
        <v>186</v>
      </c>
      <c r="AU285" s="157" t="s">
        <v>86</v>
      </c>
      <c r="AY285" s="18" t="s">
        <v>184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8" t="s">
        <v>84</v>
      </c>
      <c r="BK285" s="158">
        <f>ROUND(I285*H285,2)</f>
        <v>0</v>
      </c>
      <c r="BL285" s="18" t="s">
        <v>97</v>
      </c>
      <c r="BM285" s="157" t="s">
        <v>2622</v>
      </c>
    </row>
    <row r="286" spans="1:65" s="2" customFormat="1" ht="24.25" customHeight="1" x14ac:dyDescent="0.15">
      <c r="A286" s="30"/>
      <c r="B286" s="146"/>
      <c r="C286" s="183" t="s">
        <v>382</v>
      </c>
      <c r="D286" s="183" t="s">
        <v>310</v>
      </c>
      <c r="E286" s="184" t="s">
        <v>414</v>
      </c>
      <c r="F286" s="185" t="s">
        <v>415</v>
      </c>
      <c r="G286" s="186" t="s">
        <v>359</v>
      </c>
      <c r="H286" s="187">
        <v>1</v>
      </c>
      <c r="I286" s="188"/>
      <c r="J286" s="188">
        <f>ROUND(I286*H286,2)</f>
        <v>0</v>
      </c>
      <c r="K286" s="185" t="s">
        <v>190</v>
      </c>
      <c r="L286" s="189"/>
      <c r="M286" s="190" t="s">
        <v>1</v>
      </c>
      <c r="N286" s="191" t="s">
        <v>42</v>
      </c>
      <c r="O286" s="155">
        <v>0</v>
      </c>
      <c r="P286" s="155">
        <f>O286*H286</f>
        <v>0</v>
      </c>
      <c r="Q286" s="155">
        <v>3.0000000000000001E-3</v>
      </c>
      <c r="R286" s="155">
        <f>Q286*H286</f>
        <v>3.0000000000000001E-3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226</v>
      </c>
      <c r="AT286" s="157" t="s">
        <v>310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2623</v>
      </c>
    </row>
    <row r="287" spans="1:65" s="14" customFormat="1" ht="22" x14ac:dyDescent="0.15">
      <c r="B287" s="169"/>
      <c r="D287" s="159" t="s">
        <v>194</v>
      </c>
      <c r="F287" s="171" t="s">
        <v>2624</v>
      </c>
      <c r="H287" s="172">
        <v>1</v>
      </c>
      <c r="L287" s="169"/>
      <c r="M287" s="173"/>
      <c r="N287" s="174"/>
      <c r="O287" s="174"/>
      <c r="P287" s="174"/>
      <c r="Q287" s="174"/>
      <c r="R287" s="174"/>
      <c r="S287" s="174"/>
      <c r="T287" s="175"/>
      <c r="AT287" s="170" t="s">
        <v>194</v>
      </c>
      <c r="AU287" s="170" t="s">
        <v>86</v>
      </c>
      <c r="AV287" s="14" t="s">
        <v>86</v>
      </c>
      <c r="AW287" s="14" t="s">
        <v>3</v>
      </c>
      <c r="AX287" s="14" t="s">
        <v>84</v>
      </c>
      <c r="AY287" s="170" t="s">
        <v>184</v>
      </c>
    </row>
    <row r="288" spans="1:65" s="2" customFormat="1" ht="37.75" customHeight="1" x14ac:dyDescent="0.15">
      <c r="A288" s="30"/>
      <c r="B288" s="146"/>
      <c r="C288" s="147" t="s">
        <v>390</v>
      </c>
      <c r="D288" s="147" t="s">
        <v>186</v>
      </c>
      <c r="E288" s="148" t="s">
        <v>2520</v>
      </c>
      <c r="F288" s="149" t="s">
        <v>2521</v>
      </c>
      <c r="G288" s="150" t="s">
        <v>359</v>
      </c>
      <c r="H288" s="151">
        <v>1</v>
      </c>
      <c r="I288" s="152"/>
      <c r="J288" s="152">
        <f>ROUND(I288*H288,2)</f>
        <v>0</v>
      </c>
      <c r="K288" s="149" t="s">
        <v>190</v>
      </c>
      <c r="L288" s="31"/>
      <c r="M288" s="153" t="s">
        <v>1</v>
      </c>
      <c r="N288" s="154" t="s">
        <v>42</v>
      </c>
      <c r="O288" s="155">
        <v>1.0900000000000001</v>
      </c>
      <c r="P288" s="155">
        <f>O288*H288</f>
        <v>1.0900000000000001</v>
      </c>
      <c r="Q288" s="155">
        <v>1.7000000000000001E-4</v>
      </c>
      <c r="R288" s="155">
        <f>Q288*H288</f>
        <v>1.7000000000000001E-4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97</v>
      </c>
      <c r="AT288" s="157" t="s">
        <v>186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2625</v>
      </c>
    </row>
    <row r="289" spans="1:65" s="2" customFormat="1" ht="33" customHeight="1" x14ac:dyDescent="0.15">
      <c r="A289" s="30"/>
      <c r="B289" s="146"/>
      <c r="C289" s="183" t="s">
        <v>396</v>
      </c>
      <c r="D289" s="183" t="s">
        <v>310</v>
      </c>
      <c r="E289" s="184" t="s">
        <v>2523</v>
      </c>
      <c r="F289" s="185" t="s">
        <v>2524</v>
      </c>
      <c r="G289" s="186" t="s">
        <v>359</v>
      </c>
      <c r="H289" s="187">
        <v>1</v>
      </c>
      <c r="I289" s="188"/>
      <c r="J289" s="188">
        <f>ROUND(I289*H289,2)</f>
        <v>0</v>
      </c>
      <c r="K289" s="185" t="s">
        <v>190</v>
      </c>
      <c r="L289" s="189"/>
      <c r="M289" s="190" t="s">
        <v>1</v>
      </c>
      <c r="N289" s="191" t="s">
        <v>42</v>
      </c>
      <c r="O289" s="155">
        <v>0</v>
      </c>
      <c r="P289" s="155">
        <f>O289*H289</f>
        <v>0</v>
      </c>
      <c r="Q289" s="155">
        <v>0.14499999999999999</v>
      </c>
      <c r="R289" s="155">
        <f>Q289*H289</f>
        <v>0.14499999999999999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226</v>
      </c>
      <c r="AT289" s="157" t="s">
        <v>310</v>
      </c>
      <c r="AU289" s="157" t="s">
        <v>86</v>
      </c>
      <c r="AY289" s="18" t="s">
        <v>184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97</v>
      </c>
      <c r="BM289" s="157" t="s">
        <v>2626</v>
      </c>
    </row>
    <row r="290" spans="1:65" s="2" customFormat="1" ht="37.75" customHeight="1" x14ac:dyDescent="0.15">
      <c r="A290" s="30"/>
      <c r="B290" s="146"/>
      <c r="C290" s="147" t="s">
        <v>403</v>
      </c>
      <c r="D290" s="147" t="s">
        <v>186</v>
      </c>
      <c r="E290" s="148" t="s">
        <v>2529</v>
      </c>
      <c r="F290" s="149" t="s">
        <v>2530</v>
      </c>
      <c r="G290" s="150" t="s">
        <v>359</v>
      </c>
      <c r="H290" s="151">
        <v>3</v>
      </c>
      <c r="I290" s="152"/>
      <c r="J290" s="152">
        <f>ROUND(I290*H290,2)</f>
        <v>0</v>
      </c>
      <c r="K290" s="149" t="s">
        <v>190</v>
      </c>
      <c r="L290" s="31"/>
      <c r="M290" s="153" t="s">
        <v>1</v>
      </c>
      <c r="N290" s="154" t="s">
        <v>42</v>
      </c>
      <c r="O290" s="155">
        <v>1.169</v>
      </c>
      <c r="P290" s="155">
        <f>O290*H290</f>
        <v>3.5070000000000001</v>
      </c>
      <c r="Q290" s="155">
        <v>1E-4</v>
      </c>
      <c r="R290" s="155">
        <f>Q290*H290</f>
        <v>3.0000000000000003E-4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2627</v>
      </c>
    </row>
    <row r="291" spans="1:65" s="14" customFormat="1" x14ac:dyDescent="0.15">
      <c r="B291" s="169"/>
      <c r="D291" s="159" t="s">
        <v>194</v>
      </c>
      <c r="E291" s="170" t="s">
        <v>1</v>
      </c>
      <c r="F291" s="171" t="s">
        <v>93</v>
      </c>
      <c r="H291" s="172">
        <v>3</v>
      </c>
      <c r="L291" s="169"/>
      <c r="M291" s="173"/>
      <c r="N291" s="174"/>
      <c r="O291" s="174"/>
      <c r="P291" s="174"/>
      <c r="Q291" s="174"/>
      <c r="R291" s="174"/>
      <c r="S291" s="174"/>
      <c r="T291" s="175"/>
      <c r="AT291" s="170" t="s">
        <v>194</v>
      </c>
      <c r="AU291" s="170" t="s">
        <v>86</v>
      </c>
      <c r="AV291" s="14" t="s">
        <v>86</v>
      </c>
      <c r="AW291" s="14" t="s">
        <v>32</v>
      </c>
      <c r="AX291" s="14" t="s">
        <v>84</v>
      </c>
      <c r="AY291" s="170" t="s">
        <v>184</v>
      </c>
    </row>
    <row r="292" spans="1:65" s="2" customFormat="1" ht="24.25" customHeight="1" x14ac:dyDescent="0.15">
      <c r="A292" s="30"/>
      <c r="B292" s="146"/>
      <c r="C292" s="183" t="s">
        <v>409</v>
      </c>
      <c r="D292" s="183" t="s">
        <v>310</v>
      </c>
      <c r="E292" s="184" t="s">
        <v>2533</v>
      </c>
      <c r="F292" s="185" t="s">
        <v>2534</v>
      </c>
      <c r="G292" s="186" t="s">
        <v>359</v>
      </c>
      <c r="H292" s="187">
        <v>1</v>
      </c>
      <c r="I292" s="188"/>
      <c r="J292" s="188">
        <f t="shared" ref="J292:J299" si="0">ROUND(I292*H292,2)</f>
        <v>0</v>
      </c>
      <c r="K292" s="185" t="s">
        <v>190</v>
      </c>
      <c r="L292" s="189"/>
      <c r="M292" s="190" t="s">
        <v>1</v>
      </c>
      <c r="N292" s="191" t="s">
        <v>42</v>
      </c>
      <c r="O292" s="155">
        <v>0</v>
      </c>
      <c r="P292" s="155">
        <f t="shared" ref="P292:P299" si="1">O292*H292</f>
        <v>0</v>
      </c>
      <c r="Q292" s="155">
        <v>0.115</v>
      </c>
      <c r="R292" s="155">
        <f t="shared" ref="R292:R299" si="2">Q292*H292</f>
        <v>0.115</v>
      </c>
      <c r="S292" s="155">
        <v>0</v>
      </c>
      <c r="T292" s="156">
        <f t="shared" ref="T292:T299" si="3"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226</v>
      </c>
      <c r="AT292" s="157" t="s">
        <v>310</v>
      </c>
      <c r="AU292" s="157" t="s">
        <v>86</v>
      </c>
      <c r="AY292" s="18" t="s">
        <v>184</v>
      </c>
      <c r="BE292" s="158">
        <f t="shared" ref="BE292:BE299" si="4">IF(N292="základní",J292,0)</f>
        <v>0</v>
      </c>
      <c r="BF292" s="158">
        <f t="shared" ref="BF292:BF299" si="5">IF(N292="snížená",J292,0)</f>
        <v>0</v>
      </c>
      <c r="BG292" s="158">
        <f t="shared" ref="BG292:BG299" si="6">IF(N292="zákl. přenesená",J292,0)</f>
        <v>0</v>
      </c>
      <c r="BH292" s="158">
        <f t="shared" ref="BH292:BH299" si="7">IF(N292="sníž. přenesená",J292,0)</f>
        <v>0</v>
      </c>
      <c r="BI292" s="158">
        <f t="shared" ref="BI292:BI299" si="8">IF(N292="nulová",J292,0)</f>
        <v>0</v>
      </c>
      <c r="BJ292" s="18" t="s">
        <v>84</v>
      </c>
      <c r="BK292" s="158">
        <f t="shared" ref="BK292:BK299" si="9">ROUND(I292*H292,2)</f>
        <v>0</v>
      </c>
      <c r="BL292" s="18" t="s">
        <v>97</v>
      </c>
      <c r="BM292" s="157" t="s">
        <v>2628</v>
      </c>
    </row>
    <row r="293" spans="1:65" s="2" customFormat="1" ht="33" customHeight="1" x14ac:dyDescent="0.15">
      <c r="A293" s="30"/>
      <c r="B293" s="146"/>
      <c r="C293" s="183" t="s">
        <v>413</v>
      </c>
      <c r="D293" s="183" t="s">
        <v>310</v>
      </c>
      <c r="E293" s="184" t="s">
        <v>2536</v>
      </c>
      <c r="F293" s="185" t="s">
        <v>2537</v>
      </c>
      <c r="G293" s="186" t="s">
        <v>359</v>
      </c>
      <c r="H293" s="187">
        <v>2</v>
      </c>
      <c r="I293" s="188"/>
      <c r="J293" s="188">
        <f t="shared" si="0"/>
        <v>0</v>
      </c>
      <c r="K293" s="185" t="s">
        <v>190</v>
      </c>
      <c r="L293" s="189"/>
      <c r="M293" s="190" t="s">
        <v>1</v>
      </c>
      <c r="N293" s="191" t="s">
        <v>42</v>
      </c>
      <c r="O293" s="155">
        <v>0</v>
      </c>
      <c r="P293" s="155">
        <f t="shared" si="1"/>
        <v>0</v>
      </c>
      <c r="Q293" s="155">
        <v>9.5000000000000001E-2</v>
      </c>
      <c r="R293" s="155">
        <f t="shared" si="2"/>
        <v>0.19</v>
      </c>
      <c r="S293" s="155">
        <v>0</v>
      </c>
      <c r="T293" s="156">
        <f t="shared" si="3"/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57" t="s">
        <v>226</v>
      </c>
      <c r="AT293" s="157" t="s">
        <v>310</v>
      </c>
      <c r="AU293" s="157" t="s">
        <v>86</v>
      </c>
      <c r="AY293" s="18" t="s">
        <v>184</v>
      </c>
      <c r="BE293" s="158">
        <f t="shared" si="4"/>
        <v>0</v>
      </c>
      <c r="BF293" s="158">
        <f t="shared" si="5"/>
        <v>0</v>
      </c>
      <c r="BG293" s="158">
        <f t="shared" si="6"/>
        <v>0</v>
      </c>
      <c r="BH293" s="158">
        <f t="shared" si="7"/>
        <v>0</v>
      </c>
      <c r="BI293" s="158">
        <f t="shared" si="8"/>
        <v>0</v>
      </c>
      <c r="BJ293" s="18" t="s">
        <v>84</v>
      </c>
      <c r="BK293" s="158">
        <f t="shared" si="9"/>
        <v>0</v>
      </c>
      <c r="BL293" s="18" t="s">
        <v>97</v>
      </c>
      <c r="BM293" s="157" t="s">
        <v>2629</v>
      </c>
    </row>
    <row r="294" spans="1:65" s="2" customFormat="1" ht="44.25" customHeight="1" x14ac:dyDescent="0.15">
      <c r="A294" s="30"/>
      <c r="B294" s="146"/>
      <c r="C294" s="147" t="s">
        <v>418</v>
      </c>
      <c r="D294" s="147" t="s">
        <v>186</v>
      </c>
      <c r="E294" s="148" t="s">
        <v>2630</v>
      </c>
      <c r="F294" s="149" t="s">
        <v>2631</v>
      </c>
      <c r="G294" s="150" t="s">
        <v>229</v>
      </c>
      <c r="H294" s="151">
        <v>1</v>
      </c>
      <c r="I294" s="152"/>
      <c r="J294" s="152">
        <f t="shared" si="0"/>
        <v>0</v>
      </c>
      <c r="K294" s="149" t="s">
        <v>190</v>
      </c>
      <c r="L294" s="31"/>
      <c r="M294" s="153" t="s">
        <v>1</v>
      </c>
      <c r="N294" s="154" t="s">
        <v>42</v>
      </c>
      <c r="O294" s="155">
        <v>0.39900000000000002</v>
      </c>
      <c r="P294" s="155">
        <f t="shared" si="1"/>
        <v>0.39900000000000002</v>
      </c>
      <c r="Q294" s="155">
        <v>2.6839999999999999E-2</v>
      </c>
      <c r="R294" s="155">
        <f t="shared" si="2"/>
        <v>2.6839999999999999E-2</v>
      </c>
      <c r="S294" s="155">
        <v>0</v>
      </c>
      <c r="T294" s="156">
        <f t="shared" si="3"/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97</v>
      </c>
      <c r="AT294" s="157" t="s">
        <v>186</v>
      </c>
      <c r="AU294" s="157" t="s">
        <v>86</v>
      </c>
      <c r="AY294" s="18" t="s">
        <v>184</v>
      </c>
      <c r="BE294" s="158">
        <f t="shared" si="4"/>
        <v>0</v>
      </c>
      <c r="BF294" s="158">
        <f t="shared" si="5"/>
        <v>0</v>
      </c>
      <c r="BG294" s="158">
        <f t="shared" si="6"/>
        <v>0</v>
      </c>
      <c r="BH294" s="158">
        <f t="shared" si="7"/>
        <v>0</v>
      </c>
      <c r="BI294" s="158">
        <f t="shared" si="8"/>
        <v>0</v>
      </c>
      <c r="BJ294" s="18" t="s">
        <v>84</v>
      </c>
      <c r="BK294" s="158">
        <f t="shared" si="9"/>
        <v>0</v>
      </c>
      <c r="BL294" s="18" t="s">
        <v>97</v>
      </c>
      <c r="BM294" s="157" t="s">
        <v>2632</v>
      </c>
    </row>
    <row r="295" spans="1:65" s="2" customFormat="1" ht="37.75" customHeight="1" x14ac:dyDescent="0.15">
      <c r="A295" s="30"/>
      <c r="B295" s="146"/>
      <c r="C295" s="147" t="s">
        <v>422</v>
      </c>
      <c r="D295" s="147" t="s">
        <v>186</v>
      </c>
      <c r="E295" s="148" t="s">
        <v>2633</v>
      </c>
      <c r="F295" s="149" t="s">
        <v>2634</v>
      </c>
      <c r="G295" s="150" t="s">
        <v>359</v>
      </c>
      <c r="H295" s="151">
        <v>2</v>
      </c>
      <c r="I295" s="152"/>
      <c r="J295" s="152">
        <f t="shared" si="0"/>
        <v>0</v>
      </c>
      <c r="K295" s="149" t="s">
        <v>190</v>
      </c>
      <c r="L295" s="31"/>
      <c r="M295" s="153" t="s">
        <v>1</v>
      </c>
      <c r="N295" s="154" t="s">
        <v>42</v>
      </c>
      <c r="O295" s="155">
        <v>1.5940000000000001</v>
      </c>
      <c r="P295" s="155">
        <f t="shared" si="1"/>
        <v>3.1880000000000002</v>
      </c>
      <c r="Q295" s="155">
        <v>2.0000000000000002E-5</v>
      </c>
      <c r="R295" s="155">
        <f t="shared" si="2"/>
        <v>4.0000000000000003E-5</v>
      </c>
      <c r="S295" s="155">
        <v>0</v>
      </c>
      <c r="T295" s="156">
        <f t="shared" si="3"/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97</v>
      </c>
      <c r="AT295" s="157" t="s">
        <v>186</v>
      </c>
      <c r="AU295" s="157" t="s">
        <v>86</v>
      </c>
      <c r="AY295" s="18" t="s">
        <v>184</v>
      </c>
      <c r="BE295" s="158">
        <f t="shared" si="4"/>
        <v>0</v>
      </c>
      <c r="BF295" s="158">
        <f t="shared" si="5"/>
        <v>0</v>
      </c>
      <c r="BG295" s="158">
        <f t="shared" si="6"/>
        <v>0</v>
      </c>
      <c r="BH295" s="158">
        <f t="shared" si="7"/>
        <v>0</v>
      </c>
      <c r="BI295" s="158">
        <f t="shared" si="8"/>
        <v>0</v>
      </c>
      <c r="BJ295" s="18" t="s">
        <v>84</v>
      </c>
      <c r="BK295" s="158">
        <f t="shared" si="9"/>
        <v>0</v>
      </c>
      <c r="BL295" s="18" t="s">
        <v>97</v>
      </c>
      <c r="BM295" s="157" t="s">
        <v>2635</v>
      </c>
    </row>
    <row r="296" spans="1:65" s="2" customFormat="1" ht="16.5" customHeight="1" x14ac:dyDescent="0.15">
      <c r="A296" s="30"/>
      <c r="B296" s="146"/>
      <c r="C296" s="183" t="s">
        <v>426</v>
      </c>
      <c r="D296" s="183" t="s">
        <v>310</v>
      </c>
      <c r="E296" s="184" t="s">
        <v>2636</v>
      </c>
      <c r="F296" s="185" t="s">
        <v>2637</v>
      </c>
      <c r="G296" s="186" t="s">
        <v>359</v>
      </c>
      <c r="H296" s="187">
        <v>1</v>
      </c>
      <c r="I296" s="188"/>
      <c r="J296" s="188">
        <f t="shared" si="0"/>
        <v>0</v>
      </c>
      <c r="K296" s="185" t="s">
        <v>190</v>
      </c>
      <c r="L296" s="189"/>
      <c r="M296" s="190" t="s">
        <v>1</v>
      </c>
      <c r="N296" s="191" t="s">
        <v>42</v>
      </c>
      <c r="O296" s="155">
        <v>0</v>
      </c>
      <c r="P296" s="155">
        <f t="shared" si="1"/>
        <v>0</v>
      </c>
      <c r="Q296" s="155">
        <v>1.2919999999999999E-2</v>
      </c>
      <c r="R296" s="155">
        <f t="shared" si="2"/>
        <v>1.2919999999999999E-2</v>
      </c>
      <c r="S296" s="155">
        <v>0</v>
      </c>
      <c r="T296" s="156">
        <f t="shared" si="3"/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7" t="s">
        <v>226</v>
      </c>
      <c r="AT296" s="157" t="s">
        <v>310</v>
      </c>
      <c r="AU296" s="157" t="s">
        <v>86</v>
      </c>
      <c r="AY296" s="18" t="s">
        <v>184</v>
      </c>
      <c r="BE296" s="158">
        <f t="shared" si="4"/>
        <v>0</v>
      </c>
      <c r="BF296" s="158">
        <f t="shared" si="5"/>
        <v>0</v>
      </c>
      <c r="BG296" s="158">
        <f t="shared" si="6"/>
        <v>0</v>
      </c>
      <c r="BH296" s="158">
        <f t="shared" si="7"/>
        <v>0</v>
      </c>
      <c r="BI296" s="158">
        <f t="shared" si="8"/>
        <v>0</v>
      </c>
      <c r="BJ296" s="18" t="s">
        <v>84</v>
      </c>
      <c r="BK296" s="158">
        <f t="shared" si="9"/>
        <v>0</v>
      </c>
      <c r="BL296" s="18" t="s">
        <v>97</v>
      </c>
      <c r="BM296" s="157" t="s">
        <v>2638</v>
      </c>
    </row>
    <row r="297" spans="1:65" s="2" customFormat="1" ht="16.5" customHeight="1" x14ac:dyDescent="0.15">
      <c r="A297" s="30"/>
      <c r="B297" s="146"/>
      <c r="C297" s="183" t="s">
        <v>431</v>
      </c>
      <c r="D297" s="183" t="s">
        <v>310</v>
      </c>
      <c r="E297" s="184" t="s">
        <v>2639</v>
      </c>
      <c r="F297" s="185" t="s">
        <v>2640</v>
      </c>
      <c r="G297" s="186" t="s">
        <v>359</v>
      </c>
      <c r="H297" s="187">
        <v>1</v>
      </c>
      <c r="I297" s="188"/>
      <c r="J297" s="188">
        <f t="shared" si="0"/>
        <v>0</v>
      </c>
      <c r="K297" s="185" t="s">
        <v>190</v>
      </c>
      <c r="L297" s="189"/>
      <c r="M297" s="190" t="s">
        <v>1</v>
      </c>
      <c r="N297" s="191" t="s">
        <v>42</v>
      </c>
      <c r="O297" s="155">
        <v>0</v>
      </c>
      <c r="P297" s="155">
        <f t="shared" si="1"/>
        <v>0</v>
      </c>
      <c r="Q297" s="155">
        <v>9.9399999999999992E-3</v>
      </c>
      <c r="R297" s="155">
        <f t="shared" si="2"/>
        <v>9.9399999999999992E-3</v>
      </c>
      <c r="S297" s="155">
        <v>0</v>
      </c>
      <c r="T297" s="156">
        <f t="shared" si="3"/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226</v>
      </c>
      <c r="AT297" s="157" t="s">
        <v>310</v>
      </c>
      <c r="AU297" s="157" t="s">
        <v>86</v>
      </c>
      <c r="AY297" s="18" t="s">
        <v>184</v>
      </c>
      <c r="BE297" s="158">
        <f t="shared" si="4"/>
        <v>0</v>
      </c>
      <c r="BF297" s="158">
        <f t="shared" si="5"/>
        <v>0</v>
      </c>
      <c r="BG297" s="158">
        <f t="shared" si="6"/>
        <v>0</v>
      </c>
      <c r="BH297" s="158">
        <f t="shared" si="7"/>
        <v>0</v>
      </c>
      <c r="BI297" s="158">
        <f t="shared" si="8"/>
        <v>0</v>
      </c>
      <c r="BJ297" s="18" t="s">
        <v>84</v>
      </c>
      <c r="BK297" s="158">
        <f t="shared" si="9"/>
        <v>0</v>
      </c>
      <c r="BL297" s="18" t="s">
        <v>97</v>
      </c>
      <c r="BM297" s="157" t="s">
        <v>2641</v>
      </c>
    </row>
    <row r="298" spans="1:65" s="2" customFormat="1" ht="24.25" customHeight="1" x14ac:dyDescent="0.15">
      <c r="A298" s="30"/>
      <c r="B298" s="146"/>
      <c r="C298" s="147" t="s">
        <v>435</v>
      </c>
      <c r="D298" s="147" t="s">
        <v>186</v>
      </c>
      <c r="E298" s="148" t="s">
        <v>2539</v>
      </c>
      <c r="F298" s="149" t="s">
        <v>2540</v>
      </c>
      <c r="G298" s="150" t="s">
        <v>442</v>
      </c>
      <c r="H298" s="151">
        <v>1</v>
      </c>
      <c r="I298" s="152"/>
      <c r="J298" s="152">
        <f t="shared" si="0"/>
        <v>0</v>
      </c>
      <c r="K298" s="149" t="s">
        <v>190</v>
      </c>
      <c r="L298" s="31"/>
      <c r="M298" s="153" t="s">
        <v>1</v>
      </c>
      <c r="N298" s="154" t="s">
        <v>42</v>
      </c>
      <c r="O298" s="155">
        <v>1.8720000000000001</v>
      </c>
      <c r="P298" s="155">
        <f t="shared" si="1"/>
        <v>1.8720000000000001</v>
      </c>
      <c r="Q298" s="155">
        <v>2.5000000000000001E-4</v>
      </c>
      <c r="R298" s="155">
        <f t="shared" si="2"/>
        <v>2.5000000000000001E-4</v>
      </c>
      <c r="S298" s="155">
        <v>0</v>
      </c>
      <c r="T298" s="156">
        <f t="shared" si="3"/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97</v>
      </c>
      <c r="AT298" s="157" t="s">
        <v>186</v>
      </c>
      <c r="AU298" s="157" t="s">
        <v>86</v>
      </c>
      <c r="AY298" s="18" t="s">
        <v>184</v>
      </c>
      <c r="BE298" s="158">
        <f t="shared" si="4"/>
        <v>0</v>
      </c>
      <c r="BF298" s="158">
        <f t="shared" si="5"/>
        <v>0</v>
      </c>
      <c r="BG298" s="158">
        <f t="shared" si="6"/>
        <v>0</v>
      </c>
      <c r="BH298" s="158">
        <f t="shared" si="7"/>
        <v>0</v>
      </c>
      <c r="BI298" s="158">
        <f t="shared" si="8"/>
        <v>0</v>
      </c>
      <c r="BJ298" s="18" t="s">
        <v>84</v>
      </c>
      <c r="BK298" s="158">
        <f t="shared" si="9"/>
        <v>0</v>
      </c>
      <c r="BL298" s="18" t="s">
        <v>97</v>
      </c>
      <c r="BM298" s="157" t="s">
        <v>2642</v>
      </c>
    </row>
    <row r="299" spans="1:65" s="2" customFormat="1" ht="24.25" customHeight="1" x14ac:dyDescent="0.15">
      <c r="A299" s="30"/>
      <c r="B299" s="146"/>
      <c r="C299" s="147" t="s">
        <v>439</v>
      </c>
      <c r="D299" s="147" t="s">
        <v>186</v>
      </c>
      <c r="E299" s="148" t="s">
        <v>445</v>
      </c>
      <c r="F299" s="149" t="s">
        <v>446</v>
      </c>
      <c r="G299" s="150" t="s">
        <v>359</v>
      </c>
      <c r="H299" s="151">
        <v>1</v>
      </c>
      <c r="I299" s="152"/>
      <c r="J299" s="152">
        <f t="shared" si="0"/>
        <v>0</v>
      </c>
      <c r="K299" s="149" t="s">
        <v>190</v>
      </c>
      <c r="L299" s="31"/>
      <c r="M299" s="153" t="s">
        <v>1</v>
      </c>
      <c r="N299" s="154" t="s">
        <v>42</v>
      </c>
      <c r="O299" s="155">
        <v>1.5620000000000001</v>
      </c>
      <c r="P299" s="155">
        <f t="shared" si="1"/>
        <v>1.5620000000000001</v>
      </c>
      <c r="Q299" s="155">
        <v>1.0189999999999999E-2</v>
      </c>
      <c r="R299" s="155">
        <f t="shared" si="2"/>
        <v>1.0189999999999999E-2</v>
      </c>
      <c r="S299" s="155">
        <v>0</v>
      </c>
      <c r="T299" s="156">
        <f t="shared" si="3"/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97</v>
      </c>
      <c r="AT299" s="157" t="s">
        <v>186</v>
      </c>
      <c r="AU299" s="157" t="s">
        <v>86</v>
      </c>
      <c r="AY299" s="18" t="s">
        <v>184</v>
      </c>
      <c r="BE299" s="158">
        <f t="shared" si="4"/>
        <v>0</v>
      </c>
      <c r="BF299" s="158">
        <f t="shared" si="5"/>
        <v>0</v>
      </c>
      <c r="BG299" s="158">
        <f t="shared" si="6"/>
        <v>0</v>
      </c>
      <c r="BH299" s="158">
        <f t="shared" si="7"/>
        <v>0</v>
      </c>
      <c r="BI299" s="158">
        <f t="shared" si="8"/>
        <v>0</v>
      </c>
      <c r="BJ299" s="18" t="s">
        <v>84</v>
      </c>
      <c r="BK299" s="158">
        <f t="shared" si="9"/>
        <v>0</v>
      </c>
      <c r="BL299" s="18" t="s">
        <v>97</v>
      </c>
      <c r="BM299" s="157" t="s">
        <v>2643</v>
      </c>
    </row>
    <row r="300" spans="1:65" s="14" customFormat="1" x14ac:dyDescent="0.15">
      <c r="B300" s="169"/>
      <c r="D300" s="159" t="s">
        <v>194</v>
      </c>
      <c r="E300" s="170" t="s">
        <v>1</v>
      </c>
      <c r="F300" s="171" t="s">
        <v>84</v>
      </c>
      <c r="H300" s="172">
        <v>1</v>
      </c>
      <c r="L300" s="169"/>
      <c r="M300" s="173"/>
      <c r="N300" s="174"/>
      <c r="O300" s="174"/>
      <c r="P300" s="174"/>
      <c r="Q300" s="174"/>
      <c r="R300" s="174"/>
      <c r="S300" s="174"/>
      <c r="T300" s="175"/>
      <c r="AT300" s="170" t="s">
        <v>194</v>
      </c>
      <c r="AU300" s="170" t="s">
        <v>86</v>
      </c>
      <c r="AV300" s="14" t="s">
        <v>86</v>
      </c>
      <c r="AW300" s="14" t="s">
        <v>32</v>
      </c>
      <c r="AX300" s="14" t="s">
        <v>84</v>
      </c>
      <c r="AY300" s="170" t="s">
        <v>184</v>
      </c>
    </row>
    <row r="301" spans="1:65" s="2" customFormat="1" ht="24.25" customHeight="1" x14ac:dyDescent="0.15">
      <c r="A301" s="30"/>
      <c r="B301" s="146"/>
      <c r="C301" s="183" t="s">
        <v>444</v>
      </c>
      <c r="D301" s="183" t="s">
        <v>310</v>
      </c>
      <c r="E301" s="184" t="s">
        <v>454</v>
      </c>
      <c r="F301" s="185" t="s">
        <v>455</v>
      </c>
      <c r="G301" s="186" t="s">
        <v>359</v>
      </c>
      <c r="H301" s="187">
        <v>1</v>
      </c>
      <c r="I301" s="188"/>
      <c r="J301" s="188">
        <f t="shared" ref="J301:J307" si="10">ROUND(I301*H301,2)</f>
        <v>0</v>
      </c>
      <c r="K301" s="185" t="s">
        <v>190</v>
      </c>
      <c r="L301" s="189"/>
      <c r="M301" s="190" t="s">
        <v>1</v>
      </c>
      <c r="N301" s="191" t="s">
        <v>42</v>
      </c>
      <c r="O301" s="155">
        <v>0</v>
      </c>
      <c r="P301" s="155">
        <f t="shared" ref="P301:P307" si="11">O301*H301</f>
        <v>0</v>
      </c>
      <c r="Q301" s="155">
        <v>0.50600000000000001</v>
      </c>
      <c r="R301" s="155">
        <f t="shared" ref="R301:R307" si="12">Q301*H301</f>
        <v>0.50600000000000001</v>
      </c>
      <c r="S301" s="155">
        <v>0</v>
      </c>
      <c r="T301" s="156">
        <f t="shared" ref="T301:T307" si="13"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226</v>
      </c>
      <c r="AT301" s="157" t="s">
        <v>310</v>
      </c>
      <c r="AU301" s="157" t="s">
        <v>86</v>
      </c>
      <c r="AY301" s="18" t="s">
        <v>184</v>
      </c>
      <c r="BE301" s="158">
        <f t="shared" ref="BE301:BE307" si="14">IF(N301="základní",J301,0)</f>
        <v>0</v>
      </c>
      <c r="BF301" s="158">
        <f t="shared" ref="BF301:BF307" si="15">IF(N301="snížená",J301,0)</f>
        <v>0</v>
      </c>
      <c r="BG301" s="158">
        <f t="shared" ref="BG301:BG307" si="16">IF(N301="zákl. přenesená",J301,0)</f>
        <v>0</v>
      </c>
      <c r="BH301" s="158">
        <f t="shared" ref="BH301:BH307" si="17">IF(N301="sníž. přenesená",J301,0)</f>
        <v>0</v>
      </c>
      <c r="BI301" s="158">
        <f t="shared" ref="BI301:BI307" si="18">IF(N301="nulová",J301,0)</f>
        <v>0</v>
      </c>
      <c r="BJ301" s="18" t="s">
        <v>84</v>
      </c>
      <c r="BK301" s="158">
        <f t="shared" ref="BK301:BK307" si="19">ROUND(I301*H301,2)</f>
        <v>0</v>
      </c>
      <c r="BL301" s="18" t="s">
        <v>97</v>
      </c>
      <c r="BM301" s="157" t="s">
        <v>2644</v>
      </c>
    </row>
    <row r="302" spans="1:65" s="2" customFormat="1" ht="24.25" customHeight="1" x14ac:dyDescent="0.15">
      <c r="A302" s="30"/>
      <c r="B302" s="146"/>
      <c r="C302" s="147" t="s">
        <v>449</v>
      </c>
      <c r="D302" s="147" t="s">
        <v>186</v>
      </c>
      <c r="E302" s="148" t="s">
        <v>462</v>
      </c>
      <c r="F302" s="149" t="s">
        <v>463</v>
      </c>
      <c r="G302" s="150" t="s">
        <v>359</v>
      </c>
      <c r="H302" s="151">
        <v>1</v>
      </c>
      <c r="I302" s="152"/>
      <c r="J302" s="152">
        <f t="shared" si="10"/>
        <v>0</v>
      </c>
      <c r="K302" s="149" t="s">
        <v>190</v>
      </c>
      <c r="L302" s="31"/>
      <c r="M302" s="153" t="s">
        <v>1</v>
      </c>
      <c r="N302" s="154" t="s">
        <v>42</v>
      </c>
      <c r="O302" s="155">
        <v>1.6639999999999999</v>
      </c>
      <c r="P302" s="155">
        <f t="shared" si="11"/>
        <v>1.6639999999999999</v>
      </c>
      <c r="Q302" s="155">
        <v>1.248E-2</v>
      </c>
      <c r="R302" s="155">
        <f t="shared" si="12"/>
        <v>1.248E-2</v>
      </c>
      <c r="S302" s="155">
        <v>0</v>
      </c>
      <c r="T302" s="156">
        <f t="shared" si="13"/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 t="shared" si="14"/>
        <v>0</v>
      </c>
      <c r="BF302" s="158">
        <f t="shared" si="15"/>
        <v>0</v>
      </c>
      <c r="BG302" s="158">
        <f t="shared" si="16"/>
        <v>0</v>
      </c>
      <c r="BH302" s="158">
        <f t="shared" si="17"/>
        <v>0</v>
      </c>
      <c r="BI302" s="158">
        <f t="shared" si="18"/>
        <v>0</v>
      </c>
      <c r="BJ302" s="18" t="s">
        <v>84</v>
      </c>
      <c r="BK302" s="158">
        <f t="shared" si="19"/>
        <v>0</v>
      </c>
      <c r="BL302" s="18" t="s">
        <v>97</v>
      </c>
      <c r="BM302" s="157" t="s">
        <v>2645</v>
      </c>
    </row>
    <row r="303" spans="1:65" s="2" customFormat="1" ht="24.25" customHeight="1" x14ac:dyDescent="0.15">
      <c r="A303" s="30"/>
      <c r="B303" s="146"/>
      <c r="C303" s="183" t="s">
        <v>453</v>
      </c>
      <c r="D303" s="183" t="s">
        <v>310</v>
      </c>
      <c r="E303" s="184" t="s">
        <v>466</v>
      </c>
      <c r="F303" s="185" t="s">
        <v>467</v>
      </c>
      <c r="G303" s="186" t="s">
        <v>359</v>
      </c>
      <c r="H303" s="187">
        <v>1</v>
      </c>
      <c r="I303" s="188"/>
      <c r="J303" s="188">
        <f t="shared" si="10"/>
        <v>0</v>
      </c>
      <c r="K303" s="185" t="s">
        <v>190</v>
      </c>
      <c r="L303" s="189"/>
      <c r="M303" s="190" t="s">
        <v>1</v>
      </c>
      <c r="N303" s="191" t="s">
        <v>42</v>
      </c>
      <c r="O303" s="155">
        <v>0</v>
      </c>
      <c r="P303" s="155">
        <f t="shared" si="11"/>
        <v>0</v>
      </c>
      <c r="Q303" s="155">
        <v>0.54800000000000004</v>
      </c>
      <c r="R303" s="155">
        <f t="shared" si="12"/>
        <v>0.54800000000000004</v>
      </c>
      <c r="S303" s="155">
        <v>0</v>
      </c>
      <c r="T303" s="156">
        <f t="shared" si="1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226</v>
      </c>
      <c r="AT303" s="157" t="s">
        <v>310</v>
      </c>
      <c r="AU303" s="157" t="s">
        <v>86</v>
      </c>
      <c r="AY303" s="18" t="s">
        <v>184</v>
      </c>
      <c r="BE303" s="158">
        <f t="shared" si="14"/>
        <v>0</v>
      </c>
      <c r="BF303" s="158">
        <f t="shared" si="15"/>
        <v>0</v>
      </c>
      <c r="BG303" s="158">
        <f t="shared" si="16"/>
        <v>0</v>
      </c>
      <c r="BH303" s="158">
        <f t="shared" si="17"/>
        <v>0</v>
      </c>
      <c r="BI303" s="158">
        <f t="shared" si="18"/>
        <v>0</v>
      </c>
      <c r="BJ303" s="18" t="s">
        <v>84</v>
      </c>
      <c r="BK303" s="158">
        <f t="shared" si="19"/>
        <v>0</v>
      </c>
      <c r="BL303" s="18" t="s">
        <v>97</v>
      </c>
      <c r="BM303" s="157" t="s">
        <v>2646</v>
      </c>
    </row>
    <row r="304" spans="1:65" s="2" customFormat="1" ht="24.25" customHeight="1" x14ac:dyDescent="0.15">
      <c r="A304" s="30"/>
      <c r="B304" s="146"/>
      <c r="C304" s="147" t="s">
        <v>457</v>
      </c>
      <c r="D304" s="147" t="s">
        <v>186</v>
      </c>
      <c r="E304" s="148" t="s">
        <v>470</v>
      </c>
      <c r="F304" s="149" t="s">
        <v>471</v>
      </c>
      <c r="G304" s="150" t="s">
        <v>359</v>
      </c>
      <c r="H304" s="151">
        <v>1</v>
      </c>
      <c r="I304" s="152"/>
      <c r="J304" s="152">
        <f t="shared" si="10"/>
        <v>0</v>
      </c>
      <c r="K304" s="149" t="s">
        <v>190</v>
      </c>
      <c r="L304" s="31"/>
      <c r="M304" s="153" t="s">
        <v>1</v>
      </c>
      <c r="N304" s="154" t="s">
        <v>42</v>
      </c>
      <c r="O304" s="155">
        <v>2.08</v>
      </c>
      <c r="P304" s="155">
        <f t="shared" si="11"/>
        <v>2.08</v>
      </c>
      <c r="Q304" s="155">
        <v>2.8539999999999999E-2</v>
      </c>
      <c r="R304" s="155">
        <f t="shared" si="12"/>
        <v>2.8539999999999999E-2</v>
      </c>
      <c r="S304" s="155">
        <v>0</v>
      </c>
      <c r="T304" s="156">
        <f t="shared" si="1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97</v>
      </c>
      <c r="AT304" s="157" t="s">
        <v>186</v>
      </c>
      <c r="AU304" s="157" t="s">
        <v>86</v>
      </c>
      <c r="AY304" s="18" t="s">
        <v>184</v>
      </c>
      <c r="BE304" s="158">
        <f t="shared" si="14"/>
        <v>0</v>
      </c>
      <c r="BF304" s="158">
        <f t="shared" si="15"/>
        <v>0</v>
      </c>
      <c r="BG304" s="158">
        <f t="shared" si="16"/>
        <v>0</v>
      </c>
      <c r="BH304" s="158">
        <f t="shared" si="17"/>
        <v>0</v>
      </c>
      <c r="BI304" s="158">
        <f t="shared" si="18"/>
        <v>0</v>
      </c>
      <c r="BJ304" s="18" t="s">
        <v>84</v>
      </c>
      <c r="BK304" s="158">
        <f t="shared" si="19"/>
        <v>0</v>
      </c>
      <c r="BL304" s="18" t="s">
        <v>97</v>
      </c>
      <c r="BM304" s="157" t="s">
        <v>2647</v>
      </c>
    </row>
    <row r="305" spans="1:65" s="2" customFormat="1" ht="21.75" customHeight="1" x14ac:dyDescent="0.15">
      <c r="A305" s="30"/>
      <c r="B305" s="146"/>
      <c r="C305" s="183" t="s">
        <v>461</v>
      </c>
      <c r="D305" s="183" t="s">
        <v>310</v>
      </c>
      <c r="E305" s="184" t="s">
        <v>474</v>
      </c>
      <c r="F305" s="185" t="s">
        <v>475</v>
      </c>
      <c r="G305" s="186" t="s">
        <v>359</v>
      </c>
      <c r="H305" s="187">
        <v>1</v>
      </c>
      <c r="I305" s="188"/>
      <c r="J305" s="188">
        <f t="shared" si="10"/>
        <v>0</v>
      </c>
      <c r="K305" s="185" t="s">
        <v>190</v>
      </c>
      <c r="L305" s="189"/>
      <c r="M305" s="190" t="s">
        <v>1</v>
      </c>
      <c r="N305" s="191" t="s">
        <v>42</v>
      </c>
      <c r="O305" s="155">
        <v>0</v>
      </c>
      <c r="P305" s="155">
        <f t="shared" si="11"/>
        <v>0</v>
      </c>
      <c r="Q305" s="155">
        <v>1.6</v>
      </c>
      <c r="R305" s="155">
        <f t="shared" si="12"/>
        <v>1.6</v>
      </c>
      <c r="S305" s="155">
        <v>0</v>
      </c>
      <c r="T305" s="156">
        <f t="shared" si="13"/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7" t="s">
        <v>226</v>
      </c>
      <c r="AT305" s="157" t="s">
        <v>310</v>
      </c>
      <c r="AU305" s="157" t="s">
        <v>86</v>
      </c>
      <c r="AY305" s="18" t="s">
        <v>184</v>
      </c>
      <c r="BE305" s="158">
        <f t="shared" si="14"/>
        <v>0</v>
      </c>
      <c r="BF305" s="158">
        <f t="shared" si="15"/>
        <v>0</v>
      </c>
      <c r="BG305" s="158">
        <f t="shared" si="16"/>
        <v>0</v>
      </c>
      <c r="BH305" s="158">
        <f t="shared" si="17"/>
        <v>0</v>
      </c>
      <c r="BI305" s="158">
        <f t="shared" si="18"/>
        <v>0</v>
      </c>
      <c r="BJ305" s="18" t="s">
        <v>84</v>
      </c>
      <c r="BK305" s="158">
        <f t="shared" si="19"/>
        <v>0</v>
      </c>
      <c r="BL305" s="18" t="s">
        <v>97</v>
      </c>
      <c r="BM305" s="157" t="s">
        <v>2648</v>
      </c>
    </row>
    <row r="306" spans="1:65" s="2" customFormat="1" ht="24.25" customHeight="1" x14ac:dyDescent="0.15">
      <c r="A306" s="30"/>
      <c r="B306" s="146"/>
      <c r="C306" s="183" t="s">
        <v>465</v>
      </c>
      <c r="D306" s="183" t="s">
        <v>310</v>
      </c>
      <c r="E306" s="184" t="s">
        <v>482</v>
      </c>
      <c r="F306" s="185" t="s">
        <v>483</v>
      </c>
      <c r="G306" s="186" t="s">
        <v>359</v>
      </c>
      <c r="H306" s="187">
        <v>2</v>
      </c>
      <c r="I306" s="188"/>
      <c r="J306" s="188">
        <f t="shared" si="10"/>
        <v>0</v>
      </c>
      <c r="K306" s="185" t="s">
        <v>190</v>
      </c>
      <c r="L306" s="189"/>
      <c r="M306" s="190" t="s">
        <v>1</v>
      </c>
      <c r="N306" s="191" t="s">
        <v>42</v>
      </c>
      <c r="O306" s="155">
        <v>0</v>
      </c>
      <c r="P306" s="155">
        <f t="shared" si="11"/>
        <v>0</v>
      </c>
      <c r="Q306" s="155">
        <v>2E-3</v>
      </c>
      <c r="R306" s="155">
        <f t="shared" si="12"/>
        <v>4.0000000000000001E-3</v>
      </c>
      <c r="S306" s="155">
        <v>0</v>
      </c>
      <c r="T306" s="156">
        <f t="shared" si="13"/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226</v>
      </c>
      <c r="AT306" s="157" t="s">
        <v>310</v>
      </c>
      <c r="AU306" s="157" t="s">
        <v>86</v>
      </c>
      <c r="AY306" s="18" t="s">
        <v>184</v>
      </c>
      <c r="BE306" s="158">
        <f t="shared" si="14"/>
        <v>0</v>
      </c>
      <c r="BF306" s="158">
        <f t="shared" si="15"/>
        <v>0</v>
      </c>
      <c r="BG306" s="158">
        <f t="shared" si="16"/>
        <v>0</v>
      </c>
      <c r="BH306" s="158">
        <f t="shared" si="17"/>
        <v>0</v>
      </c>
      <c r="BI306" s="158">
        <f t="shared" si="18"/>
        <v>0</v>
      </c>
      <c r="BJ306" s="18" t="s">
        <v>84</v>
      </c>
      <c r="BK306" s="158">
        <f t="shared" si="19"/>
        <v>0</v>
      </c>
      <c r="BL306" s="18" t="s">
        <v>97</v>
      </c>
      <c r="BM306" s="157" t="s">
        <v>2649</v>
      </c>
    </row>
    <row r="307" spans="1:65" s="2" customFormat="1" ht="37.75" customHeight="1" x14ac:dyDescent="0.15">
      <c r="A307" s="30"/>
      <c r="B307" s="146"/>
      <c r="C307" s="147" t="s">
        <v>469</v>
      </c>
      <c r="D307" s="147" t="s">
        <v>186</v>
      </c>
      <c r="E307" s="148" t="s">
        <v>486</v>
      </c>
      <c r="F307" s="149" t="s">
        <v>487</v>
      </c>
      <c r="G307" s="150" t="s">
        <v>359</v>
      </c>
      <c r="H307" s="151">
        <v>1</v>
      </c>
      <c r="I307" s="152"/>
      <c r="J307" s="152">
        <f t="shared" si="10"/>
        <v>0</v>
      </c>
      <c r="K307" s="149" t="s">
        <v>1</v>
      </c>
      <c r="L307" s="31"/>
      <c r="M307" s="153" t="s">
        <v>1</v>
      </c>
      <c r="N307" s="154" t="s">
        <v>42</v>
      </c>
      <c r="O307" s="155">
        <v>1.694</v>
      </c>
      <c r="P307" s="155">
        <f t="shared" si="11"/>
        <v>1.694</v>
      </c>
      <c r="Q307" s="155">
        <v>0.21734000000000001</v>
      </c>
      <c r="R307" s="155">
        <f t="shared" si="12"/>
        <v>0.21734000000000001</v>
      </c>
      <c r="S307" s="155">
        <v>0</v>
      </c>
      <c r="T307" s="156">
        <f t="shared" si="1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97</v>
      </c>
      <c r="AT307" s="157" t="s">
        <v>186</v>
      </c>
      <c r="AU307" s="157" t="s">
        <v>86</v>
      </c>
      <c r="AY307" s="18" t="s">
        <v>184</v>
      </c>
      <c r="BE307" s="158">
        <f t="shared" si="14"/>
        <v>0</v>
      </c>
      <c r="BF307" s="158">
        <f t="shared" si="15"/>
        <v>0</v>
      </c>
      <c r="BG307" s="158">
        <f t="shared" si="16"/>
        <v>0</v>
      </c>
      <c r="BH307" s="158">
        <f t="shared" si="17"/>
        <v>0</v>
      </c>
      <c r="BI307" s="158">
        <f t="shared" si="18"/>
        <v>0</v>
      </c>
      <c r="BJ307" s="18" t="s">
        <v>84</v>
      </c>
      <c r="BK307" s="158">
        <f t="shared" si="19"/>
        <v>0</v>
      </c>
      <c r="BL307" s="18" t="s">
        <v>97</v>
      </c>
      <c r="BM307" s="157" t="s">
        <v>2650</v>
      </c>
    </row>
    <row r="308" spans="1:65" s="14" customFormat="1" x14ac:dyDescent="0.15">
      <c r="B308" s="169"/>
      <c r="D308" s="159" t="s">
        <v>194</v>
      </c>
      <c r="E308" s="170" t="s">
        <v>1</v>
      </c>
      <c r="F308" s="171" t="s">
        <v>84</v>
      </c>
      <c r="H308" s="172">
        <v>1</v>
      </c>
      <c r="L308" s="169"/>
      <c r="M308" s="173"/>
      <c r="N308" s="174"/>
      <c r="O308" s="174"/>
      <c r="P308" s="174"/>
      <c r="Q308" s="174"/>
      <c r="R308" s="174"/>
      <c r="S308" s="174"/>
      <c r="T308" s="175"/>
      <c r="AT308" s="170" t="s">
        <v>194</v>
      </c>
      <c r="AU308" s="170" t="s">
        <v>86</v>
      </c>
      <c r="AV308" s="14" t="s">
        <v>86</v>
      </c>
      <c r="AW308" s="14" t="s">
        <v>32</v>
      </c>
      <c r="AX308" s="14" t="s">
        <v>84</v>
      </c>
      <c r="AY308" s="170" t="s">
        <v>184</v>
      </c>
    </row>
    <row r="309" spans="1:65" s="2" customFormat="1" ht="24.25" customHeight="1" x14ac:dyDescent="0.15">
      <c r="A309" s="30"/>
      <c r="B309" s="146"/>
      <c r="C309" s="183" t="s">
        <v>473</v>
      </c>
      <c r="D309" s="183" t="s">
        <v>310</v>
      </c>
      <c r="E309" s="184" t="s">
        <v>494</v>
      </c>
      <c r="F309" s="185" t="s">
        <v>495</v>
      </c>
      <c r="G309" s="186" t="s">
        <v>359</v>
      </c>
      <c r="H309" s="187">
        <v>1</v>
      </c>
      <c r="I309" s="188"/>
      <c r="J309" s="188">
        <f>ROUND(I309*H309,2)</f>
        <v>0</v>
      </c>
      <c r="K309" s="185" t="s">
        <v>1</v>
      </c>
      <c r="L309" s="189"/>
      <c r="M309" s="190" t="s">
        <v>1</v>
      </c>
      <c r="N309" s="191" t="s">
        <v>42</v>
      </c>
      <c r="O309" s="155">
        <v>0</v>
      </c>
      <c r="P309" s="155">
        <f>O309*H309</f>
        <v>0</v>
      </c>
      <c r="Q309" s="155">
        <v>8.1000000000000003E-2</v>
      </c>
      <c r="R309" s="155">
        <f>Q309*H309</f>
        <v>8.1000000000000003E-2</v>
      </c>
      <c r="S309" s="155">
        <v>0</v>
      </c>
      <c r="T309" s="156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226</v>
      </c>
      <c r="AT309" s="157" t="s">
        <v>310</v>
      </c>
      <c r="AU309" s="157" t="s">
        <v>86</v>
      </c>
      <c r="AY309" s="18" t="s">
        <v>184</v>
      </c>
      <c r="BE309" s="158">
        <f>IF(N309="základní",J309,0)</f>
        <v>0</v>
      </c>
      <c r="BF309" s="158">
        <f>IF(N309="snížená",J309,0)</f>
        <v>0</v>
      </c>
      <c r="BG309" s="158">
        <f>IF(N309="zákl. přenesená",J309,0)</f>
        <v>0</v>
      </c>
      <c r="BH309" s="158">
        <f>IF(N309="sníž. přenesená",J309,0)</f>
        <v>0</v>
      </c>
      <c r="BI309" s="158">
        <f>IF(N309="nulová",J309,0)</f>
        <v>0</v>
      </c>
      <c r="BJ309" s="18" t="s">
        <v>84</v>
      </c>
      <c r="BK309" s="158">
        <f>ROUND(I309*H309,2)</f>
        <v>0</v>
      </c>
      <c r="BL309" s="18" t="s">
        <v>97</v>
      </c>
      <c r="BM309" s="157" t="s">
        <v>2651</v>
      </c>
    </row>
    <row r="310" spans="1:65" s="2" customFormat="1" ht="16.5" customHeight="1" x14ac:dyDescent="0.15">
      <c r="A310" s="30"/>
      <c r="B310" s="146"/>
      <c r="C310" s="183" t="s">
        <v>477</v>
      </c>
      <c r="D310" s="183" t="s">
        <v>310</v>
      </c>
      <c r="E310" s="184" t="s">
        <v>498</v>
      </c>
      <c r="F310" s="185" t="s">
        <v>499</v>
      </c>
      <c r="G310" s="186" t="s">
        <v>359</v>
      </c>
      <c r="H310" s="187">
        <v>1</v>
      </c>
      <c r="I310" s="188"/>
      <c r="J310" s="188">
        <f>ROUND(I310*H310,2)</f>
        <v>0</v>
      </c>
      <c r="K310" s="185" t="s">
        <v>1</v>
      </c>
      <c r="L310" s="189"/>
      <c r="M310" s="190" t="s">
        <v>1</v>
      </c>
      <c r="N310" s="191" t="s">
        <v>42</v>
      </c>
      <c r="O310" s="155">
        <v>0</v>
      </c>
      <c r="P310" s="155">
        <f>O310*H310</f>
        <v>0</v>
      </c>
      <c r="Q310" s="155">
        <v>0.01</v>
      </c>
      <c r="R310" s="155">
        <f>Q310*H310</f>
        <v>0.01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226</v>
      </c>
      <c r="AT310" s="157" t="s">
        <v>310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97</v>
      </c>
      <c r="BM310" s="157" t="s">
        <v>2652</v>
      </c>
    </row>
    <row r="311" spans="1:65" s="2" customFormat="1" ht="16.5" customHeight="1" x14ac:dyDescent="0.15">
      <c r="A311" s="30"/>
      <c r="B311" s="146"/>
      <c r="C311" s="147" t="s">
        <v>481</v>
      </c>
      <c r="D311" s="147" t="s">
        <v>186</v>
      </c>
      <c r="E311" s="148" t="s">
        <v>502</v>
      </c>
      <c r="F311" s="149" t="s">
        <v>503</v>
      </c>
      <c r="G311" s="150" t="s">
        <v>504</v>
      </c>
      <c r="H311" s="151">
        <v>1</v>
      </c>
      <c r="I311" s="152"/>
      <c r="J311" s="152">
        <f>ROUND(I311*H311,2)</f>
        <v>0</v>
      </c>
      <c r="K311" s="149" t="s">
        <v>1</v>
      </c>
      <c r="L311" s="31"/>
      <c r="M311" s="153" t="s">
        <v>1</v>
      </c>
      <c r="N311" s="154" t="s">
        <v>42</v>
      </c>
      <c r="O311" s="155">
        <v>1.694</v>
      </c>
      <c r="P311" s="155">
        <f>O311*H311</f>
        <v>1.694</v>
      </c>
      <c r="Q311" s="155">
        <v>0.21734000000000001</v>
      </c>
      <c r="R311" s="155">
        <f>Q311*H311</f>
        <v>0.21734000000000001</v>
      </c>
      <c r="S311" s="155">
        <v>0</v>
      </c>
      <c r="T311" s="156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97</v>
      </c>
      <c r="AT311" s="157" t="s">
        <v>186</v>
      </c>
      <c r="AU311" s="157" t="s">
        <v>86</v>
      </c>
      <c r="AY311" s="18" t="s">
        <v>184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8" t="s">
        <v>84</v>
      </c>
      <c r="BK311" s="158">
        <f>ROUND(I311*H311,2)</f>
        <v>0</v>
      </c>
      <c r="BL311" s="18" t="s">
        <v>97</v>
      </c>
      <c r="BM311" s="157" t="s">
        <v>2653</v>
      </c>
    </row>
    <row r="312" spans="1:65" s="13" customFormat="1" x14ac:dyDescent="0.15">
      <c r="B312" s="163"/>
      <c r="D312" s="159" t="s">
        <v>194</v>
      </c>
      <c r="E312" s="164" t="s">
        <v>1</v>
      </c>
      <c r="F312" s="165" t="s">
        <v>506</v>
      </c>
      <c r="H312" s="164" t="s">
        <v>1</v>
      </c>
      <c r="L312" s="163"/>
      <c r="M312" s="166"/>
      <c r="N312" s="167"/>
      <c r="O312" s="167"/>
      <c r="P312" s="167"/>
      <c r="Q312" s="167"/>
      <c r="R312" s="167"/>
      <c r="S312" s="167"/>
      <c r="T312" s="168"/>
      <c r="AT312" s="164" t="s">
        <v>194</v>
      </c>
      <c r="AU312" s="164" t="s">
        <v>86</v>
      </c>
      <c r="AV312" s="13" t="s">
        <v>84</v>
      </c>
      <c r="AW312" s="13" t="s">
        <v>32</v>
      </c>
      <c r="AX312" s="13" t="s">
        <v>77</v>
      </c>
      <c r="AY312" s="164" t="s">
        <v>184</v>
      </c>
    </row>
    <row r="313" spans="1:65" s="13" customFormat="1" x14ac:dyDescent="0.15">
      <c r="B313" s="163"/>
      <c r="D313" s="159" t="s">
        <v>194</v>
      </c>
      <c r="E313" s="164" t="s">
        <v>1</v>
      </c>
      <c r="F313" s="165" t="s">
        <v>507</v>
      </c>
      <c r="H313" s="164" t="s">
        <v>1</v>
      </c>
      <c r="L313" s="163"/>
      <c r="M313" s="166"/>
      <c r="N313" s="167"/>
      <c r="O313" s="167"/>
      <c r="P313" s="167"/>
      <c r="Q313" s="167"/>
      <c r="R313" s="167"/>
      <c r="S313" s="167"/>
      <c r="T313" s="168"/>
      <c r="AT313" s="164" t="s">
        <v>194</v>
      </c>
      <c r="AU313" s="164" t="s">
        <v>86</v>
      </c>
      <c r="AV313" s="13" t="s">
        <v>84</v>
      </c>
      <c r="AW313" s="13" t="s">
        <v>32</v>
      </c>
      <c r="AX313" s="13" t="s">
        <v>77</v>
      </c>
      <c r="AY313" s="164" t="s">
        <v>184</v>
      </c>
    </row>
    <row r="314" spans="1:65" s="13" customFormat="1" x14ac:dyDescent="0.15">
      <c r="B314" s="163"/>
      <c r="D314" s="159" t="s">
        <v>194</v>
      </c>
      <c r="E314" s="164" t="s">
        <v>1</v>
      </c>
      <c r="F314" s="165" t="s">
        <v>508</v>
      </c>
      <c r="H314" s="164" t="s">
        <v>1</v>
      </c>
      <c r="L314" s="163"/>
      <c r="M314" s="166"/>
      <c r="N314" s="167"/>
      <c r="O314" s="167"/>
      <c r="P314" s="167"/>
      <c r="Q314" s="167"/>
      <c r="R314" s="167"/>
      <c r="S314" s="167"/>
      <c r="T314" s="168"/>
      <c r="AT314" s="164" t="s">
        <v>194</v>
      </c>
      <c r="AU314" s="164" t="s">
        <v>86</v>
      </c>
      <c r="AV314" s="13" t="s">
        <v>84</v>
      </c>
      <c r="AW314" s="13" t="s">
        <v>32</v>
      </c>
      <c r="AX314" s="13" t="s">
        <v>77</v>
      </c>
      <c r="AY314" s="164" t="s">
        <v>184</v>
      </c>
    </row>
    <row r="315" spans="1:65" s="13" customFormat="1" x14ac:dyDescent="0.15">
      <c r="B315" s="163"/>
      <c r="D315" s="159" t="s">
        <v>194</v>
      </c>
      <c r="E315" s="164" t="s">
        <v>1</v>
      </c>
      <c r="F315" s="165" t="s">
        <v>509</v>
      </c>
      <c r="H315" s="164" t="s">
        <v>1</v>
      </c>
      <c r="L315" s="163"/>
      <c r="M315" s="166"/>
      <c r="N315" s="167"/>
      <c r="O315" s="167"/>
      <c r="P315" s="167"/>
      <c r="Q315" s="167"/>
      <c r="R315" s="167"/>
      <c r="S315" s="167"/>
      <c r="T315" s="168"/>
      <c r="AT315" s="164" t="s">
        <v>194</v>
      </c>
      <c r="AU315" s="164" t="s">
        <v>86</v>
      </c>
      <c r="AV315" s="13" t="s">
        <v>84</v>
      </c>
      <c r="AW315" s="13" t="s">
        <v>32</v>
      </c>
      <c r="AX315" s="13" t="s">
        <v>77</v>
      </c>
      <c r="AY315" s="164" t="s">
        <v>184</v>
      </c>
    </row>
    <row r="316" spans="1:65" s="13" customFormat="1" x14ac:dyDescent="0.15">
      <c r="B316" s="163"/>
      <c r="D316" s="159" t="s">
        <v>194</v>
      </c>
      <c r="E316" s="164" t="s">
        <v>1</v>
      </c>
      <c r="F316" s="165" t="s">
        <v>510</v>
      </c>
      <c r="H316" s="164" t="s">
        <v>1</v>
      </c>
      <c r="L316" s="163"/>
      <c r="M316" s="166"/>
      <c r="N316" s="167"/>
      <c r="O316" s="167"/>
      <c r="P316" s="167"/>
      <c r="Q316" s="167"/>
      <c r="R316" s="167"/>
      <c r="S316" s="167"/>
      <c r="T316" s="168"/>
      <c r="AT316" s="164" t="s">
        <v>194</v>
      </c>
      <c r="AU316" s="164" t="s">
        <v>86</v>
      </c>
      <c r="AV316" s="13" t="s">
        <v>84</v>
      </c>
      <c r="AW316" s="13" t="s">
        <v>32</v>
      </c>
      <c r="AX316" s="13" t="s">
        <v>77</v>
      </c>
      <c r="AY316" s="164" t="s">
        <v>184</v>
      </c>
    </row>
    <row r="317" spans="1:65" s="13" customFormat="1" x14ac:dyDescent="0.15">
      <c r="B317" s="163"/>
      <c r="D317" s="159" t="s">
        <v>194</v>
      </c>
      <c r="E317" s="164" t="s">
        <v>1</v>
      </c>
      <c r="F317" s="165" t="s">
        <v>511</v>
      </c>
      <c r="H317" s="164" t="s">
        <v>1</v>
      </c>
      <c r="L317" s="163"/>
      <c r="M317" s="166"/>
      <c r="N317" s="167"/>
      <c r="O317" s="167"/>
      <c r="P317" s="167"/>
      <c r="Q317" s="167"/>
      <c r="R317" s="167"/>
      <c r="S317" s="167"/>
      <c r="T317" s="168"/>
      <c r="AT317" s="164" t="s">
        <v>194</v>
      </c>
      <c r="AU317" s="164" t="s">
        <v>86</v>
      </c>
      <c r="AV317" s="13" t="s">
        <v>84</v>
      </c>
      <c r="AW317" s="13" t="s">
        <v>32</v>
      </c>
      <c r="AX317" s="13" t="s">
        <v>77</v>
      </c>
      <c r="AY317" s="164" t="s">
        <v>184</v>
      </c>
    </row>
    <row r="318" spans="1:65" s="13" customFormat="1" x14ac:dyDescent="0.15">
      <c r="B318" s="163"/>
      <c r="D318" s="159" t="s">
        <v>194</v>
      </c>
      <c r="E318" s="164" t="s">
        <v>1</v>
      </c>
      <c r="F318" s="165" t="s">
        <v>512</v>
      </c>
      <c r="H318" s="164" t="s">
        <v>1</v>
      </c>
      <c r="L318" s="163"/>
      <c r="M318" s="166"/>
      <c r="N318" s="167"/>
      <c r="O318" s="167"/>
      <c r="P318" s="167"/>
      <c r="Q318" s="167"/>
      <c r="R318" s="167"/>
      <c r="S318" s="167"/>
      <c r="T318" s="168"/>
      <c r="AT318" s="164" t="s">
        <v>194</v>
      </c>
      <c r="AU318" s="164" t="s">
        <v>86</v>
      </c>
      <c r="AV318" s="13" t="s">
        <v>84</v>
      </c>
      <c r="AW318" s="13" t="s">
        <v>32</v>
      </c>
      <c r="AX318" s="13" t="s">
        <v>77</v>
      </c>
      <c r="AY318" s="164" t="s">
        <v>184</v>
      </c>
    </row>
    <row r="319" spans="1:65" s="14" customFormat="1" x14ac:dyDescent="0.15">
      <c r="B319" s="169"/>
      <c r="D319" s="159" t="s">
        <v>194</v>
      </c>
      <c r="E319" s="170" t="s">
        <v>1</v>
      </c>
      <c r="F319" s="171" t="s">
        <v>84</v>
      </c>
      <c r="H319" s="172">
        <v>1</v>
      </c>
      <c r="L319" s="169"/>
      <c r="M319" s="173"/>
      <c r="N319" s="174"/>
      <c r="O319" s="174"/>
      <c r="P319" s="174"/>
      <c r="Q319" s="174"/>
      <c r="R319" s="174"/>
      <c r="S319" s="174"/>
      <c r="T319" s="175"/>
      <c r="AT319" s="170" t="s">
        <v>194</v>
      </c>
      <c r="AU319" s="170" t="s">
        <v>86</v>
      </c>
      <c r="AV319" s="14" t="s">
        <v>86</v>
      </c>
      <c r="AW319" s="14" t="s">
        <v>32</v>
      </c>
      <c r="AX319" s="14" t="s">
        <v>84</v>
      </c>
      <c r="AY319" s="170" t="s">
        <v>184</v>
      </c>
    </row>
    <row r="320" spans="1:65" s="12" customFormat="1" ht="22.75" customHeight="1" x14ac:dyDescent="0.15">
      <c r="B320" s="134"/>
      <c r="D320" s="135" t="s">
        <v>76</v>
      </c>
      <c r="E320" s="144" t="s">
        <v>232</v>
      </c>
      <c r="F320" s="144" t="s">
        <v>645</v>
      </c>
      <c r="J320" s="145">
        <f>BK320</f>
        <v>0</v>
      </c>
      <c r="L320" s="134"/>
      <c r="M320" s="138"/>
      <c r="N320" s="139"/>
      <c r="O320" s="139"/>
      <c r="P320" s="140">
        <f>SUM(P321:P332)</f>
        <v>4.3400429999999997</v>
      </c>
      <c r="Q320" s="139"/>
      <c r="R320" s="140">
        <f>SUM(R321:R332)</f>
        <v>3.6501229999999996E-2</v>
      </c>
      <c r="S320" s="139"/>
      <c r="T320" s="141">
        <f>SUM(T321:T332)</f>
        <v>7.8E-2</v>
      </c>
      <c r="AR320" s="135" t="s">
        <v>84</v>
      </c>
      <c r="AT320" s="142" t="s">
        <v>76</v>
      </c>
      <c r="AU320" s="142" t="s">
        <v>84</v>
      </c>
      <c r="AY320" s="135" t="s">
        <v>184</v>
      </c>
      <c r="BK320" s="143">
        <f>SUM(BK321:BK332)</f>
        <v>0</v>
      </c>
    </row>
    <row r="321" spans="1:65" s="2" customFormat="1" ht="37.75" customHeight="1" x14ac:dyDescent="0.15">
      <c r="A321" s="30"/>
      <c r="B321" s="146"/>
      <c r="C321" s="147" t="s">
        <v>485</v>
      </c>
      <c r="D321" s="147" t="s">
        <v>186</v>
      </c>
      <c r="E321" s="148" t="s">
        <v>646</v>
      </c>
      <c r="F321" s="149" t="s">
        <v>1152</v>
      </c>
      <c r="G321" s="150" t="s">
        <v>229</v>
      </c>
      <c r="H321" s="151">
        <v>3.86</v>
      </c>
      <c r="I321" s="152"/>
      <c r="J321" s="152">
        <f>ROUND(I321*H321,2)</f>
        <v>0</v>
      </c>
      <c r="K321" s="149" t="s">
        <v>190</v>
      </c>
      <c r="L321" s="31"/>
      <c r="M321" s="153" t="s">
        <v>1</v>
      </c>
      <c r="N321" s="154" t="s">
        <v>42</v>
      </c>
      <c r="O321" s="155">
        <v>0.24</v>
      </c>
      <c r="P321" s="155">
        <f>O321*H321</f>
        <v>0.92639999999999989</v>
      </c>
      <c r="Q321" s="155">
        <v>1.0000000000000001E-5</v>
      </c>
      <c r="R321" s="155">
        <f>Q321*H321</f>
        <v>3.8600000000000003E-5</v>
      </c>
      <c r="S321" s="155">
        <v>0</v>
      </c>
      <c r="T321" s="156">
        <f>S321*H321</f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7" t="s">
        <v>97</v>
      </c>
      <c r="AT321" s="157" t="s">
        <v>186</v>
      </c>
      <c r="AU321" s="157" t="s">
        <v>86</v>
      </c>
      <c r="AY321" s="18" t="s">
        <v>184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8" t="s">
        <v>84</v>
      </c>
      <c r="BK321" s="158">
        <f>ROUND(I321*H321,2)</f>
        <v>0</v>
      </c>
      <c r="BL321" s="18" t="s">
        <v>97</v>
      </c>
      <c r="BM321" s="157" t="s">
        <v>2654</v>
      </c>
    </row>
    <row r="322" spans="1:65" s="14" customFormat="1" x14ac:dyDescent="0.15">
      <c r="B322" s="169"/>
      <c r="D322" s="159" t="s">
        <v>194</v>
      </c>
      <c r="E322" s="170" t="s">
        <v>1</v>
      </c>
      <c r="F322" s="171" t="s">
        <v>2655</v>
      </c>
      <c r="H322" s="172">
        <v>3.86</v>
      </c>
      <c r="L322" s="169"/>
      <c r="M322" s="173"/>
      <c r="N322" s="174"/>
      <c r="O322" s="174"/>
      <c r="P322" s="174"/>
      <c r="Q322" s="174"/>
      <c r="R322" s="174"/>
      <c r="S322" s="174"/>
      <c r="T322" s="175"/>
      <c r="AT322" s="170" t="s">
        <v>194</v>
      </c>
      <c r="AU322" s="170" t="s">
        <v>86</v>
      </c>
      <c r="AV322" s="14" t="s">
        <v>86</v>
      </c>
      <c r="AW322" s="14" t="s">
        <v>32</v>
      </c>
      <c r="AX322" s="14" t="s">
        <v>84</v>
      </c>
      <c r="AY322" s="170" t="s">
        <v>184</v>
      </c>
    </row>
    <row r="323" spans="1:65" s="2" customFormat="1" ht="55.5" customHeight="1" x14ac:dyDescent="0.15">
      <c r="A323" s="30"/>
      <c r="B323" s="146"/>
      <c r="C323" s="147" t="s">
        <v>489</v>
      </c>
      <c r="D323" s="147" t="s">
        <v>186</v>
      </c>
      <c r="E323" s="148" t="s">
        <v>651</v>
      </c>
      <c r="F323" s="149" t="s">
        <v>1155</v>
      </c>
      <c r="G323" s="150" t="s">
        <v>229</v>
      </c>
      <c r="H323" s="151">
        <v>3.86</v>
      </c>
      <c r="I323" s="152"/>
      <c r="J323" s="152">
        <f>ROUND(I323*H323,2)</f>
        <v>0</v>
      </c>
      <c r="K323" s="149" t="s">
        <v>190</v>
      </c>
      <c r="L323" s="31"/>
      <c r="M323" s="153" t="s">
        <v>1</v>
      </c>
      <c r="N323" s="154" t="s">
        <v>42</v>
      </c>
      <c r="O323" s="155">
        <v>0.104</v>
      </c>
      <c r="P323" s="155">
        <f>O323*H323</f>
        <v>0.40143999999999996</v>
      </c>
      <c r="Q323" s="155">
        <v>3.4000000000000002E-4</v>
      </c>
      <c r="R323" s="155">
        <f>Q323*H323</f>
        <v>1.3124E-3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97</v>
      </c>
      <c r="BM323" s="157" t="s">
        <v>2656</v>
      </c>
    </row>
    <row r="324" spans="1:65" s="14" customFormat="1" x14ac:dyDescent="0.15">
      <c r="B324" s="169"/>
      <c r="D324" s="159" t="s">
        <v>194</v>
      </c>
      <c r="E324" s="170" t="s">
        <v>1</v>
      </c>
      <c r="F324" s="171" t="s">
        <v>2655</v>
      </c>
      <c r="H324" s="172">
        <v>3.86</v>
      </c>
      <c r="L324" s="169"/>
      <c r="M324" s="173"/>
      <c r="N324" s="174"/>
      <c r="O324" s="174"/>
      <c r="P324" s="174"/>
      <c r="Q324" s="174"/>
      <c r="R324" s="174"/>
      <c r="S324" s="174"/>
      <c r="T324" s="175"/>
      <c r="AT324" s="170" t="s">
        <v>194</v>
      </c>
      <c r="AU324" s="170" t="s">
        <v>86</v>
      </c>
      <c r="AV324" s="14" t="s">
        <v>86</v>
      </c>
      <c r="AW324" s="14" t="s">
        <v>32</v>
      </c>
      <c r="AX324" s="14" t="s">
        <v>84</v>
      </c>
      <c r="AY324" s="170" t="s">
        <v>184</v>
      </c>
    </row>
    <row r="325" spans="1:65" s="2" customFormat="1" ht="37.75" customHeight="1" x14ac:dyDescent="0.15">
      <c r="A325" s="30"/>
      <c r="B325" s="146"/>
      <c r="C325" s="147" t="s">
        <v>493</v>
      </c>
      <c r="D325" s="147" t="s">
        <v>186</v>
      </c>
      <c r="E325" s="148" t="s">
        <v>654</v>
      </c>
      <c r="F325" s="149" t="s">
        <v>1157</v>
      </c>
      <c r="G325" s="150" t="s">
        <v>229</v>
      </c>
      <c r="H325" s="151">
        <v>3.86</v>
      </c>
      <c r="I325" s="152"/>
      <c r="J325" s="152">
        <f>ROUND(I325*H325,2)</f>
        <v>0</v>
      </c>
      <c r="K325" s="149" t="s">
        <v>1</v>
      </c>
      <c r="L325" s="31"/>
      <c r="M325" s="153" t="s">
        <v>1</v>
      </c>
      <c r="N325" s="154" t="s">
        <v>42</v>
      </c>
      <c r="O325" s="155">
        <v>9.2999999999999999E-2</v>
      </c>
      <c r="P325" s="155">
        <f>O325*H325</f>
        <v>0.35897999999999997</v>
      </c>
      <c r="Q325" s="155">
        <v>0</v>
      </c>
      <c r="R325" s="155">
        <f>Q325*H325</f>
        <v>0</v>
      </c>
      <c r="S325" s="155">
        <v>0</v>
      </c>
      <c r="T325" s="156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97</v>
      </c>
      <c r="AT325" s="157" t="s">
        <v>186</v>
      </c>
      <c r="AU325" s="157" t="s">
        <v>86</v>
      </c>
      <c r="AY325" s="18" t="s">
        <v>184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8" t="s">
        <v>84</v>
      </c>
      <c r="BK325" s="158">
        <f>ROUND(I325*H325,2)</f>
        <v>0</v>
      </c>
      <c r="BL325" s="18" t="s">
        <v>97</v>
      </c>
      <c r="BM325" s="157" t="s">
        <v>2657</v>
      </c>
    </row>
    <row r="326" spans="1:65" s="14" customFormat="1" x14ac:dyDescent="0.15">
      <c r="B326" s="169"/>
      <c r="D326" s="159" t="s">
        <v>194</v>
      </c>
      <c r="E326" s="170" t="s">
        <v>1</v>
      </c>
      <c r="F326" s="171" t="s">
        <v>2655</v>
      </c>
      <c r="H326" s="172">
        <v>3.86</v>
      </c>
      <c r="L326" s="169"/>
      <c r="M326" s="173"/>
      <c r="N326" s="174"/>
      <c r="O326" s="174"/>
      <c r="P326" s="174"/>
      <c r="Q326" s="174"/>
      <c r="R326" s="174"/>
      <c r="S326" s="174"/>
      <c r="T326" s="175"/>
      <c r="AT326" s="170" t="s">
        <v>194</v>
      </c>
      <c r="AU326" s="170" t="s">
        <v>86</v>
      </c>
      <c r="AV326" s="14" t="s">
        <v>86</v>
      </c>
      <c r="AW326" s="14" t="s">
        <v>32</v>
      </c>
      <c r="AX326" s="14" t="s">
        <v>84</v>
      </c>
      <c r="AY326" s="170" t="s">
        <v>184</v>
      </c>
    </row>
    <row r="327" spans="1:65" s="2" customFormat="1" ht="24.25" customHeight="1" x14ac:dyDescent="0.15">
      <c r="A327" s="30"/>
      <c r="B327" s="146"/>
      <c r="C327" s="147" t="s">
        <v>497</v>
      </c>
      <c r="D327" s="147" t="s">
        <v>186</v>
      </c>
      <c r="E327" s="148" t="s">
        <v>657</v>
      </c>
      <c r="F327" s="149" t="s">
        <v>1159</v>
      </c>
      <c r="G327" s="150" t="s">
        <v>229</v>
      </c>
      <c r="H327" s="151">
        <v>3.86</v>
      </c>
      <c r="I327" s="152"/>
      <c r="J327" s="152">
        <f>ROUND(I327*H327,2)</f>
        <v>0</v>
      </c>
      <c r="K327" s="149" t="s">
        <v>190</v>
      </c>
      <c r="L327" s="31"/>
      <c r="M327" s="153" t="s">
        <v>1</v>
      </c>
      <c r="N327" s="154" t="s">
        <v>42</v>
      </c>
      <c r="O327" s="155">
        <v>0.19600000000000001</v>
      </c>
      <c r="P327" s="155">
        <f>O327*H327</f>
        <v>0.75656000000000001</v>
      </c>
      <c r="Q327" s="155">
        <v>0</v>
      </c>
      <c r="R327" s="155">
        <f>Q327*H327</f>
        <v>0</v>
      </c>
      <c r="S327" s="155">
        <v>0</v>
      </c>
      <c r="T327" s="156">
        <f>S327*H327</f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57" t="s">
        <v>97</v>
      </c>
      <c r="AT327" s="157" t="s">
        <v>186</v>
      </c>
      <c r="AU327" s="157" t="s">
        <v>86</v>
      </c>
      <c r="AY327" s="18" t="s">
        <v>184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8" t="s">
        <v>84</v>
      </c>
      <c r="BK327" s="158">
        <f>ROUND(I327*H327,2)</f>
        <v>0</v>
      </c>
      <c r="BL327" s="18" t="s">
        <v>97</v>
      </c>
      <c r="BM327" s="157" t="s">
        <v>2658</v>
      </c>
    </row>
    <row r="328" spans="1:65" s="14" customFormat="1" x14ac:dyDescent="0.15">
      <c r="B328" s="169"/>
      <c r="D328" s="159" t="s">
        <v>194</v>
      </c>
      <c r="E328" s="170" t="s">
        <v>1</v>
      </c>
      <c r="F328" s="171" t="s">
        <v>2655</v>
      </c>
      <c r="H328" s="172">
        <v>3.86</v>
      </c>
      <c r="L328" s="169"/>
      <c r="M328" s="173"/>
      <c r="N328" s="174"/>
      <c r="O328" s="174"/>
      <c r="P328" s="174"/>
      <c r="Q328" s="174"/>
      <c r="R328" s="174"/>
      <c r="S328" s="174"/>
      <c r="T328" s="175"/>
      <c r="AT328" s="170" t="s">
        <v>194</v>
      </c>
      <c r="AU328" s="170" t="s">
        <v>86</v>
      </c>
      <c r="AV328" s="14" t="s">
        <v>86</v>
      </c>
      <c r="AW328" s="14" t="s">
        <v>32</v>
      </c>
      <c r="AX328" s="14" t="s">
        <v>84</v>
      </c>
      <c r="AY328" s="170" t="s">
        <v>184</v>
      </c>
    </row>
    <row r="329" spans="1:65" s="2" customFormat="1" ht="49" customHeight="1" x14ac:dyDescent="0.15">
      <c r="A329" s="30"/>
      <c r="B329" s="146"/>
      <c r="C329" s="147" t="s">
        <v>501</v>
      </c>
      <c r="D329" s="147" t="s">
        <v>186</v>
      </c>
      <c r="E329" s="148" t="s">
        <v>1161</v>
      </c>
      <c r="F329" s="149" t="s">
        <v>1162</v>
      </c>
      <c r="G329" s="150" t="s">
        <v>239</v>
      </c>
      <c r="H329" s="151">
        <v>1.2999999999999999E-2</v>
      </c>
      <c r="I329" s="152"/>
      <c r="J329" s="152">
        <f>ROUND(I329*H329,2)</f>
        <v>0</v>
      </c>
      <c r="K329" s="149" t="s">
        <v>190</v>
      </c>
      <c r="L329" s="31"/>
      <c r="M329" s="153" t="s">
        <v>1</v>
      </c>
      <c r="N329" s="154" t="s">
        <v>42</v>
      </c>
      <c r="O329" s="155">
        <v>42.051000000000002</v>
      </c>
      <c r="P329" s="155">
        <f>O329*H329</f>
        <v>0.54666300000000001</v>
      </c>
      <c r="Q329" s="155">
        <v>2.62771</v>
      </c>
      <c r="R329" s="155">
        <f>Q329*H329</f>
        <v>3.416023E-2</v>
      </c>
      <c r="S329" s="155">
        <v>0</v>
      </c>
      <c r="T329" s="156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97</v>
      </c>
      <c r="AT329" s="157" t="s">
        <v>186</v>
      </c>
      <c r="AU329" s="157" t="s">
        <v>86</v>
      </c>
      <c r="AY329" s="18" t="s">
        <v>184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84</v>
      </c>
      <c r="BK329" s="158">
        <f>ROUND(I329*H329,2)</f>
        <v>0</v>
      </c>
      <c r="BL329" s="18" t="s">
        <v>97</v>
      </c>
      <c r="BM329" s="157" t="s">
        <v>2659</v>
      </c>
    </row>
    <row r="330" spans="1:65" s="13" customFormat="1" x14ac:dyDescent="0.15">
      <c r="B330" s="163"/>
      <c r="D330" s="159" t="s">
        <v>194</v>
      </c>
      <c r="E330" s="164" t="s">
        <v>1</v>
      </c>
      <c r="F330" s="165" t="s">
        <v>2660</v>
      </c>
      <c r="H330" s="164" t="s">
        <v>1</v>
      </c>
      <c r="L330" s="163"/>
      <c r="M330" s="166"/>
      <c r="N330" s="167"/>
      <c r="O330" s="167"/>
      <c r="P330" s="167"/>
      <c r="Q330" s="167"/>
      <c r="R330" s="167"/>
      <c r="S330" s="167"/>
      <c r="T330" s="168"/>
      <c r="AT330" s="164" t="s">
        <v>194</v>
      </c>
      <c r="AU330" s="164" t="s">
        <v>86</v>
      </c>
      <c r="AV330" s="13" t="s">
        <v>84</v>
      </c>
      <c r="AW330" s="13" t="s">
        <v>32</v>
      </c>
      <c r="AX330" s="13" t="s">
        <v>77</v>
      </c>
      <c r="AY330" s="164" t="s">
        <v>184</v>
      </c>
    </row>
    <row r="331" spans="1:65" s="14" customFormat="1" x14ac:dyDescent="0.15">
      <c r="B331" s="169"/>
      <c r="D331" s="159" t="s">
        <v>194</v>
      </c>
      <c r="E331" s="170" t="s">
        <v>1</v>
      </c>
      <c r="F331" s="171" t="s">
        <v>2661</v>
      </c>
      <c r="H331" s="172">
        <v>1.2999999999999999E-2</v>
      </c>
      <c r="L331" s="169"/>
      <c r="M331" s="173"/>
      <c r="N331" s="174"/>
      <c r="O331" s="174"/>
      <c r="P331" s="174"/>
      <c r="Q331" s="174"/>
      <c r="R331" s="174"/>
      <c r="S331" s="174"/>
      <c r="T331" s="175"/>
      <c r="AT331" s="170" t="s">
        <v>194</v>
      </c>
      <c r="AU331" s="170" t="s">
        <v>86</v>
      </c>
      <c r="AV331" s="14" t="s">
        <v>86</v>
      </c>
      <c r="AW331" s="14" t="s">
        <v>32</v>
      </c>
      <c r="AX331" s="14" t="s">
        <v>84</v>
      </c>
      <c r="AY331" s="170" t="s">
        <v>184</v>
      </c>
    </row>
    <row r="332" spans="1:65" s="2" customFormat="1" ht="44.25" customHeight="1" x14ac:dyDescent="0.15">
      <c r="A332" s="30"/>
      <c r="B332" s="146"/>
      <c r="C332" s="147" t="s">
        <v>515</v>
      </c>
      <c r="D332" s="147" t="s">
        <v>186</v>
      </c>
      <c r="E332" s="148" t="s">
        <v>2662</v>
      </c>
      <c r="F332" s="149" t="s">
        <v>2663</v>
      </c>
      <c r="G332" s="150" t="s">
        <v>229</v>
      </c>
      <c r="H332" s="151">
        <v>0.15</v>
      </c>
      <c r="I332" s="152"/>
      <c r="J332" s="152">
        <f>ROUND(I332*H332,2)</f>
        <v>0</v>
      </c>
      <c r="K332" s="149" t="s">
        <v>190</v>
      </c>
      <c r="L332" s="31"/>
      <c r="M332" s="153" t="s">
        <v>1</v>
      </c>
      <c r="N332" s="154" t="s">
        <v>42</v>
      </c>
      <c r="O332" s="155">
        <v>9</v>
      </c>
      <c r="P332" s="155">
        <f>O332*H332</f>
        <v>1.3499999999999999</v>
      </c>
      <c r="Q332" s="155">
        <v>6.6E-3</v>
      </c>
      <c r="R332" s="155">
        <f>Q332*H332</f>
        <v>9.8999999999999999E-4</v>
      </c>
      <c r="S332" s="155">
        <v>0.52</v>
      </c>
      <c r="T332" s="156">
        <f>S332*H332</f>
        <v>7.8E-2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7" t="s">
        <v>97</v>
      </c>
      <c r="AT332" s="157" t="s">
        <v>186</v>
      </c>
      <c r="AU332" s="157" t="s">
        <v>86</v>
      </c>
      <c r="AY332" s="18" t="s">
        <v>184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8" t="s">
        <v>84</v>
      </c>
      <c r="BK332" s="158">
        <f>ROUND(I332*H332,2)</f>
        <v>0</v>
      </c>
      <c r="BL332" s="18" t="s">
        <v>97</v>
      </c>
      <c r="BM332" s="157" t="s">
        <v>2664</v>
      </c>
    </row>
    <row r="333" spans="1:65" s="12" customFormat="1" ht="22.75" customHeight="1" x14ac:dyDescent="0.15">
      <c r="B333" s="134"/>
      <c r="D333" s="135" t="s">
        <v>76</v>
      </c>
      <c r="E333" s="144" t="s">
        <v>513</v>
      </c>
      <c r="F333" s="144" t="s">
        <v>514</v>
      </c>
      <c r="J333" s="145">
        <f>BK333</f>
        <v>0</v>
      </c>
      <c r="L333" s="134"/>
      <c r="M333" s="138"/>
      <c r="N333" s="139"/>
      <c r="O333" s="139"/>
      <c r="P333" s="140">
        <f>SUM(P334:P339)</f>
        <v>1.0586099999999998</v>
      </c>
      <c r="Q333" s="139"/>
      <c r="R333" s="140">
        <f>SUM(R334:R339)</f>
        <v>0</v>
      </c>
      <c r="S333" s="139"/>
      <c r="T333" s="141">
        <f>SUM(T334:T339)</f>
        <v>0</v>
      </c>
      <c r="AR333" s="135" t="s">
        <v>84</v>
      </c>
      <c r="AT333" s="142" t="s">
        <v>76</v>
      </c>
      <c r="AU333" s="142" t="s">
        <v>84</v>
      </c>
      <c r="AY333" s="135" t="s">
        <v>184</v>
      </c>
      <c r="BK333" s="143">
        <f>SUM(BK334:BK339)</f>
        <v>0</v>
      </c>
    </row>
    <row r="334" spans="1:65" s="2" customFormat="1" ht="37.75" customHeight="1" x14ac:dyDescent="0.15">
      <c r="A334" s="30"/>
      <c r="B334" s="146"/>
      <c r="C334" s="147" t="s">
        <v>517</v>
      </c>
      <c r="D334" s="147" t="s">
        <v>186</v>
      </c>
      <c r="E334" s="148" t="s">
        <v>3124</v>
      </c>
      <c r="F334" s="149" t="s">
        <v>3125</v>
      </c>
      <c r="G334" s="150" t="s">
        <v>300</v>
      </c>
      <c r="H334" s="151">
        <v>35.286999999999999</v>
      </c>
      <c r="I334" s="152"/>
      <c r="J334" s="152">
        <f>ROUND(I334*H334,2)</f>
        <v>0</v>
      </c>
      <c r="K334" s="149"/>
      <c r="L334" s="31"/>
      <c r="M334" s="153" t="s">
        <v>1</v>
      </c>
      <c r="N334" s="154" t="s">
        <v>42</v>
      </c>
      <c r="O334" s="155">
        <v>0.03</v>
      </c>
      <c r="P334" s="155">
        <f>O334*H334</f>
        <v>1.0586099999999998</v>
      </c>
      <c r="Q334" s="155">
        <v>0</v>
      </c>
      <c r="R334" s="155">
        <f>Q334*H334</f>
        <v>0</v>
      </c>
      <c r="S334" s="155">
        <v>0</v>
      </c>
      <c r="T334" s="156">
        <f>S334*H334</f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57" t="s">
        <v>97</v>
      </c>
      <c r="AT334" s="157" t="s">
        <v>186</v>
      </c>
      <c r="AU334" s="157" t="s">
        <v>86</v>
      </c>
      <c r="AY334" s="18" t="s">
        <v>184</v>
      </c>
      <c r="BE334" s="158">
        <f>IF(N334="základní",J334,0)</f>
        <v>0</v>
      </c>
      <c r="BF334" s="158">
        <f>IF(N334="snížená",J334,0)</f>
        <v>0</v>
      </c>
      <c r="BG334" s="158">
        <f>IF(N334="zákl. přenesená",J334,0)</f>
        <v>0</v>
      </c>
      <c r="BH334" s="158">
        <f>IF(N334="sníž. přenesená",J334,0)</f>
        <v>0</v>
      </c>
      <c r="BI334" s="158">
        <f>IF(N334="nulová",J334,0)</f>
        <v>0</v>
      </c>
      <c r="BJ334" s="18" t="s">
        <v>84</v>
      </c>
      <c r="BK334" s="158">
        <f>ROUND(I334*H334,2)</f>
        <v>0</v>
      </c>
      <c r="BL334" s="18" t="s">
        <v>97</v>
      </c>
      <c r="BM334" s="157" t="s">
        <v>2665</v>
      </c>
    </row>
    <row r="335" spans="1:65" s="2" customFormat="1" ht="44.25" customHeight="1" x14ac:dyDescent="0.15">
      <c r="A335" s="30"/>
      <c r="B335" s="146"/>
      <c r="C335" s="147">
        <v>68</v>
      </c>
      <c r="D335" s="147" t="s">
        <v>186</v>
      </c>
      <c r="E335" s="148" t="s">
        <v>3126</v>
      </c>
      <c r="F335" s="149" t="s">
        <v>3127</v>
      </c>
      <c r="G335" s="150" t="s">
        <v>300</v>
      </c>
      <c r="H335" s="151">
        <v>22.821999999999999</v>
      </c>
      <c r="I335" s="152"/>
      <c r="J335" s="152">
        <f>ROUND(I335*H335,2)</f>
        <v>0</v>
      </c>
      <c r="K335" s="149"/>
      <c r="L335" s="31"/>
      <c r="M335" s="153" t="s">
        <v>1</v>
      </c>
      <c r="N335" s="154" t="s">
        <v>42</v>
      </c>
      <c r="O335" s="155">
        <v>0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97</v>
      </c>
      <c r="AT335" s="157" t="s">
        <v>186</v>
      </c>
      <c r="AU335" s="157" t="s">
        <v>86</v>
      </c>
      <c r="AY335" s="18" t="s">
        <v>184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8" t="s">
        <v>84</v>
      </c>
      <c r="BK335" s="158">
        <f>ROUND(I335*H335,2)</f>
        <v>0</v>
      </c>
      <c r="BL335" s="18" t="s">
        <v>97</v>
      </c>
      <c r="BM335" s="157" t="s">
        <v>2666</v>
      </c>
    </row>
    <row r="336" spans="1:65" s="2" customFormat="1" ht="44.25" customHeight="1" x14ac:dyDescent="0.15">
      <c r="A336" s="30"/>
      <c r="B336" s="146"/>
      <c r="C336" s="147">
        <v>69</v>
      </c>
      <c r="D336" s="147" t="s">
        <v>186</v>
      </c>
      <c r="E336" s="148" t="s">
        <v>3128</v>
      </c>
      <c r="F336" s="149" t="s">
        <v>3129</v>
      </c>
      <c r="G336" s="150" t="s">
        <v>300</v>
      </c>
      <c r="H336" s="151">
        <v>14.816000000000001</v>
      </c>
      <c r="I336" s="152"/>
      <c r="J336" s="152">
        <f>ROUND(I336*H336,2)</f>
        <v>0</v>
      </c>
      <c r="K336" s="149"/>
      <c r="L336" s="31"/>
      <c r="M336" s="153" t="s">
        <v>1</v>
      </c>
      <c r="N336" s="154" t="s">
        <v>42</v>
      </c>
      <c r="O336" s="155">
        <v>0</v>
      </c>
      <c r="P336" s="155">
        <f>O336*H336</f>
        <v>0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7" t="s">
        <v>97</v>
      </c>
      <c r="AT336" s="157" t="s">
        <v>186</v>
      </c>
      <c r="AU336" s="157" t="s">
        <v>86</v>
      </c>
      <c r="AY336" s="18" t="s">
        <v>184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8" t="s">
        <v>84</v>
      </c>
      <c r="BK336" s="158">
        <f>ROUND(I336*H336,2)</f>
        <v>0</v>
      </c>
      <c r="BL336" s="18" t="s">
        <v>97</v>
      </c>
      <c r="BM336" s="157" t="s">
        <v>2667</v>
      </c>
    </row>
    <row r="337" spans="1:65" s="14" customFormat="1" x14ac:dyDescent="0.15">
      <c r="B337" s="169"/>
      <c r="D337" s="159" t="s">
        <v>194</v>
      </c>
      <c r="E337" s="170" t="s">
        <v>1</v>
      </c>
      <c r="F337" s="171" t="s">
        <v>2668</v>
      </c>
      <c r="H337" s="172">
        <v>14.816000000000001</v>
      </c>
      <c r="L337" s="169"/>
      <c r="M337" s="173"/>
      <c r="N337" s="174"/>
      <c r="O337" s="174"/>
      <c r="P337" s="174"/>
      <c r="Q337" s="174"/>
      <c r="R337" s="174"/>
      <c r="S337" s="174"/>
      <c r="T337" s="175"/>
      <c r="AT337" s="170" t="s">
        <v>194</v>
      </c>
      <c r="AU337" s="170" t="s">
        <v>86</v>
      </c>
      <c r="AV337" s="14" t="s">
        <v>86</v>
      </c>
      <c r="AW337" s="14" t="s">
        <v>32</v>
      </c>
      <c r="AX337" s="14" t="s">
        <v>84</v>
      </c>
      <c r="AY337" s="170" t="s">
        <v>184</v>
      </c>
    </row>
    <row r="338" spans="1:65" s="2" customFormat="1" ht="44.25" customHeight="1" x14ac:dyDescent="0.15">
      <c r="A338" s="30"/>
      <c r="B338" s="146"/>
      <c r="C338" s="147">
        <v>70</v>
      </c>
      <c r="D338" s="147" t="s">
        <v>186</v>
      </c>
      <c r="E338" s="148" t="s">
        <v>3130</v>
      </c>
      <c r="F338" s="149" t="s">
        <v>3131</v>
      </c>
      <c r="G338" s="150" t="s">
        <v>300</v>
      </c>
      <c r="H338" s="151">
        <v>12.573</v>
      </c>
      <c r="I338" s="152"/>
      <c r="J338" s="152">
        <f>ROUND(I338*H338,2)</f>
        <v>0</v>
      </c>
      <c r="K338" s="149"/>
      <c r="L338" s="31"/>
      <c r="M338" s="153" t="s">
        <v>1</v>
      </c>
      <c r="N338" s="154" t="s">
        <v>42</v>
      </c>
      <c r="O338" s="155">
        <v>0</v>
      </c>
      <c r="P338" s="155">
        <f>O338*H338</f>
        <v>0</v>
      </c>
      <c r="Q338" s="155">
        <v>0</v>
      </c>
      <c r="R338" s="155">
        <f>Q338*H338</f>
        <v>0</v>
      </c>
      <c r="S338" s="155">
        <v>0</v>
      </c>
      <c r="T338" s="156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7" t="s">
        <v>97</v>
      </c>
      <c r="AT338" s="157" t="s">
        <v>186</v>
      </c>
      <c r="AU338" s="157" t="s">
        <v>86</v>
      </c>
      <c r="AY338" s="18" t="s">
        <v>184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8" t="s">
        <v>84</v>
      </c>
      <c r="BK338" s="158">
        <f>ROUND(I338*H338,2)</f>
        <v>0</v>
      </c>
      <c r="BL338" s="18" t="s">
        <v>97</v>
      </c>
      <c r="BM338" s="157" t="s">
        <v>2669</v>
      </c>
    </row>
    <row r="339" spans="1:65" s="14" customFormat="1" x14ac:dyDescent="0.15">
      <c r="B339" s="169"/>
      <c r="D339" s="159" t="s">
        <v>194</v>
      </c>
      <c r="E339" s="170" t="s">
        <v>1</v>
      </c>
      <c r="F339" s="171" t="s">
        <v>2670</v>
      </c>
      <c r="H339" s="172">
        <v>12.573</v>
      </c>
      <c r="L339" s="169"/>
      <c r="M339" s="173"/>
      <c r="N339" s="174"/>
      <c r="O339" s="174"/>
      <c r="P339" s="174"/>
      <c r="Q339" s="174"/>
      <c r="R339" s="174"/>
      <c r="S339" s="174"/>
      <c r="T339" s="175"/>
      <c r="AT339" s="170" t="s">
        <v>194</v>
      </c>
      <c r="AU339" s="170" t="s">
        <v>86</v>
      </c>
      <c r="AV339" s="14" t="s">
        <v>86</v>
      </c>
      <c r="AW339" s="14" t="s">
        <v>32</v>
      </c>
      <c r="AX339" s="14" t="s">
        <v>84</v>
      </c>
      <c r="AY339" s="170" t="s">
        <v>184</v>
      </c>
    </row>
    <row r="340" spans="1:65" s="12" customFormat="1" ht="22.75" customHeight="1" x14ac:dyDescent="0.15">
      <c r="B340" s="134"/>
      <c r="D340" s="135" t="s">
        <v>76</v>
      </c>
      <c r="E340" s="144" t="s">
        <v>525</v>
      </c>
      <c r="F340" s="144" t="s">
        <v>526</v>
      </c>
      <c r="J340" s="145">
        <f>BK340</f>
        <v>0</v>
      </c>
      <c r="L340" s="134"/>
      <c r="M340" s="138"/>
      <c r="N340" s="139"/>
      <c r="O340" s="139"/>
      <c r="P340" s="140">
        <f>P341</f>
        <v>67.105740999999995</v>
      </c>
      <c r="Q340" s="139"/>
      <c r="R340" s="140">
        <f>R341</f>
        <v>0</v>
      </c>
      <c r="S340" s="139"/>
      <c r="T340" s="141">
        <f>T341</f>
        <v>0</v>
      </c>
      <c r="AR340" s="135" t="s">
        <v>84</v>
      </c>
      <c r="AT340" s="142" t="s">
        <v>76</v>
      </c>
      <c r="AU340" s="142" t="s">
        <v>84</v>
      </c>
      <c r="AY340" s="135" t="s">
        <v>184</v>
      </c>
      <c r="BK340" s="143">
        <f>BK341</f>
        <v>0</v>
      </c>
    </row>
    <row r="341" spans="1:65" s="2" customFormat="1" ht="37.75" customHeight="1" x14ac:dyDescent="0.15">
      <c r="A341" s="30"/>
      <c r="B341" s="146"/>
      <c r="C341" s="147">
        <v>71</v>
      </c>
      <c r="D341" s="147" t="s">
        <v>186</v>
      </c>
      <c r="E341" s="148" t="s">
        <v>528</v>
      </c>
      <c r="F341" s="149" t="s">
        <v>529</v>
      </c>
      <c r="G341" s="150" t="s">
        <v>300</v>
      </c>
      <c r="H341" s="151">
        <v>88.180999999999997</v>
      </c>
      <c r="I341" s="152"/>
      <c r="J341" s="152">
        <f>ROUND(I341*H341,2)</f>
        <v>0</v>
      </c>
      <c r="K341" s="149" t="s">
        <v>190</v>
      </c>
      <c r="L341" s="31"/>
      <c r="M341" s="192" t="s">
        <v>1</v>
      </c>
      <c r="N341" s="193" t="s">
        <v>42</v>
      </c>
      <c r="O341" s="194">
        <v>0.76100000000000001</v>
      </c>
      <c r="P341" s="194">
        <f>O341*H341</f>
        <v>67.105740999999995</v>
      </c>
      <c r="Q341" s="194">
        <v>0</v>
      </c>
      <c r="R341" s="194">
        <f>Q341*H341</f>
        <v>0</v>
      </c>
      <c r="S341" s="194">
        <v>0</v>
      </c>
      <c r="T341" s="195">
        <f>S341*H341</f>
        <v>0</v>
      </c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R341" s="157" t="s">
        <v>97</v>
      </c>
      <c r="AT341" s="157" t="s">
        <v>186</v>
      </c>
      <c r="AU341" s="157" t="s">
        <v>86</v>
      </c>
      <c r="AY341" s="18" t="s">
        <v>184</v>
      </c>
      <c r="BE341" s="158">
        <f>IF(N341="základní",J341,0)</f>
        <v>0</v>
      </c>
      <c r="BF341" s="158">
        <f>IF(N341="snížená",J341,0)</f>
        <v>0</v>
      </c>
      <c r="BG341" s="158">
        <f>IF(N341="zákl. přenesená",J341,0)</f>
        <v>0</v>
      </c>
      <c r="BH341" s="158">
        <f>IF(N341="sníž. přenesená",J341,0)</f>
        <v>0</v>
      </c>
      <c r="BI341" s="158">
        <f>IF(N341="nulová",J341,0)</f>
        <v>0</v>
      </c>
      <c r="BJ341" s="18" t="s">
        <v>84</v>
      </c>
      <c r="BK341" s="158">
        <f>ROUND(I341*H341,2)</f>
        <v>0</v>
      </c>
      <c r="BL341" s="18" t="s">
        <v>97</v>
      </c>
      <c r="BM341" s="157" t="s">
        <v>2671</v>
      </c>
    </row>
    <row r="342" spans="1:65" s="2" customFormat="1" ht="7" customHeight="1" x14ac:dyDescent="0.15">
      <c r="A342" s="30"/>
      <c r="B342" s="45"/>
      <c r="C342" s="46"/>
      <c r="D342" s="46"/>
      <c r="E342" s="46"/>
      <c r="F342" s="46"/>
      <c r="G342" s="46"/>
      <c r="H342" s="46"/>
      <c r="I342" s="46"/>
      <c r="J342" s="46"/>
      <c r="K342" s="46"/>
      <c r="L342" s="31"/>
      <c r="M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</row>
  </sheetData>
  <autoFilter ref="C132:K341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10"/>
  <sheetViews>
    <sheetView showGridLines="0" topLeftCell="A298" workbookViewId="0">
      <selection activeCell="K308" sqref="K308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139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2452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987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16.5" customHeight="1" x14ac:dyDescent="0.15">
      <c r="A31" s="99"/>
      <c r="B31" s="100"/>
      <c r="C31" s="99"/>
      <c r="D31" s="99"/>
      <c r="E31" s="237" t="s">
        <v>1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ROUND(J132,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ROUND((SUM(BE132:BE309)),  2)</f>
        <v>0</v>
      </c>
      <c r="G37" s="30"/>
      <c r="H37" s="30"/>
      <c r="I37" s="104">
        <v>0.21</v>
      </c>
      <c r="J37" s="103">
        <f>ROUND(((SUM(BE132:BE309))*I37),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ROUND((SUM(BF132:BF309)),  2)</f>
        <v>0</v>
      </c>
      <c r="G38" s="30"/>
      <c r="H38" s="30"/>
      <c r="I38" s="104">
        <v>0.15</v>
      </c>
      <c r="J38" s="103">
        <f>ROUND(((SUM(BF132:BF309))*I38),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ROUND((SUM(BG132:BG309)),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ROUND((SUM(BH132:BH309)),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ROUND((SUM(BI132:BI309)),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2452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03 - Přípojky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J132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J133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J134</f>
        <v>0</v>
      </c>
      <c r="L102" s="120"/>
    </row>
    <row r="103" spans="1:47" s="10" customFormat="1" ht="20" customHeight="1" x14ac:dyDescent="0.15">
      <c r="B103" s="120"/>
      <c r="D103" s="121" t="s">
        <v>165</v>
      </c>
      <c r="E103" s="122"/>
      <c r="F103" s="122"/>
      <c r="G103" s="122"/>
      <c r="H103" s="122"/>
      <c r="I103" s="122"/>
      <c r="J103" s="123">
        <f>J244</f>
        <v>0</v>
      </c>
      <c r="L103" s="120"/>
    </row>
    <row r="104" spans="1:47" s="10" customFormat="1" ht="20" customHeight="1" x14ac:dyDescent="0.15">
      <c r="B104" s="120"/>
      <c r="D104" s="121" t="s">
        <v>532</v>
      </c>
      <c r="E104" s="122"/>
      <c r="F104" s="122"/>
      <c r="G104" s="122"/>
      <c r="H104" s="122"/>
      <c r="I104" s="122"/>
      <c r="J104" s="123">
        <f>J249</f>
        <v>0</v>
      </c>
      <c r="L104" s="120"/>
    </row>
    <row r="105" spans="1:47" s="10" customFormat="1" ht="20" customHeight="1" x14ac:dyDescent="0.15">
      <c r="B105" s="120"/>
      <c r="D105" s="121" t="s">
        <v>166</v>
      </c>
      <c r="E105" s="122"/>
      <c r="F105" s="122"/>
      <c r="G105" s="122"/>
      <c r="H105" s="122"/>
      <c r="I105" s="122"/>
      <c r="J105" s="123">
        <f>J278</f>
        <v>0</v>
      </c>
      <c r="L105" s="120"/>
    </row>
    <row r="106" spans="1:47" s="10" customFormat="1" ht="20" customHeight="1" x14ac:dyDescent="0.15">
      <c r="B106" s="120"/>
      <c r="D106" s="121" t="s">
        <v>533</v>
      </c>
      <c r="E106" s="122"/>
      <c r="F106" s="122"/>
      <c r="G106" s="122"/>
      <c r="H106" s="122"/>
      <c r="I106" s="122"/>
      <c r="J106" s="123">
        <f>J295</f>
        <v>0</v>
      </c>
      <c r="L106" s="120"/>
    </row>
    <row r="107" spans="1:47" s="10" customFormat="1" ht="20" customHeight="1" x14ac:dyDescent="0.15">
      <c r="B107" s="120"/>
      <c r="D107" s="121" t="s">
        <v>167</v>
      </c>
      <c r="E107" s="122"/>
      <c r="F107" s="122"/>
      <c r="G107" s="122"/>
      <c r="H107" s="122"/>
      <c r="I107" s="122"/>
      <c r="J107" s="123">
        <f>J299</f>
        <v>0</v>
      </c>
      <c r="L107" s="120"/>
    </row>
    <row r="108" spans="1:47" s="10" customFormat="1" ht="20" customHeight="1" x14ac:dyDescent="0.15">
      <c r="B108" s="120"/>
      <c r="D108" s="121" t="s">
        <v>168</v>
      </c>
      <c r="E108" s="122"/>
      <c r="F108" s="122"/>
      <c r="G108" s="122"/>
      <c r="H108" s="122"/>
      <c r="I108" s="122"/>
      <c r="J108" s="123">
        <f>J308</f>
        <v>0</v>
      </c>
      <c r="L108" s="120"/>
    </row>
    <row r="109" spans="1:47" s="2" customFormat="1" ht="21.75" customHeight="1" x14ac:dyDescent="0.15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47" s="2" customFormat="1" ht="7" customHeight="1" x14ac:dyDescent="0.15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31" s="2" customFormat="1" ht="7" customHeight="1" x14ac:dyDescent="0.15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25" customHeight="1" x14ac:dyDescent="0.15">
      <c r="A115" s="30"/>
      <c r="B115" s="31"/>
      <c r="C115" s="22" t="s">
        <v>169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7" customHeight="1" x14ac:dyDescent="0.15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12" customHeight="1" x14ac:dyDescent="0.15">
      <c r="A117" s="30"/>
      <c r="B117" s="31"/>
      <c r="C117" s="27" t="s">
        <v>14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26.25" customHeight="1" x14ac:dyDescent="0.15">
      <c r="A118" s="30"/>
      <c r="B118" s="31"/>
      <c r="C118" s="30"/>
      <c r="D118" s="30"/>
      <c r="E118" s="247" t="str">
        <f>E7</f>
        <v>Semily - obnova inženýrských sítí v lokalitě Na Mýtě a shybek pod Jizerou</v>
      </c>
      <c r="F118" s="248"/>
      <c r="G118" s="248"/>
      <c r="H118" s="248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1" customFormat="1" ht="12" customHeight="1" x14ac:dyDescent="0.15">
      <c r="B119" s="21"/>
      <c r="C119" s="27" t="s">
        <v>150</v>
      </c>
      <c r="L119" s="21"/>
    </row>
    <row r="120" spans="1:31" s="1" customFormat="1" ht="16.5" customHeight="1" x14ac:dyDescent="0.15">
      <c r="B120" s="21"/>
      <c r="E120" s="247" t="s">
        <v>151</v>
      </c>
      <c r="F120" s="212"/>
      <c r="G120" s="212"/>
      <c r="H120" s="212"/>
      <c r="L120" s="21"/>
    </row>
    <row r="121" spans="1:31" s="1" customFormat="1" ht="12" customHeight="1" x14ac:dyDescent="0.15">
      <c r="B121" s="21"/>
      <c r="C121" s="27" t="s">
        <v>152</v>
      </c>
      <c r="L121" s="21"/>
    </row>
    <row r="122" spans="1:31" s="2" customFormat="1" ht="16.5" customHeight="1" x14ac:dyDescent="0.15">
      <c r="A122" s="30"/>
      <c r="B122" s="31"/>
      <c r="C122" s="30"/>
      <c r="D122" s="30"/>
      <c r="E122" s="245" t="s">
        <v>2452</v>
      </c>
      <c r="F122" s="246"/>
      <c r="G122" s="246"/>
      <c r="H122" s="246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 x14ac:dyDescent="0.15">
      <c r="A123" s="30"/>
      <c r="B123" s="31"/>
      <c r="C123" s="27" t="s">
        <v>667</v>
      </c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6.5" customHeight="1" x14ac:dyDescent="0.15">
      <c r="A124" s="30"/>
      <c r="B124" s="31"/>
      <c r="C124" s="30"/>
      <c r="D124" s="30"/>
      <c r="E124" s="241" t="str">
        <f>E13</f>
        <v>03 - Přípojky</v>
      </c>
      <c r="F124" s="246"/>
      <c r="G124" s="246"/>
      <c r="H124" s="246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7" customHeight="1" x14ac:dyDescent="0.15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2" customHeight="1" x14ac:dyDescent="0.15">
      <c r="A126" s="30"/>
      <c r="B126" s="31"/>
      <c r="C126" s="27" t="s">
        <v>18</v>
      </c>
      <c r="D126" s="30"/>
      <c r="E126" s="30"/>
      <c r="F126" s="25" t="str">
        <f>F16</f>
        <v>Semily</v>
      </c>
      <c r="G126" s="30"/>
      <c r="H126" s="30"/>
      <c r="I126" s="27" t="s">
        <v>20</v>
      </c>
      <c r="J126" s="53" t="str">
        <f>IF(J16="","",J16)</f>
        <v>27. 10. 2022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7" customHeight="1" x14ac:dyDescent="0.15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25" customHeight="1" x14ac:dyDescent="0.15">
      <c r="A128" s="30"/>
      <c r="B128" s="31"/>
      <c r="C128" s="27" t="s">
        <v>22</v>
      </c>
      <c r="D128" s="30"/>
      <c r="E128" s="30"/>
      <c r="F128" s="25" t="str">
        <f>E19</f>
        <v>VHS Turnov, Antonína Dvořáka 287, 511 01 Turnov</v>
      </c>
      <c r="G128" s="30"/>
      <c r="H128" s="30"/>
      <c r="I128" s="27" t="s">
        <v>28</v>
      </c>
      <c r="J128" s="28" t="str">
        <f>E25</f>
        <v>ŠINDLAR s.r.o.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5.25" customHeight="1" x14ac:dyDescent="0.15">
      <c r="A129" s="30"/>
      <c r="B129" s="31"/>
      <c r="C129" s="27" t="s">
        <v>26</v>
      </c>
      <c r="D129" s="30"/>
      <c r="E129" s="30"/>
      <c r="F129" s="25" t="str">
        <f>IF(E22="","",E22)</f>
        <v>Dle výběrového řízení</v>
      </c>
      <c r="G129" s="30"/>
      <c r="H129" s="30"/>
      <c r="I129" s="27" t="s">
        <v>33</v>
      </c>
      <c r="J129" s="28" t="str">
        <f>E28</f>
        <v>Roman Bárta</v>
      </c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0.25" customHeight="1" x14ac:dyDescent="0.15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11" customFormat="1" ht="29.25" customHeight="1" x14ac:dyDescent="0.15">
      <c r="A131" s="124"/>
      <c r="B131" s="125"/>
      <c r="C131" s="126" t="s">
        <v>170</v>
      </c>
      <c r="D131" s="127" t="s">
        <v>62</v>
      </c>
      <c r="E131" s="127" t="s">
        <v>58</v>
      </c>
      <c r="F131" s="127" t="s">
        <v>59</v>
      </c>
      <c r="G131" s="127" t="s">
        <v>171</v>
      </c>
      <c r="H131" s="127" t="s">
        <v>172</v>
      </c>
      <c r="I131" s="127" t="s">
        <v>173</v>
      </c>
      <c r="J131" s="127" t="s">
        <v>158</v>
      </c>
      <c r="K131" s="128" t="s">
        <v>174</v>
      </c>
      <c r="L131" s="129"/>
      <c r="M131" s="60" t="s">
        <v>1</v>
      </c>
      <c r="N131" s="61" t="s">
        <v>41</v>
      </c>
      <c r="O131" s="61" t="s">
        <v>175</v>
      </c>
      <c r="P131" s="61" t="s">
        <v>176</v>
      </c>
      <c r="Q131" s="61" t="s">
        <v>177</v>
      </c>
      <c r="R131" s="61" t="s">
        <v>178</v>
      </c>
      <c r="S131" s="61" t="s">
        <v>179</v>
      </c>
      <c r="T131" s="62" t="s">
        <v>180</v>
      </c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</row>
    <row r="132" spans="1:65" s="2" customFormat="1" ht="22.75" customHeight="1" x14ac:dyDescent="0.2">
      <c r="A132" s="30"/>
      <c r="B132" s="31"/>
      <c r="C132" s="67" t="s">
        <v>181</v>
      </c>
      <c r="D132" s="30"/>
      <c r="E132" s="30"/>
      <c r="F132" s="30"/>
      <c r="G132" s="30"/>
      <c r="H132" s="30"/>
      <c r="I132" s="30"/>
      <c r="J132" s="130">
        <f>BK132</f>
        <v>0</v>
      </c>
      <c r="K132" s="30"/>
      <c r="L132" s="31"/>
      <c r="M132" s="63"/>
      <c r="N132" s="54"/>
      <c r="O132" s="64"/>
      <c r="P132" s="131">
        <f>P133</f>
        <v>979.11321900000007</v>
      </c>
      <c r="Q132" s="64"/>
      <c r="R132" s="131">
        <f>R133</f>
        <v>416.75100598000006</v>
      </c>
      <c r="S132" s="64"/>
      <c r="T132" s="132">
        <f>T133</f>
        <v>162.38615700000003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T132" s="18" t="s">
        <v>76</v>
      </c>
      <c r="AU132" s="18" t="s">
        <v>160</v>
      </c>
      <c r="BK132" s="133">
        <f>BK133</f>
        <v>0</v>
      </c>
    </row>
    <row r="133" spans="1:65" s="12" customFormat="1" ht="26" customHeight="1" x14ac:dyDescent="0.2">
      <c r="B133" s="134"/>
      <c r="D133" s="135" t="s">
        <v>76</v>
      </c>
      <c r="E133" s="136" t="s">
        <v>182</v>
      </c>
      <c r="F133" s="136" t="s">
        <v>183</v>
      </c>
      <c r="J133" s="137">
        <f>BK133</f>
        <v>0</v>
      </c>
      <c r="L133" s="134"/>
      <c r="M133" s="138"/>
      <c r="N133" s="139"/>
      <c r="O133" s="139"/>
      <c r="P133" s="140">
        <f>P134+P244+P249+P278+P295+P299+P308</f>
        <v>979.11321900000007</v>
      </c>
      <c r="Q133" s="139"/>
      <c r="R133" s="140">
        <f>R134+R244+R249+R278+R295+R299+R308</f>
        <v>416.75100598000006</v>
      </c>
      <c r="S133" s="139"/>
      <c r="T133" s="141">
        <f>T134+T244+T249+T278+T295+T299+T308</f>
        <v>162.38615700000003</v>
      </c>
      <c r="AR133" s="135" t="s">
        <v>84</v>
      </c>
      <c r="AT133" s="142" t="s">
        <v>76</v>
      </c>
      <c r="AU133" s="142" t="s">
        <v>77</v>
      </c>
      <c r="AY133" s="135" t="s">
        <v>184</v>
      </c>
      <c r="BK133" s="143">
        <f>BK134+BK244+BK249+BK278+BK295+BK299+BK308</f>
        <v>0</v>
      </c>
    </row>
    <row r="134" spans="1:65" s="12" customFormat="1" ht="22.75" customHeight="1" x14ac:dyDescent="0.15">
      <c r="B134" s="134"/>
      <c r="D134" s="135" t="s">
        <v>76</v>
      </c>
      <c r="E134" s="144" t="s">
        <v>84</v>
      </c>
      <c r="F134" s="144" t="s">
        <v>185</v>
      </c>
      <c r="J134" s="145">
        <f>BK134</f>
        <v>0</v>
      </c>
      <c r="L134" s="134"/>
      <c r="M134" s="138"/>
      <c r="N134" s="139"/>
      <c r="O134" s="139"/>
      <c r="P134" s="140">
        <f>SUM(P135:P243)</f>
        <v>503.09800000000001</v>
      </c>
      <c r="Q134" s="139"/>
      <c r="R134" s="140">
        <f>SUM(R135:R243)</f>
        <v>407.14964108000004</v>
      </c>
      <c r="S134" s="139"/>
      <c r="T134" s="141">
        <f>SUM(T135:T243)</f>
        <v>162.38615700000003</v>
      </c>
      <c r="AR134" s="135" t="s">
        <v>84</v>
      </c>
      <c r="AT134" s="142" t="s">
        <v>76</v>
      </c>
      <c r="AU134" s="142" t="s">
        <v>84</v>
      </c>
      <c r="AY134" s="135" t="s">
        <v>184</v>
      </c>
      <c r="BK134" s="143">
        <f>SUM(BK135:BK243)</f>
        <v>0</v>
      </c>
    </row>
    <row r="135" spans="1:65" s="2" customFormat="1" ht="55.5" customHeight="1" x14ac:dyDescent="0.15">
      <c r="A135" s="30"/>
      <c r="B135" s="146"/>
      <c r="C135" s="147" t="s">
        <v>84</v>
      </c>
      <c r="D135" s="147" t="s">
        <v>186</v>
      </c>
      <c r="E135" s="148" t="s">
        <v>992</v>
      </c>
      <c r="F135" s="149" t="s">
        <v>993</v>
      </c>
      <c r="G135" s="150" t="s">
        <v>189</v>
      </c>
      <c r="H135" s="151">
        <v>14.619</v>
      </c>
      <c r="I135" s="152"/>
      <c r="J135" s="152">
        <f>ROUND(I135*H135,2)</f>
        <v>0</v>
      </c>
      <c r="K135" s="149" t="s">
        <v>190</v>
      </c>
      <c r="L135" s="31"/>
      <c r="M135" s="153" t="s">
        <v>1</v>
      </c>
      <c r="N135" s="154" t="s">
        <v>42</v>
      </c>
      <c r="O135" s="155">
        <v>0.29899999999999999</v>
      </c>
      <c r="P135" s="155">
        <f>O135*H135</f>
        <v>4.3710809999999993</v>
      </c>
      <c r="Q135" s="155">
        <v>0</v>
      </c>
      <c r="R135" s="155">
        <f>Q135*H135</f>
        <v>0</v>
      </c>
      <c r="S135" s="155">
        <v>0.28100000000000003</v>
      </c>
      <c r="T135" s="156">
        <f>S135*H135</f>
        <v>4.107939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97</v>
      </c>
      <c r="AT135" s="157" t="s">
        <v>186</v>
      </c>
      <c r="AU135" s="157" t="s">
        <v>86</v>
      </c>
      <c r="AY135" s="18" t="s">
        <v>184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84</v>
      </c>
      <c r="BK135" s="158">
        <f>ROUND(I135*H135,2)</f>
        <v>0</v>
      </c>
      <c r="BL135" s="18" t="s">
        <v>97</v>
      </c>
      <c r="BM135" s="157" t="s">
        <v>994</v>
      </c>
    </row>
    <row r="136" spans="1:65" s="14" customFormat="1" x14ac:dyDescent="0.15">
      <c r="B136" s="169"/>
      <c r="D136" s="159" t="s">
        <v>194</v>
      </c>
      <c r="E136" s="170" t="s">
        <v>1</v>
      </c>
      <c r="F136" s="171" t="s">
        <v>2672</v>
      </c>
      <c r="H136" s="172">
        <v>14.619</v>
      </c>
      <c r="L136" s="169"/>
      <c r="M136" s="173"/>
      <c r="N136" s="174"/>
      <c r="O136" s="174"/>
      <c r="P136" s="174"/>
      <c r="Q136" s="174"/>
      <c r="R136" s="174"/>
      <c r="S136" s="174"/>
      <c r="T136" s="175"/>
      <c r="AT136" s="170" t="s">
        <v>194</v>
      </c>
      <c r="AU136" s="170" t="s">
        <v>86</v>
      </c>
      <c r="AV136" s="14" t="s">
        <v>86</v>
      </c>
      <c r="AW136" s="14" t="s">
        <v>32</v>
      </c>
      <c r="AX136" s="14" t="s">
        <v>84</v>
      </c>
      <c r="AY136" s="170" t="s">
        <v>184</v>
      </c>
    </row>
    <row r="137" spans="1:65" s="2" customFormat="1" ht="55.5" customHeight="1" x14ac:dyDescent="0.15">
      <c r="A137" s="30"/>
      <c r="B137" s="146"/>
      <c r="C137" s="147" t="s">
        <v>86</v>
      </c>
      <c r="D137" s="147" t="s">
        <v>186</v>
      </c>
      <c r="E137" s="148" t="s">
        <v>998</v>
      </c>
      <c r="F137" s="149" t="s">
        <v>999</v>
      </c>
      <c r="G137" s="150" t="s">
        <v>189</v>
      </c>
      <c r="H137" s="151">
        <v>42.218000000000004</v>
      </c>
      <c r="I137" s="152"/>
      <c r="J137" s="152">
        <f>ROUND(I137*H137,2)</f>
        <v>0</v>
      </c>
      <c r="K137" s="149" t="s">
        <v>190</v>
      </c>
      <c r="L137" s="31"/>
      <c r="M137" s="153" t="s">
        <v>1</v>
      </c>
      <c r="N137" s="154" t="s">
        <v>42</v>
      </c>
      <c r="O137" s="155">
        <v>0.36499999999999999</v>
      </c>
      <c r="P137" s="155">
        <f>O137*H137</f>
        <v>15.40957</v>
      </c>
      <c r="Q137" s="155">
        <v>0</v>
      </c>
      <c r="R137" s="155">
        <f>Q137*H137</f>
        <v>0</v>
      </c>
      <c r="S137" s="155">
        <v>0.41699999999999998</v>
      </c>
      <c r="T137" s="156">
        <f>S137*H137</f>
        <v>17.604906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97</v>
      </c>
      <c r="AT137" s="157" t="s">
        <v>186</v>
      </c>
      <c r="AU137" s="157" t="s">
        <v>86</v>
      </c>
      <c r="AY137" s="18" t="s">
        <v>184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84</v>
      </c>
      <c r="BK137" s="158">
        <f>ROUND(I137*H137,2)</f>
        <v>0</v>
      </c>
      <c r="BL137" s="18" t="s">
        <v>97</v>
      </c>
      <c r="BM137" s="157" t="s">
        <v>1000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2673</v>
      </c>
      <c r="H138" s="172">
        <v>42.218000000000004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84</v>
      </c>
      <c r="AY138" s="170" t="s">
        <v>184</v>
      </c>
    </row>
    <row r="139" spans="1:65" s="2" customFormat="1" ht="62.75" customHeight="1" x14ac:dyDescent="0.15">
      <c r="A139" s="30"/>
      <c r="B139" s="146"/>
      <c r="C139" s="147" t="s">
        <v>93</v>
      </c>
      <c r="D139" s="147" t="s">
        <v>186</v>
      </c>
      <c r="E139" s="148" t="s">
        <v>534</v>
      </c>
      <c r="F139" s="149" t="s">
        <v>535</v>
      </c>
      <c r="G139" s="150" t="s">
        <v>189</v>
      </c>
      <c r="H139" s="151">
        <v>41.14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0.05</v>
      </c>
      <c r="P139" s="155">
        <f>O139*H139</f>
        <v>2.0569999999999999</v>
      </c>
      <c r="Q139" s="155">
        <v>0</v>
      </c>
      <c r="R139" s="155">
        <f>Q139*H139</f>
        <v>0</v>
      </c>
      <c r="S139" s="155">
        <v>0.17</v>
      </c>
      <c r="T139" s="156">
        <f>S139*H139</f>
        <v>6.9938000000000002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1002</v>
      </c>
    </row>
    <row r="140" spans="1:65" s="13" customFormat="1" x14ac:dyDescent="0.15">
      <c r="B140" s="163"/>
      <c r="D140" s="159" t="s">
        <v>194</v>
      </c>
      <c r="E140" s="164" t="s">
        <v>1</v>
      </c>
      <c r="F140" s="165" t="s">
        <v>537</v>
      </c>
      <c r="H140" s="164" t="s">
        <v>1</v>
      </c>
      <c r="L140" s="163"/>
      <c r="M140" s="166"/>
      <c r="N140" s="167"/>
      <c r="O140" s="167"/>
      <c r="P140" s="167"/>
      <c r="Q140" s="167"/>
      <c r="R140" s="167"/>
      <c r="S140" s="167"/>
      <c r="T140" s="168"/>
      <c r="AT140" s="164" t="s">
        <v>194</v>
      </c>
      <c r="AU140" s="164" t="s">
        <v>86</v>
      </c>
      <c r="AV140" s="13" t="s">
        <v>84</v>
      </c>
      <c r="AW140" s="13" t="s">
        <v>32</v>
      </c>
      <c r="AX140" s="13" t="s">
        <v>77</v>
      </c>
      <c r="AY140" s="164" t="s">
        <v>184</v>
      </c>
    </row>
    <row r="141" spans="1:65" s="14" customFormat="1" x14ac:dyDescent="0.15">
      <c r="B141" s="169"/>
      <c r="D141" s="159" t="s">
        <v>194</v>
      </c>
      <c r="E141" s="170" t="s">
        <v>1</v>
      </c>
      <c r="F141" s="171" t="s">
        <v>2674</v>
      </c>
      <c r="H141" s="172">
        <v>41.14</v>
      </c>
      <c r="L141" s="169"/>
      <c r="M141" s="173"/>
      <c r="N141" s="174"/>
      <c r="O141" s="174"/>
      <c r="P141" s="174"/>
      <c r="Q141" s="174"/>
      <c r="R141" s="174"/>
      <c r="S141" s="174"/>
      <c r="T141" s="175"/>
      <c r="AT141" s="170" t="s">
        <v>194</v>
      </c>
      <c r="AU141" s="170" t="s">
        <v>86</v>
      </c>
      <c r="AV141" s="14" t="s">
        <v>86</v>
      </c>
      <c r="AW141" s="14" t="s">
        <v>32</v>
      </c>
      <c r="AX141" s="14" t="s">
        <v>84</v>
      </c>
      <c r="AY141" s="170" t="s">
        <v>184</v>
      </c>
    </row>
    <row r="142" spans="1:65" s="2" customFormat="1" ht="66.75" customHeight="1" x14ac:dyDescent="0.15">
      <c r="A142" s="30"/>
      <c r="B142" s="146"/>
      <c r="C142" s="147" t="s">
        <v>97</v>
      </c>
      <c r="D142" s="147" t="s">
        <v>186</v>
      </c>
      <c r="E142" s="148" t="s">
        <v>187</v>
      </c>
      <c r="F142" s="149" t="s">
        <v>188</v>
      </c>
      <c r="G142" s="150" t="s">
        <v>189</v>
      </c>
      <c r="H142" s="151">
        <v>157.53100000000001</v>
      </c>
      <c r="I142" s="152"/>
      <c r="J142" s="152">
        <f>ROUND(I142*H142,2)</f>
        <v>0</v>
      </c>
      <c r="K142" s="149" t="s">
        <v>190</v>
      </c>
      <c r="L142" s="31"/>
      <c r="M142" s="153" t="s">
        <v>1</v>
      </c>
      <c r="N142" s="154" t="s">
        <v>42</v>
      </c>
      <c r="O142" s="155">
        <v>0.11899999999999999</v>
      </c>
      <c r="P142" s="155">
        <f>O142*H142</f>
        <v>18.746189000000001</v>
      </c>
      <c r="Q142" s="155">
        <v>0</v>
      </c>
      <c r="R142" s="155">
        <f>Q142*H142</f>
        <v>0</v>
      </c>
      <c r="S142" s="155">
        <v>0.44</v>
      </c>
      <c r="T142" s="156">
        <f>S142*H142</f>
        <v>69.313640000000007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7" t="s">
        <v>97</v>
      </c>
      <c r="AT142" s="157" t="s">
        <v>186</v>
      </c>
      <c r="AU142" s="157" t="s">
        <v>86</v>
      </c>
      <c r="AY142" s="18" t="s">
        <v>184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8" t="s">
        <v>84</v>
      </c>
      <c r="BK142" s="158">
        <f>ROUND(I142*H142,2)</f>
        <v>0</v>
      </c>
      <c r="BL142" s="18" t="s">
        <v>97</v>
      </c>
      <c r="BM142" s="157" t="s">
        <v>1004</v>
      </c>
    </row>
    <row r="143" spans="1:65" s="2" customFormat="1" ht="30" x14ac:dyDescent="0.15">
      <c r="A143" s="30"/>
      <c r="B143" s="31"/>
      <c r="C143" s="30"/>
      <c r="D143" s="159" t="s">
        <v>192</v>
      </c>
      <c r="E143" s="30"/>
      <c r="F143" s="160" t="s">
        <v>193</v>
      </c>
      <c r="G143" s="30"/>
      <c r="H143" s="30"/>
      <c r="I143" s="30"/>
      <c r="J143" s="30"/>
      <c r="K143" s="30"/>
      <c r="L143" s="31"/>
      <c r="M143" s="161"/>
      <c r="N143" s="162"/>
      <c r="O143" s="56"/>
      <c r="P143" s="56"/>
      <c r="Q143" s="56"/>
      <c r="R143" s="56"/>
      <c r="S143" s="56"/>
      <c r="T143" s="57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8" t="s">
        <v>192</v>
      </c>
      <c r="AU143" s="18" t="s">
        <v>86</v>
      </c>
    </row>
    <row r="144" spans="1:65" s="13" customFormat="1" x14ac:dyDescent="0.15">
      <c r="B144" s="163"/>
      <c r="D144" s="159" t="s">
        <v>194</v>
      </c>
      <c r="E144" s="164" t="s">
        <v>1</v>
      </c>
      <c r="F144" s="165" t="s">
        <v>195</v>
      </c>
      <c r="H144" s="164" t="s">
        <v>1</v>
      </c>
      <c r="L144" s="163"/>
      <c r="M144" s="166"/>
      <c r="N144" s="167"/>
      <c r="O144" s="167"/>
      <c r="P144" s="167"/>
      <c r="Q144" s="167"/>
      <c r="R144" s="167"/>
      <c r="S144" s="167"/>
      <c r="T144" s="168"/>
      <c r="AT144" s="164" t="s">
        <v>194</v>
      </c>
      <c r="AU144" s="164" t="s">
        <v>86</v>
      </c>
      <c r="AV144" s="13" t="s">
        <v>84</v>
      </c>
      <c r="AW144" s="13" t="s">
        <v>32</v>
      </c>
      <c r="AX144" s="13" t="s">
        <v>77</v>
      </c>
      <c r="AY144" s="164" t="s">
        <v>184</v>
      </c>
    </row>
    <row r="145" spans="1:65" s="13" customFormat="1" x14ac:dyDescent="0.15">
      <c r="B145" s="163"/>
      <c r="D145" s="159" t="s">
        <v>194</v>
      </c>
      <c r="E145" s="164" t="s">
        <v>1</v>
      </c>
      <c r="F145" s="165" t="s">
        <v>196</v>
      </c>
      <c r="H145" s="164" t="s">
        <v>1</v>
      </c>
      <c r="L145" s="163"/>
      <c r="M145" s="166"/>
      <c r="N145" s="167"/>
      <c r="O145" s="167"/>
      <c r="P145" s="167"/>
      <c r="Q145" s="167"/>
      <c r="R145" s="167"/>
      <c r="S145" s="167"/>
      <c r="T145" s="168"/>
      <c r="AT145" s="164" t="s">
        <v>194</v>
      </c>
      <c r="AU145" s="164" t="s">
        <v>86</v>
      </c>
      <c r="AV145" s="13" t="s">
        <v>84</v>
      </c>
      <c r="AW145" s="13" t="s">
        <v>32</v>
      </c>
      <c r="AX145" s="13" t="s">
        <v>77</v>
      </c>
      <c r="AY145" s="164" t="s">
        <v>184</v>
      </c>
    </row>
    <row r="146" spans="1:65" s="14" customFormat="1" x14ac:dyDescent="0.15">
      <c r="B146" s="169"/>
      <c r="D146" s="159" t="s">
        <v>194</v>
      </c>
      <c r="E146" s="170" t="s">
        <v>1</v>
      </c>
      <c r="F146" s="171" t="s">
        <v>2675</v>
      </c>
      <c r="H146" s="172">
        <v>59.554000000000002</v>
      </c>
      <c r="L146" s="169"/>
      <c r="M146" s="173"/>
      <c r="N146" s="174"/>
      <c r="O146" s="174"/>
      <c r="P146" s="174"/>
      <c r="Q146" s="174"/>
      <c r="R146" s="174"/>
      <c r="S146" s="174"/>
      <c r="T146" s="175"/>
      <c r="AT146" s="170" t="s">
        <v>194</v>
      </c>
      <c r="AU146" s="170" t="s">
        <v>86</v>
      </c>
      <c r="AV146" s="14" t="s">
        <v>86</v>
      </c>
      <c r="AW146" s="14" t="s">
        <v>32</v>
      </c>
      <c r="AX146" s="14" t="s">
        <v>77</v>
      </c>
      <c r="AY146" s="170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2674</v>
      </c>
      <c r="H147" s="172">
        <v>41.14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77</v>
      </c>
      <c r="AY147" s="170" t="s">
        <v>184</v>
      </c>
    </row>
    <row r="148" spans="1:65" s="14" customFormat="1" x14ac:dyDescent="0.15">
      <c r="B148" s="169"/>
      <c r="D148" s="159" t="s">
        <v>194</v>
      </c>
      <c r="E148" s="170" t="s">
        <v>1</v>
      </c>
      <c r="F148" s="171" t="s">
        <v>2676</v>
      </c>
      <c r="H148" s="172">
        <v>56.837000000000003</v>
      </c>
      <c r="L148" s="169"/>
      <c r="M148" s="173"/>
      <c r="N148" s="174"/>
      <c r="O148" s="174"/>
      <c r="P148" s="174"/>
      <c r="Q148" s="174"/>
      <c r="R148" s="174"/>
      <c r="S148" s="174"/>
      <c r="T148" s="175"/>
      <c r="AT148" s="170" t="s">
        <v>194</v>
      </c>
      <c r="AU148" s="170" t="s">
        <v>86</v>
      </c>
      <c r="AV148" s="14" t="s">
        <v>86</v>
      </c>
      <c r="AW148" s="14" t="s">
        <v>32</v>
      </c>
      <c r="AX148" s="14" t="s">
        <v>77</v>
      </c>
      <c r="AY148" s="170" t="s">
        <v>184</v>
      </c>
    </row>
    <row r="149" spans="1:65" s="15" customFormat="1" x14ac:dyDescent="0.15">
      <c r="B149" s="176"/>
      <c r="D149" s="159" t="s">
        <v>194</v>
      </c>
      <c r="E149" s="177" t="s">
        <v>1</v>
      </c>
      <c r="F149" s="178" t="s">
        <v>242</v>
      </c>
      <c r="H149" s="179">
        <v>157.53100000000001</v>
      </c>
      <c r="L149" s="176"/>
      <c r="M149" s="180"/>
      <c r="N149" s="181"/>
      <c r="O149" s="181"/>
      <c r="P149" s="181"/>
      <c r="Q149" s="181"/>
      <c r="R149" s="181"/>
      <c r="S149" s="181"/>
      <c r="T149" s="182"/>
      <c r="AT149" s="177" t="s">
        <v>194</v>
      </c>
      <c r="AU149" s="177" t="s">
        <v>86</v>
      </c>
      <c r="AV149" s="15" t="s">
        <v>97</v>
      </c>
      <c r="AW149" s="15" t="s">
        <v>32</v>
      </c>
      <c r="AX149" s="15" t="s">
        <v>84</v>
      </c>
      <c r="AY149" s="177" t="s">
        <v>184</v>
      </c>
    </row>
    <row r="150" spans="1:65" s="2" customFormat="1" ht="62.75" customHeight="1" x14ac:dyDescent="0.15">
      <c r="A150" s="30"/>
      <c r="B150" s="146"/>
      <c r="C150" s="147" t="s">
        <v>209</v>
      </c>
      <c r="D150" s="147" t="s">
        <v>186</v>
      </c>
      <c r="E150" s="148" t="s">
        <v>198</v>
      </c>
      <c r="F150" s="149" t="s">
        <v>199</v>
      </c>
      <c r="G150" s="150" t="s">
        <v>189</v>
      </c>
      <c r="H150" s="151">
        <v>59.554000000000002</v>
      </c>
      <c r="I150" s="152"/>
      <c r="J150" s="152">
        <f>ROUND(I150*H150,2)</f>
        <v>0</v>
      </c>
      <c r="K150" s="149" t="s">
        <v>190</v>
      </c>
      <c r="L150" s="31"/>
      <c r="M150" s="153" t="s">
        <v>1</v>
      </c>
      <c r="N150" s="154" t="s">
        <v>42</v>
      </c>
      <c r="O150" s="155">
        <v>0.19400000000000001</v>
      </c>
      <c r="P150" s="155">
        <f>O150*H150</f>
        <v>11.553476</v>
      </c>
      <c r="Q150" s="155">
        <v>0</v>
      </c>
      <c r="R150" s="155">
        <f>Q150*H150</f>
        <v>0</v>
      </c>
      <c r="S150" s="155">
        <v>0.32500000000000001</v>
      </c>
      <c r="T150" s="156">
        <f>S150*H150</f>
        <v>19.355050000000002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7" t="s">
        <v>97</v>
      </c>
      <c r="AT150" s="157" t="s">
        <v>186</v>
      </c>
      <c r="AU150" s="157" t="s">
        <v>86</v>
      </c>
      <c r="AY150" s="18" t="s">
        <v>184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8" t="s">
        <v>84</v>
      </c>
      <c r="BK150" s="158">
        <f>ROUND(I150*H150,2)</f>
        <v>0</v>
      </c>
      <c r="BL150" s="18" t="s">
        <v>97</v>
      </c>
      <c r="BM150" s="157" t="s">
        <v>1007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195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3" customFormat="1" x14ac:dyDescent="0.15">
      <c r="B152" s="163"/>
      <c r="D152" s="159" t="s">
        <v>194</v>
      </c>
      <c r="E152" s="164" t="s">
        <v>1</v>
      </c>
      <c r="F152" s="165" t="s">
        <v>196</v>
      </c>
      <c r="H152" s="164" t="s">
        <v>1</v>
      </c>
      <c r="L152" s="163"/>
      <c r="M152" s="166"/>
      <c r="N152" s="167"/>
      <c r="O152" s="167"/>
      <c r="P152" s="167"/>
      <c r="Q152" s="167"/>
      <c r="R152" s="167"/>
      <c r="S152" s="167"/>
      <c r="T152" s="168"/>
      <c r="AT152" s="164" t="s">
        <v>194</v>
      </c>
      <c r="AU152" s="164" t="s">
        <v>86</v>
      </c>
      <c r="AV152" s="13" t="s">
        <v>84</v>
      </c>
      <c r="AW152" s="13" t="s">
        <v>32</v>
      </c>
      <c r="AX152" s="13" t="s">
        <v>77</v>
      </c>
      <c r="AY152" s="164" t="s">
        <v>184</v>
      </c>
    </row>
    <row r="153" spans="1:65" s="14" customFormat="1" x14ac:dyDescent="0.15">
      <c r="B153" s="169"/>
      <c r="D153" s="159" t="s">
        <v>194</v>
      </c>
      <c r="E153" s="170" t="s">
        <v>1</v>
      </c>
      <c r="F153" s="171" t="s">
        <v>2675</v>
      </c>
      <c r="H153" s="172">
        <v>59.554000000000002</v>
      </c>
      <c r="L153" s="169"/>
      <c r="M153" s="173"/>
      <c r="N153" s="174"/>
      <c r="O153" s="174"/>
      <c r="P153" s="174"/>
      <c r="Q153" s="174"/>
      <c r="R153" s="174"/>
      <c r="S153" s="174"/>
      <c r="T153" s="175"/>
      <c r="AT153" s="170" t="s">
        <v>194</v>
      </c>
      <c r="AU153" s="170" t="s">
        <v>86</v>
      </c>
      <c r="AV153" s="14" t="s">
        <v>86</v>
      </c>
      <c r="AW153" s="14" t="s">
        <v>32</v>
      </c>
      <c r="AX153" s="14" t="s">
        <v>84</v>
      </c>
      <c r="AY153" s="170" t="s">
        <v>184</v>
      </c>
    </row>
    <row r="154" spans="1:65" s="2" customFormat="1" ht="55.5" customHeight="1" x14ac:dyDescent="0.15">
      <c r="A154" s="30"/>
      <c r="B154" s="146"/>
      <c r="C154" s="147" t="s">
        <v>214</v>
      </c>
      <c r="D154" s="147" t="s">
        <v>186</v>
      </c>
      <c r="E154" s="148" t="s">
        <v>543</v>
      </c>
      <c r="F154" s="149" t="s">
        <v>544</v>
      </c>
      <c r="G154" s="150" t="s">
        <v>189</v>
      </c>
      <c r="H154" s="151">
        <v>63.58</v>
      </c>
      <c r="I154" s="152"/>
      <c r="J154" s="152">
        <f>ROUND(I154*H154,2)</f>
        <v>0</v>
      </c>
      <c r="K154" s="149" t="s">
        <v>190</v>
      </c>
      <c r="L154" s="31"/>
      <c r="M154" s="153" t="s">
        <v>1</v>
      </c>
      <c r="N154" s="154" t="s">
        <v>42</v>
      </c>
      <c r="O154" s="155">
        <v>9.4E-2</v>
      </c>
      <c r="P154" s="155">
        <f>O154*H154</f>
        <v>5.9765199999999998</v>
      </c>
      <c r="Q154" s="155">
        <v>0</v>
      </c>
      <c r="R154" s="155">
        <f>Q154*H154</f>
        <v>0</v>
      </c>
      <c r="S154" s="155">
        <v>9.8000000000000004E-2</v>
      </c>
      <c r="T154" s="156">
        <f>S154*H154</f>
        <v>6.2308399999999997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97</v>
      </c>
      <c r="AT154" s="157" t="s">
        <v>186</v>
      </c>
      <c r="AU154" s="157" t="s">
        <v>86</v>
      </c>
      <c r="AY154" s="18" t="s">
        <v>184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84</v>
      </c>
      <c r="BK154" s="158">
        <f>ROUND(I154*H154,2)</f>
        <v>0</v>
      </c>
      <c r="BL154" s="18" t="s">
        <v>97</v>
      </c>
      <c r="BM154" s="157" t="s">
        <v>1008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195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3" customFormat="1" x14ac:dyDescent="0.15">
      <c r="B156" s="163"/>
      <c r="D156" s="159" t="s">
        <v>194</v>
      </c>
      <c r="E156" s="164" t="s">
        <v>1</v>
      </c>
      <c r="F156" s="165" t="s">
        <v>196</v>
      </c>
      <c r="H156" s="164" t="s">
        <v>1</v>
      </c>
      <c r="L156" s="163"/>
      <c r="M156" s="166"/>
      <c r="N156" s="167"/>
      <c r="O156" s="167"/>
      <c r="P156" s="167"/>
      <c r="Q156" s="167"/>
      <c r="R156" s="167"/>
      <c r="S156" s="167"/>
      <c r="T156" s="168"/>
      <c r="AT156" s="164" t="s">
        <v>194</v>
      </c>
      <c r="AU156" s="164" t="s">
        <v>86</v>
      </c>
      <c r="AV156" s="13" t="s">
        <v>84</v>
      </c>
      <c r="AW156" s="13" t="s">
        <v>32</v>
      </c>
      <c r="AX156" s="13" t="s">
        <v>77</v>
      </c>
      <c r="AY156" s="164" t="s">
        <v>184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2677</v>
      </c>
      <c r="H157" s="172">
        <v>63.58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84</v>
      </c>
      <c r="AY157" s="170" t="s">
        <v>184</v>
      </c>
    </row>
    <row r="158" spans="1:65" s="2" customFormat="1" ht="49" customHeight="1" x14ac:dyDescent="0.15">
      <c r="A158" s="30"/>
      <c r="B158" s="146"/>
      <c r="C158" s="147" t="s">
        <v>220</v>
      </c>
      <c r="D158" s="147" t="s">
        <v>186</v>
      </c>
      <c r="E158" s="148" t="s">
        <v>201</v>
      </c>
      <c r="F158" s="149" t="s">
        <v>202</v>
      </c>
      <c r="G158" s="150" t="s">
        <v>189</v>
      </c>
      <c r="H158" s="151">
        <v>59.554000000000002</v>
      </c>
      <c r="I158" s="152"/>
      <c r="J158" s="152">
        <f>ROUND(I158*H158,2)</f>
        <v>0</v>
      </c>
      <c r="K158" s="149" t="s">
        <v>1</v>
      </c>
      <c r="L158" s="31"/>
      <c r="M158" s="153" t="s">
        <v>1</v>
      </c>
      <c r="N158" s="154" t="s">
        <v>42</v>
      </c>
      <c r="O158" s="155">
        <v>3.4000000000000002E-2</v>
      </c>
      <c r="P158" s="155">
        <f>O158*H158</f>
        <v>2.0248360000000001</v>
      </c>
      <c r="Q158" s="155">
        <v>9.0000000000000006E-5</v>
      </c>
      <c r="R158" s="155">
        <f>Q158*H158</f>
        <v>5.3598600000000001E-3</v>
      </c>
      <c r="S158" s="155">
        <v>0.25600000000000001</v>
      </c>
      <c r="T158" s="156">
        <f>S158*H158</f>
        <v>15.245824000000001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97</v>
      </c>
      <c r="AT158" s="157" t="s">
        <v>186</v>
      </c>
      <c r="AU158" s="157" t="s">
        <v>86</v>
      </c>
      <c r="AY158" s="18" t="s">
        <v>184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84</v>
      </c>
      <c r="BK158" s="158">
        <f>ROUND(I158*H158,2)</f>
        <v>0</v>
      </c>
      <c r="BL158" s="18" t="s">
        <v>97</v>
      </c>
      <c r="BM158" s="157" t="s">
        <v>1010</v>
      </c>
    </row>
    <row r="159" spans="1:65" s="2" customFormat="1" ht="30" x14ac:dyDescent="0.15">
      <c r="A159" s="30"/>
      <c r="B159" s="31"/>
      <c r="C159" s="30"/>
      <c r="D159" s="159" t="s">
        <v>192</v>
      </c>
      <c r="E159" s="30"/>
      <c r="F159" s="160" t="s">
        <v>204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192</v>
      </c>
      <c r="AU159" s="18" t="s">
        <v>86</v>
      </c>
    </row>
    <row r="160" spans="1:65" s="13" customFormat="1" x14ac:dyDescent="0.15">
      <c r="B160" s="163"/>
      <c r="D160" s="159" t="s">
        <v>194</v>
      </c>
      <c r="E160" s="164" t="s">
        <v>1</v>
      </c>
      <c r="F160" s="165" t="s">
        <v>195</v>
      </c>
      <c r="H160" s="164" t="s">
        <v>1</v>
      </c>
      <c r="L160" s="163"/>
      <c r="M160" s="166"/>
      <c r="N160" s="167"/>
      <c r="O160" s="167"/>
      <c r="P160" s="167"/>
      <c r="Q160" s="167"/>
      <c r="R160" s="167"/>
      <c r="S160" s="167"/>
      <c r="T160" s="168"/>
      <c r="AT160" s="164" t="s">
        <v>194</v>
      </c>
      <c r="AU160" s="164" t="s">
        <v>86</v>
      </c>
      <c r="AV160" s="13" t="s">
        <v>84</v>
      </c>
      <c r="AW160" s="13" t="s">
        <v>32</v>
      </c>
      <c r="AX160" s="13" t="s">
        <v>77</v>
      </c>
      <c r="AY160" s="164" t="s">
        <v>184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196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2675</v>
      </c>
      <c r="H162" s="172">
        <v>59.554000000000002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84</v>
      </c>
      <c r="AY162" s="170" t="s">
        <v>184</v>
      </c>
    </row>
    <row r="163" spans="1:65" s="2" customFormat="1" ht="49" customHeight="1" x14ac:dyDescent="0.15">
      <c r="A163" s="30"/>
      <c r="B163" s="146"/>
      <c r="C163" s="147" t="s">
        <v>226</v>
      </c>
      <c r="D163" s="147" t="s">
        <v>186</v>
      </c>
      <c r="E163" s="148" t="s">
        <v>205</v>
      </c>
      <c r="F163" s="149" t="s">
        <v>206</v>
      </c>
      <c r="G163" s="150" t="s">
        <v>189</v>
      </c>
      <c r="H163" s="151">
        <v>59.554000000000002</v>
      </c>
      <c r="I163" s="152"/>
      <c r="J163" s="152">
        <f>ROUND(I163*H163,2)</f>
        <v>0</v>
      </c>
      <c r="K163" s="149" t="s">
        <v>1</v>
      </c>
      <c r="L163" s="31"/>
      <c r="M163" s="153" t="s">
        <v>1</v>
      </c>
      <c r="N163" s="154" t="s">
        <v>42</v>
      </c>
      <c r="O163" s="155">
        <v>3.4000000000000002E-2</v>
      </c>
      <c r="P163" s="155">
        <f>O163*H163</f>
        <v>2.0248360000000001</v>
      </c>
      <c r="Q163" s="155">
        <v>9.0000000000000006E-5</v>
      </c>
      <c r="R163" s="155">
        <f>Q163*H163</f>
        <v>5.3598600000000001E-3</v>
      </c>
      <c r="S163" s="155">
        <v>0.23499999999999999</v>
      </c>
      <c r="T163" s="156">
        <f>S163*H163</f>
        <v>13.995189999999999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97</v>
      </c>
      <c r="AT163" s="157" t="s">
        <v>186</v>
      </c>
      <c r="AU163" s="157" t="s">
        <v>86</v>
      </c>
      <c r="AY163" s="18" t="s">
        <v>184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97</v>
      </c>
      <c r="BM163" s="157" t="s">
        <v>1011</v>
      </c>
    </row>
    <row r="164" spans="1:65" s="2" customFormat="1" ht="22" customHeight="1" x14ac:dyDescent="0.15">
      <c r="A164" s="30"/>
      <c r="B164" s="31"/>
      <c r="C164" s="30"/>
      <c r="D164" s="159" t="s">
        <v>192</v>
      </c>
      <c r="E164" s="30"/>
      <c r="F164" s="160" t="s">
        <v>208</v>
      </c>
      <c r="G164" s="30"/>
      <c r="H164" s="30"/>
      <c r="I164" s="30"/>
      <c r="J164" s="30"/>
      <c r="K164" s="30"/>
      <c r="L164" s="31"/>
      <c r="M164" s="161"/>
      <c r="N164" s="162"/>
      <c r="O164" s="56"/>
      <c r="P164" s="56"/>
      <c r="Q164" s="56"/>
      <c r="R164" s="56"/>
      <c r="S164" s="56"/>
      <c r="T164" s="57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T164" s="18" t="s">
        <v>192</v>
      </c>
      <c r="AU164" s="18" t="s">
        <v>86</v>
      </c>
    </row>
    <row r="165" spans="1:65" s="13" customFormat="1" x14ac:dyDescent="0.15">
      <c r="B165" s="163"/>
      <c r="D165" s="159" t="s">
        <v>194</v>
      </c>
      <c r="E165" s="164" t="s">
        <v>1</v>
      </c>
      <c r="F165" s="165" t="s">
        <v>195</v>
      </c>
      <c r="H165" s="164" t="s">
        <v>1</v>
      </c>
      <c r="L165" s="163"/>
      <c r="M165" s="166"/>
      <c r="N165" s="167"/>
      <c r="O165" s="167"/>
      <c r="P165" s="167"/>
      <c r="Q165" s="167"/>
      <c r="R165" s="167"/>
      <c r="S165" s="167"/>
      <c r="T165" s="168"/>
      <c r="AT165" s="164" t="s">
        <v>194</v>
      </c>
      <c r="AU165" s="164" t="s">
        <v>86</v>
      </c>
      <c r="AV165" s="13" t="s">
        <v>84</v>
      </c>
      <c r="AW165" s="13" t="s">
        <v>32</v>
      </c>
      <c r="AX165" s="13" t="s">
        <v>77</v>
      </c>
      <c r="AY165" s="164" t="s">
        <v>184</v>
      </c>
    </row>
    <row r="166" spans="1:65" s="13" customFormat="1" x14ac:dyDescent="0.15">
      <c r="B166" s="163"/>
      <c r="D166" s="159" t="s">
        <v>194</v>
      </c>
      <c r="E166" s="164" t="s">
        <v>1</v>
      </c>
      <c r="F166" s="165" t="s">
        <v>196</v>
      </c>
      <c r="H166" s="164" t="s">
        <v>1</v>
      </c>
      <c r="L166" s="163"/>
      <c r="M166" s="166"/>
      <c r="N166" s="167"/>
      <c r="O166" s="167"/>
      <c r="P166" s="167"/>
      <c r="Q166" s="167"/>
      <c r="R166" s="167"/>
      <c r="S166" s="167"/>
      <c r="T166" s="168"/>
      <c r="AT166" s="164" t="s">
        <v>194</v>
      </c>
      <c r="AU166" s="164" t="s">
        <v>86</v>
      </c>
      <c r="AV166" s="13" t="s">
        <v>84</v>
      </c>
      <c r="AW166" s="13" t="s">
        <v>32</v>
      </c>
      <c r="AX166" s="13" t="s">
        <v>77</v>
      </c>
      <c r="AY166" s="164" t="s">
        <v>184</v>
      </c>
    </row>
    <row r="167" spans="1:65" s="14" customFormat="1" x14ac:dyDescent="0.15">
      <c r="B167" s="169"/>
      <c r="D167" s="159" t="s">
        <v>194</v>
      </c>
      <c r="E167" s="170" t="s">
        <v>1</v>
      </c>
      <c r="F167" s="171" t="s">
        <v>2675</v>
      </c>
      <c r="H167" s="172">
        <v>59.554000000000002</v>
      </c>
      <c r="L167" s="169"/>
      <c r="M167" s="173"/>
      <c r="N167" s="174"/>
      <c r="O167" s="174"/>
      <c r="P167" s="174"/>
      <c r="Q167" s="174"/>
      <c r="R167" s="174"/>
      <c r="S167" s="174"/>
      <c r="T167" s="175"/>
      <c r="AT167" s="170" t="s">
        <v>194</v>
      </c>
      <c r="AU167" s="170" t="s">
        <v>86</v>
      </c>
      <c r="AV167" s="14" t="s">
        <v>86</v>
      </c>
      <c r="AW167" s="14" t="s">
        <v>32</v>
      </c>
      <c r="AX167" s="14" t="s">
        <v>84</v>
      </c>
      <c r="AY167" s="170" t="s">
        <v>184</v>
      </c>
    </row>
    <row r="168" spans="1:65" s="2" customFormat="1" ht="49" customHeight="1" x14ac:dyDescent="0.15">
      <c r="A168" s="30"/>
      <c r="B168" s="146"/>
      <c r="C168" s="147" t="s">
        <v>232</v>
      </c>
      <c r="D168" s="147" t="s">
        <v>186</v>
      </c>
      <c r="E168" s="148" t="s">
        <v>210</v>
      </c>
      <c r="F168" s="149" t="s">
        <v>211</v>
      </c>
      <c r="G168" s="150" t="s">
        <v>189</v>
      </c>
      <c r="H168" s="151">
        <v>59.554000000000002</v>
      </c>
      <c r="I168" s="152"/>
      <c r="J168" s="152">
        <f>ROUND(I168*H168,2)</f>
        <v>0</v>
      </c>
      <c r="K168" s="149" t="s">
        <v>190</v>
      </c>
      <c r="L168" s="31"/>
      <c r="M168" s="153" t="s">
        <v>1</v>
      </c>
      <c r="N168" s="154" t="s">
        <v>42</v>
      </c>
      <c r="O168" s="155">
        <v>1.6E-2</v>
      </c>
      <c r="P168" s="155">
        <f>O168*H168</f>
        <v>0.95286400000000004</v>
      </c>
      <c r="Q168" s="155">
        <v>4.0000000000000003E-5</v>
      </c>
      <c r="R168" s="155">
        <f>Q168*H168</f>
        <v>2.3821600000000004E-3</v>
      </c>
      <c r="S168" s="155">
        <v>9.1999999999999998E-2</v>
      </c>
      <c r="T168" s="156">
        <f>S168*H168</f>
        <v>5.4789680000000001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97</v>
      </c>
      <c r="AT168" s="157" t="s">
        <v>186</v>
      </c>
      <c r="AU168" s="157" t="s">
        <v>86</v>
      </c>
      <c r="AY168" s="18" t="s">
        <v>184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97</v>
      </c>
      <c r="BM168" s="157" t="s">
        <v>1012</v>
      </c>
    </row>
    <row r="169" spans="1:65" s="2" customFormat="1" ht="29" customHeight="1" x14ac:dyDescent="0.15">
      <c r="A169" s="30"/>
      <c r="B169" s="31"/>
      <c r="C169" s="30"/>
      <c r="D169" s="159" t="s">
        <v>192</v>
      </c>
      <c r="E169" s="30"/>
      <c r="F169" s="160" t="s">
        <v>213</v>
      </c>
      <c r="G169" s="30"/>
      <c r="H169" s="30"/>
      <c r="I169" s="30"/>
      <c r="J169" s="30"/>
      <c r="K169" s="30"/>
      <c r="L169" s="31"/>
      <c r="M169" s="161"/>
      <c r="N169" s="162"/>
      <c r="O169" s="56"/>
      <c r="P169" s="56"/>
      <c r="Q169" s="56"/>
      <c r="R169" s="56"/>
      <c r="S169" s="56"/>
      <c r="T169" s="57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T169" s="18" t="s">
        <v>192</v>
      </c>
      <c r="AU169" s="18" t="s">
        <v>86</v>
      </c>
    </row>
    <row r="170" spans="1:65" s="13" customFormat="1" x14ac:dyDescent="0.15">
      <c r="B170" s="163"/>
      <c r="D170" s="159" t="s">
        <v>194</v>
      </c>
      <c r="E170" s="164" t="s">
        <v>1</v>
      </c>
      <c r="F170" s="165" t="s">
        <v>195</v>
      </c>
      <c r="H170" s="164" t="s">
        <v>1</v>
      </c>
      <c r="L170" s="163"/>
      <c r="M170" s="166"/>
      <c r="N170" s="167"/>
      <c r="O170" s="167"/>
      <c r="P170" s="167"/>
      <c r="Q170" s="167"/>
      <c r="R170" s="167"/>
      <c r="S170" s="167"/>
      <c r="T170" s="168"/>
      <c r="AT170" s="164" t="s">
        <v>194</v>
      </c>
      <c r="AU170" s="164" t="s">
        <v>86</v>
      </c>
      <c r="AV170" s="13" t="s">
        <v>84</v>
      </c>
      <c r="AW170" s="13" t="s">
        <v>32</v>
      </c>
      <c r="AX170" s="13" t="s">
        <v>77</v>
      </c>
      <c r="AY170" s="164" t="s">
        <v>184</v>
      </c>
    </row>
    <row r="171" spans="1:65" s="13" customFormat="1" x14ac:dyDescent="0.15">
      <c r="B171" s="163"/>
      <c r="D171" s="159" t="s">
        <v>194</v>
      </c>
      <c r="E171" s="164" t="s">
        <v>1</v>
      </c>
      <c r="F171" s="165" t="s">
        <v>196</v>
      </c>
      <c r="H171" s="164" t="s">
        <v>1</v>
      </c>
      <c r="L171" s="163"/>
      <c r="M171" s="166"/>
      <c r="N171" s="167"/>
      <c r="O171" s="167"/>
      <c r="P171" s="167"/>
      <c r="Q171" s="167"/>
      <c r="R171" s="167"/>
      <c r="S171" s="167"/>
      <c r="T171" s="168"/>
      <c r="AT171" s="164" t="s">
        <v>194</v>
      </c>
      <c r="AU171" s="164" t="s">
        <v>86</v>
      </c>
      <c r="AV171" s="13" t="s">
        <v>84</v>
      </c>
      <c r="AW171" s="13" t="s">
        <v>32</v>
      </c>
      <c r="AX171" s="13" t="s">
        <v>77</v>
      </c>
      <c r="AY171" s="164" t="s">
        <v>184</v>
      </c>
    </row>
    <row r="172" spans="1:65" s="14" customFormat="1" x14ac:dyDescent="0.15">
      <c r="B172" s="169"/>
      <c r="D172" s="159" t="s">
        <v>194</v>
      </c>
      <c r="E172" s="170" t="s">
        <v>1</v>
      </c>
      <c r="F172" s="171" t="s">
        <v>2675</v>
      </c>
      <c r="H172" s="172">
        <v>59.554000000000002</v>
      </c>
      <c r="L172" s="169"/>
      <c r="M172" s="173"/>
      <c r="N172" s="174"/>
      <c r="O172" s="174"/>
      <c r="P172" s="174"/>
      <c r="Q172" s="174"/>
      <c r="R172" s="174"/>
      <c r="S172" s="174"/>
      <c r="T172" s="175"/>
      <c r="AT172" s="170" t="s">
        <v>194</v>
      </c>
      <c r="AU172" s="170" t="s">
        <v>86</v>
      </c>
      <c r="AV172" s="14" t="s">
        <v>86</v>
      </c>
      <c r="AW172" s="14" t="s">
        <v>32</v>
      </c>
      <c r="AX172" s="14" t="s">
        <v>84</v>
      </c>
      <c r="AY172" s="170" t="s">
        <v>184</v>
      </c>
    </row>
    <row r="173" spans="1:65" s="2" customFormat="1" ht="44.25" customHeight="1" x14ac:dyDescent="0.15">
      <c r="A173" s="30"/>
      <c r="B173" s="146"/>
      <c r="C173" s="147" t="s">
        <v>236</v>
      </c>
      <c r="D173" s="147" t="s">
        <v>186</v>
      </c>
      <c r="E173" s="148" t="s">
        <v>1013</v>
      </c>
      <c r="F173" s="149" t="s">
        <v>1014</v>
      </c>
      <c r="G173" s="150" t="s">
        <v>229</v>
      </c>
      <c r="H173" s="151">
        <v>14</v>
      </c>
      <c r="I173" s="152"/>
      <c r="J173" s="152">
        <f>ROUND(I173*H173,2)</f>
        <v>0</v>
      </c>
      <c r="K173" s="149" t="s">
        <v>190</v>
      </c>
      <c r="L173" s="31"/>
      <c r="M173" s="153" t="s">
        <v>1</v>
      </c>
      <c r="N173" s="154" t="s">
        <v>42</v>
      </c>
      <c r="O173" s="155">
        <v>0.27200000000000002</v>
      </c>
      <c r="P173" s="155">
        <f>O173*H173</f>
        <v>3.8080000000000003</v>
      </c>
      <c r="Q173" s="155">
        <v>0</v>
      </c>
      <c r="R173" s="155">
        <f>Q173*H173</f>
        <v>0</v>
      </c>
      <c r="S173" s="155">
        <v>0.28999999999999998</v>
      </c>
      <c r="T173" s="156">
        <f>S173*H173</f>
        <v>4.0599999999999996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97</v>
      </c>
      <c r="AT173" s="157" t="s">
        <v>186</v>
      </c>
      <c r="AU173" s="157" t="s">
        <v>86</v>
      </c>
      <c r="AY173" s="18" t="s">
        <v>184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97</v>
      </c>
      <c r="BM173" s="157" t="s">
        <v>1015</v>
      </c>
    </row>
    <row r="174" spans="1:65" s="14" customFormat="1" x14ac:dyDescent="0.15">
      <c r="B174" s="169"/>
      <c r="D174" s="159" t="s">
        <v>194</v>
      </c>
      <c r="E174" s="170" t="s">
        <v>1</v>
      </c>
      <c r="F174" s="171" t="s">
        <v>2678</v>
      </c>
      <c r="H174" s="172">
        <v>14</v>
      </c>
      <c r="L174" s="169"/>
      <c r="M174" s="173"/>
      <c r="N174" s="174"/>
      <c r="O174" s="174"/>
      <c r="P174" s="174"/>
      <c r="Q174" s="174"/>
      <c r="R174" s="174"/>
      <c r="S174" s="174"/>
      <c r="T174" s="175"/>
      <c r="AT174" s="170" t="s">
        <v>194</v>
      </c>
      <c r="AU174" s="170" t="s">
        <v>86</v>
      </c>
      <c r="AV174" s="14" t="s">
        <v>86</v>
      </c>
      <c r="AW174" s="14" t="s">
        <v>32</v>
      </c>
      <c r="AX174" s="14" t="s">
        <v>84</v>
      </c>
      <c r="AY174" s="170" t="s">
        <v>184</v>
      </c>
    </row>
    <row r="175" spans="1:65" s="2" customFormat="1" ht="66.75" customHeight="1" x14ac:dyDescent="0.15">
      <c r="A175" s="30"/>
      <c r="B175" s="146"/>
      <c r="C175" s="147" t="s">
        <v>143</v>
      </c>
      <c r="D175" s="147" t="s">
        <v>186</v>
      </c>
      <c r="E175" s="148" t="s">
        <v>233</v>
      </c>
      <c r="F175" s="149" t="s">
        <v>234</v>
      </c>
      <c r="G175" s="150" t="s">
        <v>229</v>
      </c>
      <c r="H175" s="151">
        <v>14.3</v>
      </c>
      <c r="I175" s="152"/>
      <c r="J175" s="152">
        <f>ROUND(I175*H175,2)</f>
        <v>0</v>
      </c>
      <c r="K175" s="149" t="s">
        <v>190</v>
      </c>
      <c r="L175" s="31"/>
      <c r="M175" s="153" t="s">
        <v>1</v>
      </c>
      <c r="N175" s="154" t="s">
        <v>42</v>
      </c>
      <c r="O175" s="155">
        <v>0.54700000000000004</v>
      </c>
      <c r="P175" s="155">
        <f>O175*H175</f>
        <v>7.8221000000000007</v>
      </c>
      <c r="Q175" s="155">
        <v>3.6900000000000002E-2</v>
      </c>
      <c r="R175" s="155">
        <f>Q175*H175</f>
        <v>0.52767000000000008</v>
      </c>
      <c r="S175" s="155">
        <v>0</v>
      </c>
      <c r="T175" s="156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7" t="s">
        <v>97</v>
      </c>
      <c r="AT175" s="157" t="s">
        <v>186</v>
      </c>
      <c r="AU175" s="157" t="s">
        <v>86</v>
      </c>
      <c r="AY175" s="18" t="s">
        <v>184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84</v>
      </c>
      <c r="BK175" s="158">
        <f>ROUND(I175*H175,2)</f>
        <v>0</v>
      </c>
      <c r="BL175" s="18" t="s">
        <v>97</v>
      </c>
      <c r="BM175" s="157" t="s">
        <v>1021</v>
      </c>
    </row>
    <row r="176" spans="1:65" s="14" customFormat="1" x14ac:dyDescent="0.15">
      <c r="B176" s="169"/>
      <c r="D176" s="159" t="s">
        <v>194</v>
      </c>
      <c r="E176" s="170" t="s">
        <v>1</v>
      </c>
      <c r="F176" s="171" t="s">
        <v>2679</v>
      </c>
      <c r="H176" s="172">
        <v>14.3</v>
      </c>
      <c r="L176" s="169"/>
      <c r="M176" s="173"/>
      <c r="N176" s="174"/>
      <c r="O176" s="174"/>
      <c r="P176" s="174"/>
      <c r="Q176" s="174"/>
      <c r="R176" s="174"/>
      <c r="S176" s="174"/>
      <c r="T176" s="175"/>
      <c r="AT176" s="170" t="s">
        <v>194</v>
      </c>
      <c r="AU176" s="170" t="s">
        <v>86</v>
      </c>
      <c r="AV176" s="14" t="s">
        <v>86</v>
      </c>
      <c r="AW176" s="14" t="s">
        <v>32</v>
      </c>
      <c r="AX176" s="14" t="s">
        <v>84</v>
      </c>
      <c r="AY176" s="170" t="s">
        <v>184</v>
      </c>
    </row>
    <row r="177" spans="1:65" s="2" customFormat="1" ht="24.25" customHeight="1" x14ac:dyDescent="0.15">
      <c r="A177" s="30"/>
      <c r="B177" s="146"/>
      <c r="C177" s="147" t="s">
        <v>146</v>
      </c>
      <c r="D177" s="147" t="s">
        <v>186</v>
      </c>
      <c r="E177" s="148" t="s">
        <v>1023</v>
      </c>
      <c r="F177" s="149" t="s">
        <v>1024</v>
      </c>
      <c r="G177" s="150" t="s">
        <v>189</v>
      </c>
      <c r="H177" s="151">
        <v>3.52</v>
      </c>
      <c r="I177" s="152"/>
      <c r="J177" s="152">
        <f>ROUND(I177*H177,2)</f>
        <v>0</v>
      </c>
      <c r="K177" s="149" t="s">
        <v>190</v>
      </c>
      <c r="L177" s="31"/>
      <c r="M177" s="153" t="s">
        <v>1</v>
      </c>
      <c r="N177" s="154" t="s">
        <v>42</v>
      </c>
      <c r="O177" s="155">
        <v>7.5999999999999998E-2</v>
      </c>
      <c r="P177" s="155">
        <f>O177*H177</f>
        <v>0.26751999999999998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97</v>
      </c>
      <c r="AT177" s="157" t="s">
        <v>186</v>
      </c>
      <c r="AU177" s="157" t="s">
        <v>86</v>
      </c>
      <c r="AY177" s="18" t="s">
        <v>184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97</v>
      </c>
      <c r="BM177" s="157" t="s">
        <v>2680</v>
      </c>
    </row>
    <row r="178" spans="1:65" s="13" customFormat="1" x14ac:dyDescent="0.15">
      <c r="B178" s="163"/>
      <c r="D178" s="159" t="s">
        <v>194</v>
      </c>
      <c r="E178" s="164" t="s">
        <v>1</v>
      </c>
      <c r="F178" s="165" t="s">
        <v>195</v>
      </c>
      <c r="H178" s="164" t="s">
        <v>1</v>
      </c>
      <c r="L178" s="163"/>
      <c r="M178" s="166"/>
      <c r="N178" s="167"/>
      <c r="O178" s="167"/>
      <c r="P178" s="167"/>
      <c r="Q178" s="167"/>
      <c r="R178" s="167"/>
      <c r="S178" s="167"/>
      <c r="T178" s="168"/>
      <c r="AT178" s="164" t="s">
        <v>194</v>
      </c>
      <c r="AU178" s="164" t="s">
        <v>86</v>
      </c>
      <c r="AV178" s="13" t="s">
        <v>84</v>
      </c>
      <c r="AW178" s="13" t="s">
        <v>32</v>
      </c>
      <c r="AX178" s="13" t="s">
        <v>77</v>
      </c>
      <c r="AY178" s="164" t="s">
        <v>184</v>
      </c>
    </row>
    <row r="179" spans="1:65" s="13" customFormat="1" x14ac:dyDescent="0.15">
      <c r="B179" s="163"/>
      <c r="D179" s="159" t="s">
        <v>194</v>
      </c>
      <c r="E179" s="164" t="s">
        <v>1</v>
      </c>
      <c r="F179" s="165" t="s">
        <v>196</v>
      </c>
      <c r="H179" s="164" t="s">
        <v>1</v>
      </c>
      <c r="L179" s="163"/>
      <c r="M179" s="166"/>
      <c r="N179" s="167"/>
      <c r="O179" s="167"/>
      <c r="P179" s="167"/>
      <c r="Q179" s="167"/>
      <c r="R179" s="167"/>
      <c r="S179" s="167"/>
      <c r="T179" s="168"/>
      <c r="AT179" s="164" t="s">
        <v>194</v>
      </c>
      <c r="AU179" s="164" t="s">
        <v>86</v>
      </c>
      <c r="AV179" s="13" t="s">
        <v>84</v>
      </c>
      <c r="AW179" s="13" t="s">
        <v>32</v>
      </c>
      <c r="AX179" s="13" t="s">
        <v>77</v>
      </c>
      <c r="AY179" s="164" t="s">
        <v>184</v>
      </c>
    </row>
    <row r="180" spans="1:65" s="14" customFormat="1" x14ac:dyDescent="0.15">
      <c r="B180" s="169"/>
      <c r="D180" s="159" t="s">
        <v>194</v>
      </c>
      <c r="E180" s="170" t="s">
        <v>1</v>
      </c>
      <c r="F180" s="171" t="s">
        <v>2681</v>
      </c>
      <c r="H180" s="172">
        <v>3.52</v>
      </c>
      <c r="L180" s="169"/>
      <c r="M180" s="173"/>
      <c r="N180" s="174"/>
      <c r="O180" s="174"/>
      <c r="P180" s="174"/>
      <c r="Q180" s="174"/>
      <c r="R180" s="174"/>
      <c r="S180" s="174"/>
      <c r="T180" s="175"/>
      <c r="AT180" s="170" t="s">
        <v>194</v>
      </c>
      <c r="AU180" s="170" t="s">
        <v>86</v>
      </c>
      <c r="AV180" s="14" t="s">
        <v>86</v>
      </c>
      <c r="AW180" s="14" t="s">
        <v>32</v>
      </c>
      <c r="AX180" s="14" t="s">
        <v>84</v>
      </c>
      <c r="AY180" s="170" t="s">
        <v>184</v>
      </c>
    </row>
    <row r="181" spans="1:65" s="2" customFormat="1" ht="37.75" customHeight="1" x14ac:dyDescent="0.15">
      <c r="A181" s="30"/>
      <c r="B181" s="146"/>
      <c r="C181" s="147" t="s">
        <v>254</v>
      </c>
      <c r="D181" s="147" t="s">
        <v>186</v>
      </c>
      <c r="E181" s="148" t="s">
        <v>237</v>
      </c>
      <c r="F181" s="149" t="s">
        <v>238</v>
      </c>
      <c r="G181" s="150" t="s">
        <v>239</v>
      </c>
      <c r="H181" s="151">
        <v>28.6</v>
      </c>
      <c r="I181" s="152"/>
      <c r="J181" s="152">
        <f>ROUND(I181*H181,2)</f>
        <v>0</v>
      </c>
      <c r="K181" s="149" t="s">
        <v>190</v>
      </c>
      <c r="L181" s="31"/>
      <c r="M181" s="153" t="s">
        <v>1</v>
      </c>
      <c r="N181" s="154" t="s">
        <v>42</v>
      </c>
      <c r="O181" s="155">
        <v>1.7629999999999999</v>
      </c>
      <c r="P181" s="155">
        <f>O181*H181</f>
        <v>50.421799999999998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97</v>
      </c>
      <c r="AT181" s="157" t="s">
        <v>186</v>
      </c>
      <c r="AU181" s="157" t="s">
        <v>86</v>
      </c>
      <c r="AY181" s="18" t="s">
        <v>184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84</v>
      </c>
      <c r="BK181" s="158">
        <f>ROUND(I181*H181,2)</f>
        <v>0</v>
      </c>
      <c r="BL181" s="18" t="s">
        <v>97</v>
      </c>
      <c r="BM181" s="157" t="s">
        <v>1027</v>
      </c>
    </row>
    <row r="182" spans="1:65" s="14" customFormat="1" x14ac:dyDescent="0.15">
      <c r="B182" s="169"/>
      <c r="D182" s="159" t="s">
        <v>194</v>
      </c>
      <c r="E182" s="170" t="s">
        <v>1</v>
      </c>
      <c r="F182" s="171" t="s">
        <v>2682</v>
      </c>
      <c r="H182" s="172">
        <v>28.6</v>
      </c>
      <c r="L182" s="169"/>
      <c r="M182" s="173"/>
      <c r="N182" s="174"/>
      <c r="O182" s="174"/>
      <c r="P182" s="174"/>
      <c r="Q182" s="174"/>
      <c r="R182" s="174"/>
      <c r="S182" s="174"/>
      <c r="T182" s="175"/>
      <c r="AT182" s="170" t="s">
        <v>194</v>
      </c>
      <c r="AU182" s="170" t="s">
        <v>86</v>
      </c>
      <c r="AV182" s="14" t="s">
        <v>86</v>
      </c>
      <c r="AW182" s="14" t="s">
        <v>32</v>
      </c>
      <c r="AX182" s="14" t="s">
        <v>77</v>
      </c>
      <c r="AY182" s="170" t="s">
        <v>184</v>
      </c>
    </row>
    <row r="183" spans="1:65" s="15" customFormat="1" x14ac:dyDescent="0.15">
      <c r="B183" s="176"/>
      <c r="D183" s="159" t="s">
        <v>194</v>
      </c>
      <c r="E183" s="177" t="s">
        <v>1</v>
      </c>
      <c r="F183" s="178" t="s">
        <v>242</v>
      </c>
      <c r="H183" s="179">
        <v>28.6</v>
      </c>
      <c r="L183" s="176"/>
      <c r="M183" s="180"/>
      <c r="N183" s="181"/>
      <c r="O183" s="181"/>
      <c r="P183" s="181"/>
      <c r="Q183" s="181"/>
      <c r="R183" s="181"/>
      <c r="S183" s="181"/>
      <c r="T183" s="182"/>
      <c r="AT183" s="177" t="s">
        <v>194</v>
      </c>
      <c r="AU183" s="177" t="s">
        <v>86</v>
      </c>
      <c r="AV183" s="15" t="s">
        <v>97</v>
      </c>
      <c r="AW183" s="15" t="s">
        <v>32</v>
      </c>
      <c r="AX183" s="15" t="s">
        <v>84</v>
      </c>
      <c r="AY183" s="177" t="s">
        <v>184</v>
      </c>
    </row>
    <row r="184" spans="1:65" s="2" customFormat="1" ht="49" customHeight="1" x14ac:dyDescent="0.15">
      <c r="A184" s="30"/>
      <c r="B184" s="146"/>
      <c r="C184" s="147" t="s">
        <v>261</v>
      </c>
      <c r="D184" s="147" t="s">
        <v>186</v>
      </c>
      <c r="E184" s="148" t="s">
        <v>255</v>
      </c>
      <c r="F184" s="149" t="s">
        <v>256</v>
      </c>
      <c r="G184" s="150" t="s">
        <v>239</v>
      </c>
      <c r="H184" s="151">
        <v>125.553</v>
      </c>
      <c r="I184" s="152"/>
      <c r="J184" s="152">
        <f>ROUND(I184*H184,2)</f>
        <v>0</v>
      </c>
      <c r="K184" s="149" t="s">
        <v>190</v>
      </c>
      <c r="L184" s="31"/>
      <c r="M184" s="153" t="s">
        <v>1</v>
      </c>
      <c r="N184" s="154" t="s">
        <v>42</v>
      </c>
      <c r="O184" s="155">
        <v>0.53800000000000003</v>
      </c>
      <c r="P184" s="155">
        <f>O184*H184</f>
        <v>67.547514000000007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7" t="s">
        <v>97</v>
      </c>
      <c r="AT184" s="157" t="s">
        <v>186</v>
      </c>
      <c r="AU184" s="157" t="s">
        <v>86</v>
      </c>
      <c r="AY184" s="18" t="s">
        <v>184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84</v>
      </c>
      <c r="BK184" s="158">
        <f>ROUND(I184*H184,2)</f>
        <v>0</v>
      </c>
      <c r="BL184" s="18" t="s">
        <v>97</v>
      </c>
      <c r="BM184" s="157" t="s">
        <v>1029</v>
      </c>
    </row>
    <row r="185" spans="1:65" s="13" customFormat="1" x14ac:dyDescent="0.15">
      <c r="B185" s="163"/>
      <c r="D185" s="159" t="s">
        <v>194</v>
      </c>
      <c r="E185" s="164" t="s">
        <v>1</v>
      </c>
      <c r="F185" s="165" t="s">
        <v>195</v>
      </c>
      <c r="H185" s="164" t="s">
        <v>1</v>
      </c>
      <c r="L185" s="163"/>
      <c r="M185" s="166"/>
      <c r="N185" s="167"/>
      <c r="O185" s="167"/>
      <c r="P185" s="167"/>
      <c r="Q185" s="167"/>
      <c r="R185" s="167"/>
      <c r="S185" s="167"/>
      <c r="T185" s="168"/>
      <c r="AT185" s="164" t="s">
        <v>194</v>
      </c>
      <c r="AU185" s="164" t="s">
        <v>86</v>
      </c>
      <c r="AV185" s="13" t="s">
        <v>84</v>
      </c>
      <c r="AW185" s="13" t="s">
        <v>32</v>
      </c>
      <c r="AX185" s="13" t="s">
        <v>77</v>
      </c>
      <c r="AY185" s="164" t="s">
        <v>184</v>
      </c>
    </row>
    <row r="186" spans="1:65" s="13" customFormat="1" x14ac:dyDescent="0.15">
      <c r="B186" s="163"/>
      <c r="D186" s="159" t="s">
        <v>194</v>
      </c>
      <c r="E186" s="164" t="s">
        <v>1</v>
      </c>
      <c r="F186" s="165" t="s">
        <v>246</v>
      </c>
      <c r="H186" s="164" t="s">
        <v>1</v>
      </c>
      <c r="L186" s="163"/>
      <c r="M186" s="166"/>
      <c r="N186" s="167"/>
      <c r="O186" s="167"/>
      <c r="P186" s="167"/>
      <c r="Q186" s="167"/>
      <c r="R186" s="167"/>
      <c r="S186" s="167"/>
      <c r="T186" s="168"/>
      <c r="AT186" s="164" t="s">
        <v>194</v>
      </c>
      <c r="AU186" s="164" t="s">
        <v>86</v>
      </c>
      <c r="AV186" s="13" t="s">
        <v>84</v>
      </c>
      <c r="AW186" s="13" t="s">
        <v>32</v>
      </c>
      <c r="AX186" s="13" t="s">
        <v>77</v>
      </c>
      <c r="AY186" s="164" t="s">
        <v>184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247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4" customFormat="1" x14ac:dyDescent="0.15">
      <c r="B188" s="169"/>
      <c r="D188" s="159" t="s">
        <v>194</v>
      </c>
      <c r="E188" s="170" t="s">
        <v>1</v>
      </c>
      <c r="F188" s="171" t="s">
        <v>2683</v>
      </c>
      <c r="H188" s="172">
        <v>116.62</v>
      </c>
      <c r="L188" s="169"/>
      <c r="M188" s="173"/>
      <c r="N188" s="174"/>
      <c r="O188" s="174"/>
      <c r="P188" s="174"/>
      <c r="Q188" s="174"/>
      <c r="R188" s="174"/>
      <c r="S188" s="174"/>
      <c r="T188" s="175"/>
      <c r="AT188" s="170" t="s">
        <v>194</v>
      </c>
      <c r="AU188" s="170" t="s">
        <v>86</v>
      </c>
      <c r="AV188" s="14" t="s">
        <v>86</v>
      </c>
      <c r="AW188" s="14" t="s">
        <v>32</v>
      </c>
      <c r="AX188" s="14" t="s">
        <v>77</v>
      </c>
      <c r="AY188" s="170" t="s">
        <v>184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2684</v>
      </c>
      <c r="H189" s="172">
        <v>8.9329999999999998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77</v>
      </c>
      <c r="AY189" s="170" t="s">
        <v>184</v>
      </c>
    </row>
    <row r="190" spans="1:65" s="15" customFormat="1" x14ac:dyDescent="0.15">
      <c r="B190" s="176"/>
      <c r="D190" s="159" t="s">
        <v>194</v>
      </c>
      <c r="E190" s="177" t="s">
        <v>1</v>
      </c>
      <c r="F190" s="178" t="s">
        <v>242</v>
      </c>
      <c r="H190" s="179">
        <v>125.553</v>
      </c>
      <c r="L190" s="176"/>
      <c r="M190" s="180"/>
      <c r="N190" s="181"/>
      <c r="O190" s="181"/>
      <c r="P190" s="181"/>
      <c r="Q190" s="181"/>
      <c r="R190" s="181"/>
      <c r="S190" s="181"/>
      <c r="T190" s="182"/>
      <c r="AT190" s="177" t="s">
        <v>194</v>
      </c>
      <c r="AU190" s="177" t="s">
        <v>86</v>
      </c>
      <c r="AV190" s="15" t="s">
        <v>97</v>
      </c>
      <c r="AW190" s="15" t="s">
        <v>32</v>
      </c>
      <c r="AX190" s="15" t="s">
        <v>84</v>
      </c>
      <c r="AY190" s="177" t="s">
        <v>184</v>
      </c>
    </row>
    <row r="191" spans="1:65" s="2" customFormat="1" ht="49" customHeight="1" x14ac:dyDescent="0.15">
      <c r="A191" s="30"/>
      <c r="B191" s="146"/>
      <c r="C191" s="147" t="s">
        <v>8</v>
      </c>
      <c r="D191" s="147" t="s">
        <v>186</v>
      </c>
      <c r="E191" s="148" t="s">
        <v>262</v>
      </c>
      <c r="F191" s="149" t="s">
        <v>263</v>
      </c>
      <c r="G191" s="150" t="s">
        <v>239</v>
      </c>
      <c r="H191" s="151">
        <v>125.553</v>
      </c>
      <c r="I191" s="152"/>
      <c r="J191" s="152">
        <f>ROUND(I191*H191,2)</f>
        <v>0</v>
      </c>
      <c r="K191" s="149" t="s">
        <v>190</v>
      </c>
      <c r="L191" s="31"/>
      <c r="M191" s="153" t="s">
        <v>1</v>
      </c>
      <c r="N191" s="154" t="s">
        <v>42</v>
      </c>
      <c r="O191" s="155">
        <v>0.71599999999999997</v>
      </c>
      <c r="P191" s="155">
        <f>O191*H191</f>
        <v>89.89594799999999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97</v>
      </c>
      <c r="AT191" s="157" t="s">
        <v>186</v>
      </c>
      <c r="AU191" s="157" t="s">
        <v>86</v>
      </c>
      <c r="AY191" s="18" t="s">
        <v>184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84</v>
      </c>
      <c r="BK191" s="158">
        <f>ROUND(I191*H191,2)</f>
        <v>0</v>
      </c>
      <c r="BL191" s="18" t="s">
        <v>97</v>
      </c>
      <c r="BM191" s="157" t="s">
        <v>1032</v>
      </c>
    </row>
    <row r="192" spans="1:65" s="13" customFormat="1" x14ac:dyDescent="0.15">
      <c r="B192" s="163"/>
      <c r="D192" s="159" t="s">
        <v>194</v>
      </c>
      <c r="E192" s="164" t="s">
        <v>1</v>
      </c>
      <c r="F192" s="165" t="s">
        <v>195</v>
      </c>
      <c r="H192" s="164" t="s">
        <v>1</v>
      </c>
      <c r="L192" s="163"/>
      <c r="M192" s="166"/>
      <c r="N192" s="167"/>
      <c r="O192" s="167"/>
      <c r="P192" s="167"/>
      <c r="Q192" s="167"/>
      <c r="R192" s="167"/>
      <c r="S192" s="167"/>
      <c r="T192" s="168"/>
      <c r="AT192" s="164" t="s">
        <v>194</v>
      </c>
      <c r="AU192" s="164" t="s">
        <v>86</v>
      </c>
      <c r="AV192" s="13" t="s">
        <v>84</v>
      </c>
      <c r="AW192" s="13" t="s">
        <v>32</v>
      </c>
      <c r="AX192" s="13" t="s">
        <v>77</v>
      </c>
      <c r="AY192" s="164" t="s">
        <v>184</v>
      </c>
    </row>
    <row r="193" spans="1:65" s="13" customFormat="1" x14ac:dyDescent="0.15">
      <c r="B193" s="163"/>
      <c r="D193" s="159" t="s">
        <v>194</v>
      </c>
      <c r="E193" s="164" t="s">
        <v>1</v>
      </c>
      <c r="F193" s="165" t="s">
        <v>246</v>
      </c>
      <c r="H193" s="164" t="s">
        <v>1</v>
      </c>
      <c r="L193" s="163"/>
      <c r="M193" s="166"/>
      <c r="N193" s="167"/>
      <c r="O193" s="167"/>
      <c r="P193" s="167"/>
      <c r="Q193" s="167"/>
      <c r="R193" s="167"/>
      <c r="S193" s="167"/>
      <c r="T193" s="168"/>
      <c r="AT193" s="164" t="s">
        <v>194</v>
      </c>
      <c r="AU193" s="164" t="s">
        <v>86</v>
      </c>
      <c r="AV193" s="13" t="s">
        <v>84</v>
      </c>
      <c r="AW193" s="13" t="s">
        <v>32</v>
      </c>
      <c r="AX193" s="13" t="s">
        <v>77</v>
      </c>
      <c r="AY193" s="164" t="s">
        <v>184</v>
      </c>
    </row>
    <row r="194" spans="1:65" s="13" customFormat="1" x14ac:dyDescent="0.15">
      <c r="B194" s="163"/>
      <c r="D194" s="159" t="s">
        <v>194</v>
      </c>
      <c r="E194" s="164" t="s">
        <v>1</v>
      </c>
      <c r="F194" s="165" t="s">
        <v>247</v>
      </c>
      <c r="H194" s="164" t="s">
        <v>1</v>
      </c>
      <c r="L194" s="163"/>
      <c r="M194" s="166"/>
      <c r="N194" s="167"/>
      <c r="O194" s="167"/>
      <c r="P194" s="167"/>
      <c r="Q194" s="167"/>
      <c r="R194" s="167"/>
      <c r="S194" s="167"/>
      <c r="T194" s="168"/>
      <c r="AT194" s="164" t="s">
        <v>194</v>
      </c>
      <c r="AU194" s="164" t="s">
        <v>86</v>
      </c>
      <c r="AV194" s="13" t="s">
        <v>84</v>
      </c>
      <c r="AW194" s="13" t="s">
        <v>32</v>
      </c>
      <c r="AX194" s="13" t="s">
        <v>77</v>
      </c>
      <c r="AY194" s="164" t="s">
        <v>184</v>
      </c>
    </row>
    <row r="195" spans="1:65" s="14" customFormat="1" x14ac:dyDescent="0.15">
      <c r="B195" s="169"/>
      <c r="D195" s="159" t="s">
        <v>194</v>
      </c>
      <c r="E195" s="170" t="s">
        <v>1</v>
      </c>
      <c r="F195" s="171" t="s">
        <v>2683</v>
      </c>
      <c r="H195" s="172">
        <v>116.62</v>
      </c>
      <c r="L195" s="169"/>
      <c r="M195" s="173"/>
      <c r="N195" s="174"/>
      <c r="O195" s="174"/>
      <c r="P195" s="174"/>
      <c r="Q195" s="174"/>
      <c r="R195" s="174"/>
      <c r="S195" s="174"/>
      <c r="T195" s="175"/>
      <c r="AT195" s="170" t="s">
        <v>194</v>
      </c>
      <c r="AU195" s="170" t="s">
        <v>86</v>
      </c>
      <c r="AV195" s="14" t="s">
        <v>86</v>
      </c>
      <c r="AW195" s="14" t="s">
        <v>32</v>
      </c>
      <c r="AX195" s="14" t="s">
        <v>77</v>
      </c>
      <c r="AY195" s="170" t="s">
        <v>184</v>
      </c>
    </row>
    <row r="196" spans="1:65" s="14" customFormat="1" x14ac:dyDescent="0.15">
      <c r="B196" s="169"/>
      <c r="D196" s="159" t="s">
        <v>194</v>
      </c>
      <c r="E196" s="170" t="s">
        <v>1</v>
      </c>
      <c r="F196" s="171" t="s">
        <v>2684</v>
      </c>
      <c r="H196" s="172">
        <v>8.9329999999999998</v>
      </c>
      <c r="L196" s="169"/>
      <c r="M196" s="173"/>
      <c r="N196" s="174"/>
      <c r="O196" s="174"/>
      <c r="P196" s="174"/>
      <c r="Q196" s="174"/>
      <c r="R196" s="174"/>
      <c r="S196" s="174"/>
      <c r="T196" s="175"/>
      <c r="AT196" s="170" t="s">
        <v>194</v>
      </c>
      <c r="AU196" s="170" t="s">
        <v>86</v>
      </c>
      <c r="AV196" s="14" t="s">
        <v>86</v>
      </c>
      <c r="AW196" s="14" t="s">
        <v>32</v>
      </c>
      <c r="AX196" s="14" t="s">
        <v>77</v>
      </c>
      <c r="AY196" s="170" t="s">
        <v>184</v>
      </c>
    </row>
    <row r="197" spans="1:65" s="15" customFormat="1" x14ac:dyDescent="0.15">
      <c r="B197" s="176"/>
      <c r="D197" s="159" t="s">
        <v>194</v>
      </c>
      <c r="E197" s="177" t="s">
        <v>1</v>
      </c>
      <c r="F197" s="178" t="s">
        <v>242</v>
      </c>
      <c r="H197" s="179">
        <v>125.553</v>
      </c>
      <c r="L197" s="176"/>
      <c r="M197" s="180"/>
      <c r="N197" s="181"/>
      <c r="O197" s="181"/>
      <c r="P197" s="181"/>
      <c r="Q197" s="181"/>
      <c r="R197" s="181"/>
      <c r="S197" s="181"/>
      <c r="T197" s="182"/>
      <c r="AT197" s="177" t="s">
        <v>194</v>
      </c>
      <c r="AU197" s="177" t="s">
        <v>86</v>
      </c>
      <c r="AV197" s="15" t="s">
        <v>97</v>
      </c>
      <c r="AW197" s="15" t="s">
        <v>32</v>
      </c>
      <c r="AX197" s="15" t="s">
        <v>84</v>
      </c>
      <c r="AY197" s="177" t="s">
        <v>184</v>
      </c>
    </row>
    <row r="198" spans="1:65" s="2" customFormat="1" ht="37.75" customHeight="1" x14ac:dyDescent="0.15">
      <c r="A198" s="30"/>
      <c r="B198" s="146"/>
      <c r="C198" s="147" t="s">
        <v>270</v>
      </c>
      <c r="D198" s="147" t="s">
        <v>186</v>
      </c>
      <c r="E198" s="148" t="s">
        <v>275</v>
      </c>
      <c r="F198" s="149" t="s">
        <v>276</v>
      </c>
      <c r="G198" s="150" t="s">
        <v>189</v>
      </c>
      <c r="H198" s="151">
        <v>585.64</v>
      </c>
      <c r="I198" s="152"/>
      <c r="J198" s="152">
        <f>ROUND(I198*H198,2)</f>
        <v>0</v>
      </c>
      <c r="K198" s="149" t="s">
        <v>190</v>
      </c>
      <c r="L198" s="31"/>
      <c r="M198" s="153" t="s">
        <v>1</v>
      </c>
      <c r="N198" s="154" t="s">
        <v>42</v>
      </c>
      <c r="O198" s="155">
        <v>8.7999999999999995E-2</v>
      </c>
      <c r="P198" s="155">
        <f>O198*H198</f>
        <v>51.536319999999996</v>
      </c>
      <c r="Q198" s="155">
        <v>5.8E-4</v>
      </c>
      <c r="R198" s="155">
        <f>Q198*H198</f>
        <v>0.33967120000000001</v>
      </c>
      <c r="S198" s="155">
        <v>0</v>
      </c>
      <c r="T198" s="156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7" t="s">
        <v>97</v>
      </c>
      <c r="AT198" s="157" t="s">
        <v>186</v>
      </c>
      <c r="AU198" s="157" t="s">
        <v>86</v>
      </c>
      <c r="AY198" s="18" t="s">
        <v>184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8" t="s">
        <v>84</v>
      </c>
      <c r="BK198" s="158">
        <f>ROUND(I198*H198,2)</f>
        <v>0</v>
      </c>
      <c r="BL198" s="18" t="s">
        <v>97</v>
      </c>
      <c r="BM198" s="157" t="s">
        <v>1033</v>
      </c>
    </row>
    <row r="199" spans="1:65" s="13" customFormat="1" x14ac:dyDescent="0.15">
      <c r="B199" s="163"/>
      <c r="D199" s="159" t="s">
        <v>194</v>
      </c>
      <c r="E199" s="164" t="s">
        <v>1</v>
      </c>
      <c r="F199" s="165" t="s">
        <v>195</v>
      </c>
      <c r="H199" s="164" t="s">
        <v>1</v>
      </c>
      <c r="L199" s="163"/>
      <c r="M199" s="166"/>
      <c r="N199" s="167"/>
      <c r="O199" s="167"/>
      <c r="P199" s="167"/>
      <c r="Q199" s="167"/>
      <c r="R199" s="167"/>
      <c r="S199" s="167"/>
      <c r="T199" s="168"/>
      <c r="AT199" s="164" t="s">
        <v>194</v>
      </c>
      <c r="AU199" s="164" t="s">
        <v>86</v>
      </c>
      <c r="AV199" s="13" t="s">
        <v>84</v>
      </c>
      <c r="AW199" s="13" t="s">
        <v>32</v>
      </c>
      <c r="AX199" s="13" t="s">
        <v>77</v>
      </c>
      <c r="AY199" s="164" t="s">
        <v>184</v>
      </c>
    </row>
    <row r="200" spans="1:65" s="13" customFormat="1" x14ac:dyDescent="0.15">
      <c r="B200" s="163"/>
      <c r="D200" s="159" t="s">
        <v>194</v>
      </c>
      <c r="E200" s="164" t="s">
        <v>1</v>
      </c>
      <c r="F200" s="165" t="s">
        <v>246</v>
      </c>
      <c r="H200" s="164" t="s">
        <v>1</v>
      </c>
      <c r="L200" s="163"/>
      <c r="M200" s="166"/>
      <c r="N200" s="167"/>
      <c r="O200" s="167"/>
      <c r="P200" s="167"/>
      <c r="Q200" s="167"/>
      <c r="R200" s="167"/>
      <c r="S200" s="167"/>
      <c r="T200" s="168"/>
      <c r="AT200" s="164" t="s">
        <v>194</v>
      </c>
      <c r="AU200" s="164" t="s">
        <v>86</v>
      </c>
      <c r="AV200" s="13" t="s">
        <v>84</v>
      </c>
      <c r="AW200" s="13" t="s">
        <v>32</v>
      </c>
      <c r="AX200" s="13" t="s">
        <v>77</v>
      </c>
      <c r="AY200" s="164" t="s">
        <v>184</v>
      </c>
    </row>
    <row r="201" spans="1:65" s="14" customFormat="1" x14ac:dyDescent="0.15">
      <c r="B201" s="169"/>
      <c r="D201" s="159" t="s">
        <v>194</v>
      </c>
      <c r="E201" s="170" t="s">
        <v>1</v>
      </c>
      <c r="F201" s="171" t="s">
        <v>2685</v>
      </c>
      <c r="H201" s="172">
        <v>585.64</v>
      </c>
      <c r="L201" s="169"/>
      <c r="M201" s="173"/>
      <c r="N201" s="174"/>
      <c r="O201" s="174"/>
      <c r="P201" s="174"/>
      <c r="Q201" s="174"/>
      <c r="R201" s="174"/>
      <c r="S201" s="174"/>
      <c r="T201" s="175"/>
      <c r="AT201" s="170" t="s">
        <v>194</v>
      </c>
      <c r="AU201" s="170" t="s">
        <v>86</v>
      </c>
      <c r="AV201" s="14" t="s">
        <v>86</v>
      </c>
      <c r="AW201" s="14" t="s">
        <v>32</v>
      </c>
      <c r="AX201" s="14" t="s">
        <v>84</v>
      </c>
      <c r="AY201" s="170" t="s">
        <v>184</v>
      </c>
    </row>
    <row r="202" spans="1:65" s="2" customFormat="1" ht="37.75" customHeight="1" x14ac:dyDescent="0.15">
      <c r="A202" s="30"/>
      <c r="B202" s="146"/>
      <c r="C202" s="147" t="s">
        <v>274</v>
      </c>
      <c r="D202" s="147" t="s">
        <v>186</v>
      </c>
      <c r="E202" s="148" t="s">
        <v>285</v>
      </c>
      <c r="F202" s="149" t="s">
        <v>286</v>
      </c>
      <c r="G202" s="150" t="s">
        <v>189</v>
      </c>
      <c r="H202" s="151">
        <v>585.64</v>
      </c>
      <c r="I202" s="152"/>
      <c r="J202" s="152">
        <f>ROUND(I202*H202,2)</f>
        <v>0</v>
      </c>
      <c r="K202" s="149" t="s">
        <v>190</v>
      </c>
      <c r="L202" s="31"/>
      <c r="M202" s="153" t="s">
        <v>1</v>
      </c>
      <c r="N202" s="154" t="s">
        <v>42</v>
      </c>
      <c r="O202" s="155">
        <v>8.5000000000000006E-2</v>
      </c>
      <c r="P202" s="155">
        <f>O202*H202</f>
        <v>49.779400000000003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97</v>
      </c>
      <c r="AT202" s="157" t="s">
        <v>186</v>
      </c>
      <c r="AU202" s="157" t="s">
        <v>86</v>
      </c>
      <c r="AY202" s="18" t="s">
        <v>184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84</v>
      </c>
      <c r="BK202" s="158">
        <f>ROUND(I202*H202,2)</f>
        <v>0</v>
      </c>
      <c r="BL202" s="18" t="s">
        <v>97</v>
      </c>
      <c r="BM202" s="157" t="s">
        <v>1035</v>
      </c>
    </row>
    <row r="203" spans="1:65" s="2" customFormat="1" ht="62.75" customHeight="1" x14ac:dyDescent="0.15">
      <c r="A203" s="30"/>
      <c r="B203" s="146"/>
      <c r="C203" s="147" t="s">
        <v>279</v>
      </c>
      <c r="D203" s="147" t="s">
        <v>186</v>
      </c>
      <c r="E203" s="148" t="s">
        <v>3118</v>
      </c>
      <c r="F203" s="149" t="s">
        <v>3132</v>
      </c>
      <c r="G203" s="150" t="s">
        <v>239</v>
      </c>
      <c r="H203" s="151">
        <v>121.223</v>
      </c>
      <c r="I203" s="152"/>
      <c r="J203" s="152">
        <f>ROUND(I203*H203,2)</f>
        <v>0</v>
      </c>
      <c r="K203" s="149"/>
      <c r="L203" s="31"/>
      <c r="M203" s="153" t="s">
        <v>1</v>
      </c>
      <c r="N203" s="154" t="s">
        <v>42</v>
      </c>
      <c r="O203" s="155">
        <v>8.6999999999999994E-2</v>
      </c>
      <c r="P203" s="155">
        <f>O203*H203</f>
        <v>10.546400999999999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7" t="s">
        <v>97</v>
      </c>
      <c r="AT203" s="157" t="s">
        <v>186</v>
      </c>
      <c r="AU203" s="157" t="s">
        <v>86</v>
      </c>
      <c r="AY203" s="18" t="s">
        <v>184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8" t="s">
        <v>84</v>
      </c>
      <c r="BK203" s="158">
        <f>ROUND(I203*H203,2)</f>
        <v>0</v>
      </c>
      <c r="BL203" s="18" t="s">
        <v>97</v>
      </c>
      <c r="BM203" s="157" t="s">
        <v>1042</v>
      </c>
    </row>
    <row r="204" spans="1:65" s="13" customFormat="1" x14ac:dyDescent="0.15">
      <c r="B204" s="163"/>
      <c r="D204" s="159" t="s">
        <v>194</v>
      </c>
      <c r="E204" s="164" t="s">
        <v>1</v>
      </c>
      <c r="F204" s="165" t="s">
        <v>294</v>
      </c>
      <c r="H204" s="164" t="s">
        <v>1</v>
      </c>
      <c r="L204" s="163"/>
      <c r="M204" s="166"/>
      <c r="N204" s="167"/>
      <c r="O204" s="167"/>
      <c r="P204" s="167"/>
      <c r="Q204" s="167"/>
      <c r="R204" s="167"/>
      <c r="S204" s="167"/>
      <c r="T204" s="168"/>
      <c r="AT204" s="164" t="s">
        <v>194</v>
      </c>
      <c r="AU204" s="164" t="s">
        <v>86</v>
      </c>
      <c r="AV204" s="13" t="s">
        <v>84</v>
      </c>
      <c r="AW204" s="13" t="s">
        <v>32</v>
      </c>
      <c r="AX204" s="13" t="s">
        <v>77</v>
      </c>
      <c r="AY204" s="164" t="s">
        <v>184</v>
      </c>
    </row>
    <row r="205" spans="1:65" s="14" customFormat="1" x14ac:dyDescent="0.15">
      <c r="B205" s="169"/>
      <c r="D205" s="159" t="s">
        <v>194</v>
      </c>
      <c r="E205" s="170" t="s">
        <v>1</v>
      </c>
      <c r="F205" s="171" t="s">
        <v>2686</v>
      </c>
      <c r="H205" s="172">
        <v>125.553</v>
      </c>
      <c r="L205" s="169"/>
      <c r="M205" s="173"/>
      <c r="N205" s="174"/>
      <c r="O205" s="174"/>
      <c r="P205" s="174"/>
      <c r="Q205" s="174"/>
      <c r="R205" s="174"/>
      <c r="S205" s="174"/>
      <c r="T205" s="175"/>
      <c r="AT205" s="170" t="s">
        <v>194</v>
      </c>
      <c r="AU205" s="170" t="s">
        <v>86</v>
      </c>
      <c r="AV205" s="14" t="s">
        <v>86</v>
      </c>
      <c r="AW205" s="14" t="s">
        <v>32</v>
      </c>
      <c r="AX205" s="14" t="s">
        <v>77</v>
      </c>
      <c r="AY205" s="170" t="s">
        <v>184</v>
      </c>
    </row>
    <row r="206" spans="1:65" s="14" customFormat="1" x14ac:dyDescent="0.15">
      <c r="B206" s="169"/>
      <c r="D206" s="159" t="s">
        <v>194</v>
      </c>
      <c r="E206" s="170" t="s">
        <v>1</v>
      </c>
      <c r="F206" s="171" t="s">
        <v>2687</v>
      </c>
      <c r="H206" s="172">
        <v>-4.33</v>
      </c>
      <c r="L206" s="169"/>
      <c r="M206" s="173"/>
      <c r="N206" s="174"/>
      <c r="O206" s="174"/>
      <c r="P206" s="174"/>
      <c r="Q206" s="174"/>
      <c r="R206" s="174"/>
      <c r="S206" s="174"/>
      <c r="T206" s="175"/>
      <c r="AT206" s="170" t="s">
        <v>194</v>
      </c>
      <c r="AU206" s="170" t="s">
        <v>86</v>
      </c>
      <c r="AV206" s="14" t="s">
        <v>86</v>
      </c>
      <c r="AW206" s="14" t="s">
        <v>32</v>
      </c>
      <c r="AX206" s="14" t="s">
        <v>77</v>
      </c>
      <c r="AY206" s="170" t="s">
        <v>184</v>
      </c>
    </row>
    <row r="207" spans="1:65" s="15" customFormat="1" x14ac:dyDescent="0.15">
      <c r="B207" s="176"/>
      <c r="D207" s="159" t="s">
        <v>194</v>
      </c>
      <c r="E207" s="177" t="s">
        <v>1</v>
      </c>
      <c r="F207" s="178" t="s">
        <v>242</v>
      </c>
      <c r="H207" s="179">
        <v>121.223</v>
      </c>
      <c r="L207" s="176"/>
      <c r="M207" s="180"/>
      <c r="N207" s="181"/>
      <c r="O207" s="181"/>
      <c r="P207" s="181"/>
      <c r="Q207" s="181"/>
      <c r="R207" s="181"/>
      <c r="S207" s="181"/>
      <c r="T207" s="182"/>
      <c r="AT207" s="177" t="s">
        <v>194</v>
      </c>
      <c r="AU207" s="177" t="s">
        <v>86</v>
      </c>
      <c r="AV207" s="15" t="s">
        <v>97</v>
      </c>
      <c r="AW207" s="15" t="s">
        <v>32</v>
      </c>
      <c r="AX207" s="15" t="s">
        <v>84</v>
      </c>
      <c r="AY207" s="177" t="s">
        <v>184</v>
      </c>
    </row>
    <row r="208" spans="1:65" s="2" customFormat="1" ht="62.75" customHeight="1" x14ac:dyDescent="0.15">
      <c r="A208" s="30"/>
      <c r="B208" s="146"/>
      <c r="C208" s="147" t="s">
        <v>284</v>
      </c>
      <c r="D208" s="147" t="s">
        <v>186</v>
      </c>
      <c r="E208" s="148" t="s">
        <v>3120</v>
      </c>
      <c r="F208" s="149" t="s">
        <v>3133</v>
      </c>
      <c r="G208" s="150" t="s">
        <v>239</v>
      </c>
      <c r="H208" s="151">
        <v>125.553</v>
      </c>
      <c r="I208" s="152"/>
      <c r="J208" s="152">
        <f>ROUND(I208*H208,2)</f>
        <v>0</v>
      </c>
      <c r="K208" s="149"/>
      <c r="L208" s="31"/>
      <c r="M208" s="153" t="s">
        <v>1</v>
      </c>
      <c r="N208" s="154" t="s">
        <v>42</v>
      </c>
      <c r="O208" s="155">
        <v>9.9000000000000005E-2</v>
      </c>
      <c r="P208" s="155">
        <f>O208*H208</f>
        <v>12.429747000000001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7" t="s">
        <v>97</v>
      </c>
      <c r="AT208" s="157" t="s">
        <v>186</v>
      </c>
      <c r="AU208" s="157" t="s">
        <v>86</v>
      </c>
      <c r="AY208" s="18" t="s">
        <v>184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84</v>
      </c>
      <c r="BK208" s="158">
        <f>ROUND(I208*H208,2)</f>
        <v>0</v>
      </c>
      <c r="BL208" s="18" t="s">
        <v>97</v>
      </c>
      <c r="BM208" s="157" t="s">
        <v>1045</v>
      </c>
    </row>
    <row r="209" spans="1:65" s="13" customFormat="1" x14ac:dyDescent="0.15">
      <c r="B209" s="163"/>
      <c r="D209" s="159" t="s">
        <v>194</v>
      </c>
      <c r="E209" s="164" t="s">
        <v>1</v>
      </c>
      <c r="F209" s="165" t="s">
        <v>294</v>
      </c>
      <c r="H209" s="164" t="s">
        <v>1</v>
      </c>
      <c r="L209" s="163"/>
      <c r="M209" s="166"/>
      <c r="N209" s="167"/>
      <c r="O209" s="167"/>
      <c r="P209" s="167"/>
      <c r="Q209" s="167"/>
      <c r="R209" s="167"/>
      <c r="S209" s="167"/>
      <c r="T209" s="168"/>
      <c r="AT209" s="164" t="s">
        <v>194</v>
      </c>
      <c r="AU209" s="164" t="s">
        <v>86</v>
      </c>
      <c r="AV209" s="13" t="s">
        <v>84</v>
      </c>
      <c r="AW209" s="13" t="s">
        <v>32</v>
      </c>
      <c r="AX209" s="13" t="s">
        <v>77</v>
      </c>
      <c r="AY209" s="164" t="s">
        <v>184</v>
      </c>
    </row>
    <row r="210" spans="1:65" s="14" customFormat="1" x14ac:dyDescent="0.15">
      <c r="B210" s="169"/>
      <c r="D210" s="159" t="s">
        <v>194</v>
      </c>
      <c r="E210" s="170" t="s">
        <v>1</v>
      </c>
      <c r="F210" s="171" t="s">
        <v>2686</v>
      </c>
      <c r="H210" s="172">
        <v>125.553</v>
      </c>
      <c r="L210" s="169"/>
      <c r="M210" s="173"/>
      <c r="N210" s="174"/>
      <c r="O210" s="174"/>
      <c r="P210" s="174"/>
      <c r="Q210" s="174"/>
      <c r="R210" s="174"/>
      <c r="S210" s="174"/>
      <c r="T210" s="175"/>
      <c r="AT210" s="170" t="s">
        <v>194</v>
      </c>
      <c r="AU210" s="170" t="s">
        <v>86</v>
      </c>
      <c r="AV210" s="14" t="s">
        <v>86</v>
      </c>
      <c r="AW210" s="14" t="s">
        <v>32</v>
      </c>
      <c r="AX210" s="14" t="s">
        <v>84</v>
      </c>
      <c r="AY210" s="170" t="s">
        <v>184</v>
      </c>
    </row>
    <row r="211" spans="1:65" s="2" customFormat="1" ht="44.25" customHeight="1" x14ac:dyDescent="0.15">
      <c r="A211" s="30"/>
      <c r="B211" s="146"/>
      <c r="C211" s="147" t="s">
        <v>288</v>
      </c>
      <c r="D211" s="147" t="s">
        <v>186</v>
      </c>
      <c r="E211" s="148" t="s">
        <v>3122</v>
      </c>
      <c r="F211" s="149" t="s">
        <v>3123</v>
      </c>
      <c r="G211" s="150" t="s">
        <v>239</v>
      </c>
      <c r="H211" s="151">
        <f>SUM(H214)</f>
        <v>242.446</v>
      </c>
      <c r="I211" s="152"/>
      <c r="J211" s="152">
        <f>ROUND(I211*H211,2)</f>
        <v>0</v>
      </c>
      <c r="K211" s="149"/>
      <c r="L211" s="31"/>
      <c r="M211" s="153" t="s">
        <v>1</v>
      </c>
      <c r="N211" s="154" t="s">
        <v>42</v>
      </c>
      <c r="O211" s="155">
        <v>0</v>
      </c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7" t="s">
        <v>97</v>
      </c>
      <c r="AT211" s="157" t="s">
        <v>186</v>
      </c>
      <c r="AU211" s="157" t="s">
        <v>86</v>
      </c>
      <c r="AY211" s="18" t="s">
        <v>184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84</v>
      </c>
      <c r="BK211" s="158">
        <f>ROUND(I211*H211,2)</f>
        <v>0</v>
      </c>
      <c r="BL211" s="18" t="s">
        <v>97</v>
      </c>
      <c r="BM211" s="157" t="s">
        <v>1051</v>
      </c>
    </row>
    <row r="212" spans="1:65" s="14" customFormat="1" x14ac:dyDescent="0.15">
      <c r="B212" s="169"/>
      <c r="D212" s="159" t="s">
        <v>194</v>
      </c>
      <c r="E212" s="170" t="s">
        <v>1</v>
      </c>
      <c r="F212" s="171">
        <v>121.223</v>
      </c>
      <c r="H212" s="172">
        <v>121.223</v>
      </c>
      <c r="L212" s="169"/>
      <c r="M212" s="173"/>
      <c r="N212" s="174"/>
      <c r="O212" s="174"/>
      <c r="P212" s="174"/>
      <c r="Q212" s="174"/>
      <c r="R212" s="174"/>
      <c r="S212" s="174"/>
      <c r="T212" s="175"/>
      <c r="AT212" s="170" t="s">
        <v>194</v>
      </c>
      <c r="AU212" s="170" t="s">
        <v>86</v>
      </c>
      <c r="AV212" s="14" t="s">
        <v>86</v>
      </c>
      <c r="AW212" s="14" t="s">
        <v>32</v>
      </c>
      <c r="AX212" s="14" t="s">
        <v>77</v>
      </c>
      <c r="AY212" s="170" t="s">
        <v>184</v>
      </c>
    </row>
    <row r="213" spans="1:65" s="14" customFormat="1" x14ac:dyDescent="0.15">
      <c r="B213" s="169"/>
      <c r="D213" s="159" t="s">
        <v>194</v>
      </c>
      <c r="E213" s="170" t="s">
        <v>1</v>
      </c>
      <c r="F213" s="171">
        <v>125.553</v>
      </c>
      <c r="H213" s="172">
        <v>121.223</v>
      </c>
      <c r="L213" s="169"/>
      <c r="M213" s="173"/>
      <c r="N213" s="174"/>
      <c r="O213" s="174"/>
      <c r="P213" s="174"/>
      <c r="Q213" s="174"/>
      <c r="R213" s="174"/>
      <c r="S213" s="174"/>
      <c r="T213" s="175"/>
      <c r="AT213" s="170" t="s">
        <v>194</v>
      </c>
      <c r="AU213" s="170" t="s">
        <v>86</v>
      </c>
      <c r="AV213" s="14" t="s">
        <v>86</v>
      </c>
      <c r="AW213" s="14" t="s">
        <v>32</v>
      </c>
      <c r="AX213" s="14" t="s">
        <v>77</v>
      </c>
      <c r="AY213" s="170" t="s">
        <v>184</v>
      </c>
    </row>
    <row r="214" spans="1:65" s="15" customFormat="1" x14ac:dyDescent="0.15">
      <c r="B214" s="176"/>
      <c r="D214" s="159" t="s">
        <v>194</v>
      </c>
      <c r="E214" s="177" t="s">
        <v>1</v>
      </c>
      <c r="F214" s="178" t="s">
        <v>242</v>
      </c>
      <c r="H214" s="179">
        <f>SUM(H212:H213)</f>
        <v>242.446</v>
      </c>
      <c r="L214" s="176"/>
      <c r="M214" s="180"/>
      <c r="N214" s="181"/>
      <c r="O214" s="181"/>
      <c r="P214" s="181"/>
      <c r="Q214" s="181"/>
      <c r="R214" s="181"/>
      <c r="S214" s="181"/>
      <c r="T214" s="182"/>
      <c r="AT214" s="177" t="s">
        <v>194</v>
      </c>
      <c r="AU214" s="177" t="s">
        <v>86</v>
      </c>
      <c r="AV214" s="15" t="s">
        <v>97</v>
      </c>
      <c r="AW214" s="15" t="s">
        <v>32</v>
      </c>
      <c r="AX214" s="15" t="s">
        <v>84</v>
      </c>
      <c r="AY214" s="177" t="s">
        <v>184</v>
      </c>
    </row>
    <row r="215" spans="1:65" s="2" customFormat="1" ht="44.25" customHeight="1" x14ac:dyDescent="0.15">
      <c r="A215" s="30"/>
      <c r="B215" s="146"/>
      <c r="C215" s="147" t="s">
        <v>7</v>
      </c>
      <c r="D215" s="147" t="s">
        <v>186</v>
      </c>
      <c r="E215" s="148" t="s">
        <v>303</v>
      </c>
      <c r="F215" s="149" t="s">
        <v>304</v>
      </c>
      <c r="G215" s="150" t="s">
        <v>239</v>
      </c>
      <c r="H215" s="151">
        <v>192.06100000000001</v>
      </c>
      <c r="I215" s="152"/>
      <c r="J215" s="152">
        <f>ROUND(I215*H215,2)</f>
        <v>0</v>
      </c>
      <c r="K215" s="149" t="s">
        <v>190</v>
      </c>
      <c r="L215" s="31"/>
      <c r="M215" s="153" t="s">
        <v>1</v>
      </c>
      <c r="N215" s="154" t="s">
        <v>42</v>
      </c>
      <c r="O215" s="155">
        <v>0.32800000000000001</v>
      </c>
      <c r="P215" s="155">
        <f>O215*H215</f>
        <v>62.996008000000003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7" t="s">
        <v>97</v>
      </c>
      <c r="AT215" s="157" t="s">
        <v>186</v>
      </c>
      <c r="AU215" s="157" t="s">
        <v>86</v>
      </c>
      <c r="AY215" s="18" t="s">
        <v>184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84</v>
      </c>
      <c r="BK215" s="158">
        <f>ROUND(I215*H215,2)</f>
        <v>0</v>
      </c>
      <c r="BL215" s="18" t="s">
        <v>97</v>
      </c>
      <c r="BM215" s="157" t="s">
        <v>1052</v>
      </c>
    </row>
    <row r="216" spans="1:65" s="13" customFormat="1" x14ac:dyDescent="0.15">
      <c r="B216" s="163"/>
      <c r="D216" s="159" t="s">
        <v>194</v>
      </c>
      <c r="E216" s="164" t="s">
        <v>1</v>
      </c>
      <c r="F216" s="165" t="s">
        <v>195</v>
      </c>
      <c r="H216" s="164" t="s">
        <v>1</v>
      </c>
      <c r="L216" s="163"/>
      <c r="M216" s="166"/>
      <c r="N216" s="167"/>
      <c r="O216" s="167"/>
      <c r="P216" s="167"/>
      <c r="Q216" s="167"/>
      <c r="R216" s="167"/>
      <c r="S216" s="167"/>
      <c r="T216" s="168"/>
      <c r="AT216" s="164" t="s">
        <v>194</v>
      </c>
      <c r="AU216" s="164" t="s">
        <v>86</v>
      </c>
      <c r="AV216" s="13" t="s">
        <v>84</v>
      </c>
      <c r="AW216" s="13" t="s">
        <v>32</v>
      </c>
      <c r="AX216" s="13" t="s">
        <v>77</v>
      </c>
      <c r="AY216" s="164" t="s">
        <v>184</v>
      </c>
    </row>
    <row r="217" spans="1:65" s="13" customFormat="1" x14ac:dyDescent="0.15">
      <c r="B217" s="163"/>
      <c r="D217" s="159" t="s">
        <v>194</v>
      </c>
      <c r="E217" s="164" t="s">
        <v>1</v>
      </c>
      <c r="F217" s="165" t="s">
        <v>246</v>
      </c>
      <c r="H217" s="164" t="s">
        <v>1</v>
      </c>
      <c r="L217" s="163"/>
      <c r="M217" s="166"/>
      <c r="N217" s="167"/>
      <c r="O217" s="167"/>
      <c r="P217" s="167"/>
      <c r="Q217" s="167"/>
      <c r="R217" s="167"/>
      <c r="S217" s="167"/>
      <c r="T217" s="168"/>
      <c r="AT217" s="164" t="s">
        <v>194</v>
      </c>
      <c r="AU217" s="164" t="s">
        <v>86</v>
      </c>
      <c r="AV217" s="13" t="s">
        <v>84</v>
      </c>
      <c r="AW217" s="13" t="s">
        <v>32</v>
      </c>
      <c r="AX217" s="13" t="s">
        <v>77</v>
      </c>
      <c r="AY217" s="164" t="s">
        <v>184</v>
      </c>
    </row>
    <row r="218" spans="1:65" s="14" customFormat="1" x14ac:dyDescent="0.15">
      <c r="B218" s="169"/>
      <c r="D218" s="159" t="s">
        <v>194</v>
      </c>
      <c r="E218" s="170" t="s">
        <v>1</v>
      </c>
      <c r="F218" s="171" t="s">
        <v>2688</v>
      </c>
      <c r="H218" s="172">
        <v>137.11000000000001</v>
      </c>
      <c r="L218" s="169"/>
      <c r="M218" s="173"/>
      <c r="N218" s="174"/>
      <c r="O218" s="174"/>
      <c r="P218" s="174"/>
      <c r="Q218" s="174"/>
      <c r="R218" s="174"/>
      <c r="S218" s="174"/>
      <c r="T218" s="175"/>
      <c r="AT218" s="170" t="s">
        <v>194</v>
      </c>
      <c r="AU218" s="170" t="s">
        <v>86</v>
      </c>
      <c r="AV218" s="14" t="s">
        <v>86</v>
      </c>
      <c r="AW218" s="14" t="s">
        <v>32</v>
      </c>
      <c r="AX218" s="14" t="s">
        <v>77</v>
      </c>
      <c r="AY218" s="170" t="s">
        <v>184</v>
      </c>
    </row>
    <row r="219" spans="1:65" s="14" customFormat="1" x14ac:dyDescent="0.15">
      <c r="B219" s="169"/>
      <c r="D219" s="159" t="s">
        <v>194</v>
      </c>
      <c r="E219" s="170" t="s">
        <v>1</v>
      </c>
      <c r="F219" s="171" t="s">
        <v>2689</v>
      </c>
      <c r="H219" s="172">
        <v>4.33</v>
      </c>
      <c r="L219" s="169"/>
      <c r="M219" s="173"/>
      <c r="N219" s="174"/>
      <c r="O219" s="174"/>
      <c r="P219" s="174"/>
      <c r="Q219" s="174"/>
      <c r="R219" s="174"/>
      <c r="S219" s="174"/>
      <c r="T219" s="175"/>
      <c r="AT219" s="170" t="s">
        <v>194</v>
      </c>
      <c r="AU219" s="170" t="s">
        <v>86</v>
      </c>
      <c r="AV219" s="14" t="s">
        <v>86</v>
      </c>
      <c r="AW219" s="14" t="s">
        <v>32</v>
      </c>
      <c r="AX219" s="14" t="s">
        <v>77</v>
      </c>
      <c r="AY219" s="170" t="s">
        <v>184</v>
      </c>
    </row>
    <row r="220" spans="1:65" s="13" customFormat="1" ht="40" customHeight="1" x14ac:dyDescent="0.15">
      <c r="B220" s="163"/>
      <c r="D220" s="159" t="s">
        <v>194</v>
      </c>
      <c r="E220" s="164" t="s">
        <v>1</v>
      </c>
      <c r="F220" s="165" t="s">
        <v>307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2690</v>
      </c>
      <c r="H221" s="172">
        <v>50.621000000000002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77</v>
      </c>
      <c r="AY221" s="170" t="s">
        <v>184</v>
      </c>
    </row>
    <row r="222" spans="1:65" s="15" customFormat="1" x14ac:dyDescent="0.15">
      <c r="B222" s="176"/>
      <c r="D222" s="159" t="s">
        <v>194</v>
      </c>
      <c r="E222" s="177" t="s">
        <v>1</v>
      </c>
      <c r="F222" s="178" t="s">
        <v>242</v>
      </c>
      <c r="H222" s="179">
        <v>192.06100000000001</v>
      </c>
      <c r="L222" s="176"/>
      <c r="M222" s="180"/>
      <c r="N222" s="181"/>
      <c r="O222" s="181"/>
      <c r="P222" s="181"/>
      <c r="Q222" s="181"/>
      <c r="R222" s="181"/>
      <c r="S222" s="181"/>
      <c r="T222" s="182"/>
      <c r="AT222" s="177" t="s">
        <v>194</v>
      </c>
      <c r="AU222" s="177" t="s">
        <v>86</v>
      </c>
      <c r="AV222" s="15" t="s">
        <v>97</v>
      </c>
      <c r="AW222" s="15" t="s">
        <v>32</v>
      </c>
      <c r="AX222" s="15" t="s">
        <v>84</v>
      </c>
      <c r="AY222" s="177" t="s">
        <v>184</v>
      </c>
    </row>
    <row r="223" spans="1:65" s="2" customFormat="1" ht="16.5" customHeight="1" x14ac:dyDescent="0.15">
      <c r="A223" s="30"/>
      <c r="B223" s="146"/>
      <c r="C223" s="183" t="s">
        <v>296</v>
      </c>
      <c r="D223" s="183" t="s">
        <v>310</v>
      </c>
      <c r="E223" s="184" t="s">
        <v>311</v>
      </c>
      <c r="F223" s="185" t="s">
        <v>312</v>
      </c>
      <c r="G223" s="186" t="s">
        <v>300</v>
      </c>
      <c r="H223" s="187">
        <v>272.38400000000001</v>
      </c>
      <c r="I223" s="188"/>
      <c r="J223" s="188">
        <f>ROUND(I223*H223,2)</f>
        <v>0</v>
      </c>
      <c r="K223" s="185" t="s">
        <v>1</v>
      </c>
      <c r="L223" s="189"/>
      <c r="M223" s="190" t="s">
        <v>1</v>
      </c>
      <c r="N223" s="191" t="s">
        <v>42</v>
      </c>
      <c r="O223" s="155">
        <v>0</v>
      </c>
      <c r="P223" s="155">
        <f>O223*H223</f>
        <v>0</v>
      </c>
      <c r="Q223" s="155">
        <v>1</v>
      </c>
      <c r="R223" s="155">
        <f>Q223*H223</f>
        <v>272.38400000000001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226</v>
      </c>
      <c r="AT223" s="157" t="s">
        <v>310</v>
      </c>
      <c r="AU223" s="157" t="s">
        <v>86</v>
      </c>
      <c r="AY223" s="18" t="s">
        <v>184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97</v>
      </c>
      <c r="BM223" s="157" t="s">
        <v>1056</v>
      </c>
    </row>
    <row r="224" spans="1:65" s="13" customFormat="1" ht="12" customHeight="1" x14ac:dyDescent="0.15">
      <c r="B224" s="163"/>
      <c r="D224" s="159" t="s">
        <v>194</v>
      </c>
      <c r="E224" s="164" t="s">
        <v>1</v>
      </c>
      <c r="F224" s="165" t="s">
        <v>314</v>
      </c>
      <c r="H224" s="164" t="s">
        <v>1</v>
      </c>
      <c r="L224" s="163"/>
      <c r="M224" s="166"/>
      <c r="N224" s="167"/>
      <c r="O224" s="167"/>
      <c r="P224" s="167"/>
      <c r="Q224" s="167"/>
      <c r="R224" s="167"/>
      <c r="S224" s="167"/>
      <c r="T224" s="168"/>
      <c r="AT224" s="164" t="s">
        <v>194</v>
      </c>
      <c r="AU224" s="164" t="s">
        <v>86</v>
      </c>
      <c r="AV224" s="13" t="s">
        <v>84</v>
      </c>
      <c r="AW224" s="13" t="s">
        <v>32</v>
      </c>
      <c r="AX224" s="13" t="s">
        <v>77</v>
      </c>
      <c r="AY224" s="164" t="s">
        <v>184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2691</v>
      </c>
      <c r="H225" s="172">
        <v>253.654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77</v>
      </c>
      <c r="AY225" s="170" t="s">
        <v>184</v>
      </c>
    </row>
    <row r="226" spans="1:65" s="14" customFormat="1" ht="16" customHeight="1" x14ac:dyDescent="0.15">
      <c r="B226" s="169"/>
      <c r="D226" s="159" t="s">
        <v>194</v>
      </c>
      <c r="E226" s="170" t="s">
        <v>1</v>
      </c>
      <c r="F226" s="171" t="s">
        <v>2692</v>
      </c>
      <c r="H226" s="172">
        <v>18.73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77</v>
      </c>
      <c r="AY226" s="170" t="s">
        <v>184</v>
      </c>
    </row>
    <row r="227" spans="1:65" s="15" customFormat="1" x14ac:dyDescent="0.15">
      <c r="B227" s="176"/>
      <c r="D227" s="159" t="s">
        <v>194</v>
      </c>
      <c r="E227" s="177" t="s">
        <v>1</v>
      </c>
      <c r="F227" s="178" t="s">
        <v>242</v>
      </c>
      <c r="H227" s="179">
        <v>272.38400000000001</v>
      </c>
      <c r="L227" s="176"/>
      <c r="M227" s="180"/>
      <c r="N227" s="181"/>
      <c r="O227" s="181"/>
      <c r="P227" s="181"/>
      <c r="Q227" s="181"/>
      <c r="R227" s="181"/>
      <c r="S227" s="181"/>
      <c r="T227" s="182"/>
      <c r="AT227" s="177" t="s">
        <v>194</v>
      </c>
      <c r="AU227" s="177" t="s">
        <v>86</v>
      </c>
      <c r="AV227" s="15" t="s">
        <v>97</v>
      </c>
      <c r="AW227" s="15" t="s">
        <v>32</v>
      </c>
      <c r="AX227" s="15" t="s">
        <v>84</v>
      </c>
      <c r="AY227" s="177" t="s">
        <v>184</v>
      </c>
    </row>
    <row r="228" spans="1:65" s="2" customFormat="1" ht="66.75" customHeight="1" x14ac:dyDescent="0.15">
      <c r="A228" s="30"/>
      <c r="B228" s="146"/>
      <c r="C228" s="147" t="s">
        <v>299</v>
      </c>
      <c r="D228" s="147" t="s">
        <v>186</v>
      </c>
      <c r="E228" s="148" t="s">
        <v>318</v>
      </c>
      <c r="F228" s="149" t="s">
        <v>319</v>
      </c>
      <c r="G228" s="150" t="s">
        <v>239</v>
      </c>
      <c r="H228" s="151">
        <v>72.37</v>
      </c>
      <c r="I228" s="152"/>
      <c r="J228" s="152">
        <f>ROUND(I228*H228,2)</f>
        <v>0</v>
      </c>
      <c r="K228" s="149" t="s">
        <v>190</v>
      </c>
      <c r="L228" s="31"/>
      <c r="M228" s="153" t="s">
        <v>1</v>
      </c>
      <c r="N228" s="154" t="s">
        <v>42</v>
      </c>
      <c r="O228" s="155">
        <v>0.435</v>
      </c>
      <c r="P228" s="155">
        <f>O228*H228</f>
        <v>31.480950000000004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97</v>
      </c>
      <c r="AT228" s="157" t="s">
        <v>186</v>
      </c>
      <c r="AU228" s="157" t="s">
        <v>86</v>
      </c>
      <c r="AY228" s="18" t="s">
        <v>184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97</v>
      </c>
      <c r="BM228" s="157" t="s">
        <v>1059</v>
      </c>
    </row>
    <row r="229" spans="1:65" s="13" customFormat="1" x14ac:dyDescent="0.15">
      <c r="B229" s="163"/>
      <c r="D229" s="159" t="s">
        <v>194</v>
      </c>
      <c r="E229" s="164" t="s">
        <v>1</v>
      </c>
      <c r="F229" s="165" t="s">
        <v>195</v>
      </c>
      <c r="H229" s="164" t="s">
        <v>1</v>
      </c>
      <c r="L229" s="163"/>
      <c r="M229" s="166"/>
      <c r="N229" s="167"/>
      <c r="O229" s="167"/>
      <c r="P229" s="167"/>
      <c r="Q229" s="167"/>
      <c r="R229" s="167"/>
      <c r="S229" s="167"/>
      <c r="T229" s="168"/>
      <c r="AT229" s="164" t="s">
        <v>194</v>
      </c>
      <c r="AU229" s="164" t="s">
        <v>86</v>
      </c>
      <c r="AV229" s="13" t="s">
        <v>84</v>
      </c>
      <c r="AW229" s="13" t="s">
        <v>32</v>
      </c>
      <c r="AX229" s="13" t="s">
        <v>77</v>
      </c>
      <c r="AY229" s="164" t="s">
        <v>184</v>
      </c>
    </row>
    <row r="230" spans="1:65" s="13" customFormat="1" ht="12" customHeight="1" x14ac:dyDescent="0.15">
      <c r="B230" s="163"/>
      <c r="D230" s="159" t="s">
        <v>194</v>
      </c>
      <c r="E230" s="164" t="s">
        <v>1</v>
      </c>
      <c r="F230" s="165" t="s">
        <v>246</v>
      </c>
      <c r="H230" s="164" t="s">
        <v>1</v>
      </c>
      <c r="L230" s="163"/>
      <c r="M230" s="166"/>
      <c r="N230" s="167"/>
      <c r="O230" s="167"/>
      <c r="P230" s="167"/>
      <c r="Q230" s="167"/>
      <c r="R230" s="167"/>
      <c r="S230" s="167"/>
      <c r="T230" s="168"/>
      <c r="AT230" s="164" t="s">
        <v>194</v>
      </c>
      <c r="AU230" s="164" t="s">
        <v>86</v>
      </c>
      <c r="AV230" s="13" t="s">
        <v>84</v>
      </c>
      <c r="AW230" s="13" t="s">
        <v>32</v>
      </c>
      <c r="AX230" s="13" t="s">
        <v>77</v>
      </c>
      <c r="AY230" s="164" t="s">
        <v>184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 t="s">
        <v>2693</v>
      </c>
      <c r="H231" s="172">
        <v>72.37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84</v>
      </c>
      <c r="AY231" s="170" t="s">
        <v>184</v>
      </c>
    </row>
    <row r="232" spans="1:65" s="2" customFormat="1" ht="16.5" customHeight="1" x14ac:dyDescent="0.15">
      <c r="A232" s="30"/>
      <c r="B232" s="146"/>
      <c r="C232" s="183" t="s">
        <v>302</v>
      </c>
      <c r="D232" s="183" t="s">
        <v>310</v>
      </c>
      <c r="E232" s="184" t="s">
        <v>324</v>
      </c>
      <c r="F232" s="185" t="s">
        <v>325</v>
      </c>
      <c r="G232" s="186" t="s">
        <v>300</v>
      </c>
      <c r="H232" s="187">
        <v>133.88499999999999</v>
      </c>
      <c r="I232" s="188"/>
      <c r="J232" s="188">
        <f>ROUND(I232*H232,2)</f>
        <v>0</v>
      </c>
      <c r="K232" s="185" t="s">
        <v>190</v>
      </c>
      <c r="L232" s="189"/>
      <c r="M232" s="190" t="s">
        <v>1</v>
      </c>
      <c r="N232" s="191" t="s">
        <v>42</v>
      </c>
      <c r="O232" s="155">
        <v>0</v>
      </c>
      <c r="P232" s="155">
        <f>O232*H232</f>
        <v>0</v>
      </c>
      <c r="Q232" s="155">
        <v>1</v>
      </c>
      <c r="R232" s="155">
        <f>Q232*H232</f>
        <v>133.88499999999999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226</v>
      </c>
      <c r="AT232" s="157" t="s">
        <v>310</v>
      </c>
      <c r="AU232" s="157" t="s">
        <v>86</v>
      </c>
      <c r="AY232" s="18" t="s">
        <v>184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97</v>
      </c>
      <c r="BM232" s="157" t="s">
        <v>1061</v>
      </c>
    </row>
    <row r="233" spans="1:65" s="2" customFormat="1" ht="27" customHeight="1" x14ac:dyDescent="0.15">
      <c r="A233" s="30"/>
      <c r="B233" s="31"/>
      <c r="C233" s="30"/>
      <c r="D233" s="159" t="s">
        <v>192</v>
      </c>
      <c r="E233" s="30"/>
      <c r="F233" s="160" t="s">
        <v>327</v>
      </c>
      <c r="G233" s="30"/>
      <c r="H233" s="30"/>
      <c r="I233" s="30"/>
      <c r="J233" s="30"/>
      <c r="K233" s="30"/>
      <c r="L233" s="31"/>
      <c r="M233" s="161"/>
      <c r="N233" s="162"/>
      <c r="O233" s="56"/>
      <c r="P233" s="56"/>
      <c r="Q233" s="56"/>
      <c r="R233" s="56"/>
      <c r="S233" s="56"/>
      <c r="T233" s="57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T233" s="18" t="s">
        <v>192</v>
      </c>
      <c r="AU233" s="18" t="s">
        <v>86</v>
      </c>
    </row>
    <row r="234" spans="1:65" s="14" customFormat="1" x14ac:dyDescent="0.15">
      <c r="B234" s="169"/>
      <c r="D234" s="159" t="s">
        <v>194</v>
      </c>
      <c r="F234" s="171" t="s">
        <v>2694</v>
      </c>
      <c r="H234" s="172">
        <v>133.88499999999999</v>
      </c>
      <c r="L234" s="169"/>
      <c r="M234" s="173"/>
      <c r="N234" s="174"/>
      <c r="O234" s="174"/>
      <c r="P234" s="174"/>
      <c r="Q234" s="174"/>
      <c r="R234" s="174"/>
      <c r="S234" s="174"/>
      <c r="T234" s="175"/>
      <c r="AT234" s="170" t="s">
        <v>194</v>
      </c>
      <c r="AU234" s="170" t="s">
        <v>86</v>
      </c>
      <c r="AV234" s="14" t="s">
        <v>86</v>
      </c>
      <c r="AW234" s="14" t="s">
        <v>3</v>
      </c>
      <c r="AX234" s="14" t="s">
        <v>84</v>
      </c>
      <c r="AY234" s="170" t="s">
        <v>184</v>
      </c>
    </row>
    <row r="235" spans="1:65" s="2" customFormat="1" ht="55.5" customHeight="1" x14ac:dyDescent="0.15">
      <c r="A235" s="30"/>
      <c r="B235" s="146"/>
      <c r="C235" s="147" t="s">
        <v>309</v>
      </c>
      <c r="D235" s="147" t="s">
        <v>186</v>
      </c>
      <c r="E235" s="148" t="s">
        <v>1063</v>
      </c>
      <c r="F235" s="149" t="s">
        <v>1064</v>
      </c>
      <c r="G235" s="150" t="s">
        <v>189</v>
      </c>
      <c r="H235" s="151">
        <v>6.4</v>
      </c>
      <c r="I235" s="152"/>
      <c r="J235" s="152">
        <f>ROUND(I235*H235,2)</f>
        <v>0</v>
      </c>
      <c r="K235" s="149" t="s">
        <v>190</v>
      </c>
      <c r="L235" s="31"/>
      <c r="M235" s="153" t="s">
        <v>1</v>
      </c>
      <c r="N235" s="154" t="s">
        <v>42</v>
      </c>
      <c r="O235" s="155">
        <v>0.153</v>
      </c>
      <c r="P235" s="155">
        <f>O235*H235</f>
        <v>0.97920000000000007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97</v>
      </c>
      <c r="AT235" s="157" t="s">
        <v>186</v>
      </c>
      <c r="AU235" s="157" t="s">
        <v>86</v>
      </c>
      <c r="AY235" s="18" t="s">
        <v>184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97</v>
      </c>
      <c r="BM235" s="157" t="s">
        <v>2695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2696</v>
      </c>
      <c r="H236" s="172">
        <v>6.4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84</v>
      </c>
      <c r="AY236" s="170" t="s">
        <v>184</v>
      </c>
    </row>
    <row r="237" spans="1:65" s="2" customFormat="1" ht="37.75" customHeight="1" x14ac:dyDescent="0.15">
      <c r="A237" s="30"/>
      <c r="B237" s="146"/>
      <c r="C237" s="147" t="s">
        <v>317</v>
      </c>
      <c r="D237" s="147" t="s">
        <v>186</v>
      </c>
      <c r="E237" s="148" t="s">
        <v>1067</v>
      </c>
      <c r="F237" s="149" t="s">
        <v>1068</v>
      </c>
      <c r="G237" s="150" t="s">
        <v>189</v>
      </c>
      <c r="H237" s="151">
        <v>3.52</v>
      </c>
      <c r="I237" s="152"/>
      <c r="J237" s="152">
        <f>ROUND(I237*H237,2)</f>
        <v>0</v>
      </c>
      <c r="K237" s="149" t="s">
        <v>190</v>
      </c>
      <c r="L237" s="31"/>
      <c r="M237" s="153" t="s">
        <v>1</v>
      </c>
      <c r="N237" s="154" t="s">
        <v>42</v>
      </c>
      <c r="O237" s="155">
        <v>0.114</v>
      </c>
      <c r="P237" s="155">
        <f>O237*H237</f>
        <v>0.40128000000000003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97</v>
      </c>
      <c r="AT237" s="157" t="s">
        <v>186</v>
      </c>
      <c r="AU237" s="157" t="s">
        <v>86</v>
      </c>
      <c r="AY237" s="18" t="s">
        <v>184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97</v>
      </c>
      <c r="BM237" s="157" t="s">
        <v>2697</v>
      </c>
    </row>
    <row r="238" spans="1:65" s="13" customFormat="1" x14ac:dyDescent="0.15">
      <c r="B238" s="163"/>
      <c r="D238" s="159" t="s">
        <v>194</v>
      </c>
      <c r="E238" s="164" t="s">
        <v>1</v>
      </c>
      <c r="F238" s="165" t="s">
        <v>1070</v>
      </c>
      <c r="H238" s="164" t="s">
        <v>1</v>
      </c>
      <c r="L238" s="163"/>
      <c r="M238" s="166"/>
      <c r="N238" s="167"/>
      <c r="O238" s="167"/>
      <c r="P238" s="167"/>
      <c r="Q238" s="167"/>
      <c r="R238" s="167"/>
      <c r="S238" s="167"/>
      <c r="T238" s="168"/>
      <c r="AT238" s="164" t="s">
        <v>194</v>
      </c>
      <c r="AU238" s="164" t="s">
        <v>86</v>
      </c>
      <c r="AV238" s="13" t="s">
        <v>84</v>
      </c>
      <c r="AW238" s="13" t="s">
        <v>32</v>
      </c>
      <c r="AX238" s="13" t="s">
        <v>77</v>
      </c>
      <c r="AY238" s="164" t="s">
        <v>184</v>
      </c>
    </row>
    <row r="239" spans="1:65" s="14" customFormat="1" x14ac:dyDescent="0.15">
      <c r="B239" s="169"/>
      <c r="D239" s="159" t="s">
        <v>194</v>
      </c>
      <c r="E239" s="170" t="s">
        <v>1</v>
      </c>
      <c r="F239" s="171" t="s">
        <v>2681</v>
      </c>
      <c r="H239" s="172">
        <v>3.52</v>
      </c>
      <c r="L239" s="169"/>
      <c r="M239" s="173"/>
      <c r="N239" s="174"/>
      <c r="O239" s="174"/>
      <c r="P239" s="174"/>
      <c r="Q239" s="174"/>
      <c r="R239" s="174"/>
      <c r="S239" s="174"/>
      <c r="T239" s="175"/>
      <c r="AT239" s="170" t="s">
        <v>194</v>
      </c>
      <c r="AU239" s="170" t="s">
        <v>86</v>
      </c>
      <c r="AV239" s="14" t="s">
        <v>86</v>
      </c>
      <c r="AW239" s="14" t="s">
        <v>32</v>
      </c>
      <c r="AX239" s="14" t="s">
        <v>84</v>
      </c>
      <c r="AY239" s="170" t="s">
        <v>184</v>
      </c>
    </row>
    <row r="240" spans="1:65" s="2" customFormat="1" ht="37.75" customHeight="1" x14ac:dyDescent="0.15">
      <c r="A240" s="30"/>
      <c r="B240" s="146"/>
      <c r="C240" s="147" t="s">
        <v>323</v>
      </c>
      <c r="D240" s="147" t="s">
        <v>186</v>
      </c>
      <c r="E240" s="148" t="s">
        <v>1071</v>
      </c>
      <c r="F240" s="149" t="s">
        <v>1072</v>
      </c>
      <c r="G240" s="150" t="s">
        <v>189</v>
      </c>
      <c r="H240" s="151">
        <v>9.92</v>
      </c>
      <c r="I240" s="152"/>
      <c r="J240" s="152">
        <f>ROUND(I240*H240,2)</f>
        <v>0</v>
      </c>
      <c r="K240" s="149" t="s">
        <v>190</v>
      </c>
      <c r="L240" s="31"/>
      <c r="M240" s="153" t="s">
        <v>1</v>
      </c>
      <c r="N240" s="154" t="s">
        <v>42</v>
      </c>
      <c r="O240" s="155">
        <v>7.0000000000000001E-3</v>
      </c>
      <c r="P240" s="155">
        <f>O240*H240</f>
        <v>6.9440000000000002E-2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97</v>
      </c>
      <c r="AT240" s="157" t="s">
        <v>186</v>
      </c>
      <c r="AU240" s="157" t="s">
        <v>86</v>
      </c>
      <c r="AY240" s="18" t="s">
        <v>184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97</v>
      </c>
      <c r="BM240" s="157" t="s">
        <v>2698</v>
      </c>
    </row>
    <row r="241" spans="1:65" s="14" customFormat="1" x14ac:dyDescent="0.15">
      <c r="B241" s="169"/>
      <c r="D241" s="159" t="s">
        <v>194</v>
      </c>
      <c r="E241" s="170" t="s">
        <v>1</v>
      </c>
      <c r="F241" s="171" t="s">
        <v>2699</v>
      </c>
      <c r="H241" s="172">
        <v>9.92</v>
      </c>
      <c r="L241" s="169"/>
      <c r="M241" s="173"/>
      <c r="N241" s="174"/>
      <c r="O241" s="174"/>
      <c r="P241" s="174"/>
      <c r="Q241" s="174"/>
      <c r="R241" s="174"/>
      <c r="S241" s="174"/>
      <c r="T241" s="175"/>
      <c r="AT241" s="170" t="s">
        <v>194</v>
      </c>
      <c r="AU241" s="170" t="s">
        <v>86</v>
      </c>
      <c r="AV241" s="14" t="s">
        <v>86</v>
      </c>
      <c r="AW241" s="14" t="s">
        <v>32</v>
      </c>
      <c r="AX241" s="14" t="s">
        <v>84</v>
      </c>
      <c r="AY241" s="170" t="s">
        <v>184</v>
      </c>
    </row>
    <row r="242" spans="1:65" s="2" customFormat="1" ht="16.5" customHeight="1" x14ac:dyDescent="0.15">
      <c r="A242" s="30"/>
      <c r="B242" s="146"/>
      <c r="C242" s="183" t="s">
        <v>330</v>
      </c>
      <c r="D242" s="183" t="s">
        <v>310</v>
      </c>
      <c r="E242" s="184" t="s">
        <v>1075</v>
      </c>
      <c r="F242" s="185" t="s">
        <v>1076</v>
      </c>
      <c r="G242" s="186" t="s">
        <v>1077</v>
      </c>
      <c r="H242" s="187">
        <v>0.19800000000000001</v>
      </c>
      <c r="I242" s="188"/>
      <c r="J242" s="188">
        <f>ROUND(I242*H242,2)</f>
        <v>0</v>
      </c>
      <c r="K242" s="185" t="s">
        <v>190</v>
      </c>
      <c r="L242" s="189"/>
      <c r="M242" s="190" t="s">
        <v>1</v>
      </c>
      <c r="N242" s="191" t="s">
        <v>42</v>
      </c>
      <c r="O242" s="155">
        <v>0</v>
      </c>
      <c r="P242" s="155">
        <f>O242*H242</f>
        <v>0</v>
      </c>
      <c r="Q242" s="155">
        <v>1E-3</v>
      </c>
      <c r="R242" s="155">
        <f>Q242*H242</f>
        <v>1.9800000000000002E-4</v>
      </c>
      <c r="S242" s="155">
        <v>0</v>
      </c>
      <c r="T242" s="156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226</v>
      </c>
      <c r="AT242" s="157" t="s">
        <v>310</v>
      </c>
      <c r="AU242" s="157" t="s">
        <v>86</v>
      </c>
      <c r="AY242" s="18" t="s">
        <v>184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97</v>
      </c>
      <c r="BM242" s="157" t="s">
        <v>2700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2701</v>
      </c>
      <c r="H243" s="172">
        <v>0.19800000000000001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84</v>
      </c>
      <c r="AY243" s="170" t="s">
        <v>184</v>
      </c>
    </row>
    <row r="244" spans="1:65" s="12" customFormat="1" ht="22.75" customHeight="1" x14ac:dyDescent="0.15">
      <c r="B244" s="134"/>
      <c r="D244" s="135" t="s">
        <v>76</v>
      </c>
      <c r="E244" s="144" t="s">
        <v>97</v>
      </c>
      <c r="F244" s="144" t="s">
        <v>348</v>
      </c>
      <c r="J244" s="145">
        <f>BK244</f>
        <v>0</v>
      </c>
      <c r="L244" s="134"/>
      <c r="M244" s="138"/>
      <c r="N244" s="139"/>
      <c r="O244" s="139"/>
      <c r="P244" s="140">
        <f>SUM(P245:P248)</f>
        <v>21.21687</v>
      </c>
      <c r="Q244" s="139"/>
      <c r="R244" s="140">
        <f>SUM(R245:R248)</f>
        <v>0</v>
      </c>
      <c r="S244" s="139"/>
      <c r="T244" s="141">
        <f>SUM(T245:T248)</f>
        <v>0</v>
      </c>
      <c r="AR244" s="135" t="s">
        <v>84</v>
      </c>
      <c r="AT244" s="142" t="s">
        <v>76</v>
      </c>
      <c r="AU244" s="142" t="s">
        <v>84</v>
      </c>
      <c r="AY244" s="135" t="s">
        <v>184</v>
      </c>
      <c r="BK244" s="143">
        <f>SUM(BK245:BK248)</f>
        <v>0</v>
      </c>
    </row>
    <row r="245" spans="1:65" s="2" customFormat="1" ht="33" customHeight="1" x14ac:dyDescent="0.15">
      <c r="A245" s="30"/>
      <c r="B245" s="146"/>
      <c r="C245" s="147" t="s">
        <v>335</v>
      </c>
      <c r="D245" s="147" t="s">
        <v>186</v>
      </c>
      <c r="E245" s="148" t="s">
        <v>350</v>
      </c>
      <c r="F245" s="149" t="s">
        <v>351</v>
      </c>
      <c r="G245" s="150" t="s">
        <v>239</v>
      </c>
      <c r="H245" s="151">
        <v>16.11</v>
      </c>
      <c r="I245" s="152"/>
      <c r="J245" s="152">
        <f>ROUND(I245*H245,2)</f>
        <v>0</v>
      </c>
      <c r="K245" s="149" t="s">
        <v>190</v>
      </c>
      <c r="L245" s="31"/>
      <c r="M245" s="153" t="s">
        <v>1</v>
      </c>
      <c r="N245" s="154" t="s">
        <v>42</v>
      </c>
      <c r="O245" s="155">
        <v>1.3169999999999999</v>
      </c>
      <c r="P245" s="155">
        <f>O245*H245</f>
        <v>21.21687</v>
      </c>
      <c r="Q245" s="155">
        <v>0</v>
      </c>
      <c r="R245" s="155">
        <f>Q245*H245</f>
        <v>0</v>
      </c>
      <c r="S245" s="155">
        <v>0</v>
      </c>
      <c r="T245" s="156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7" t="s">
        <v>97</v>
      </c>
      <c r="AT245" s="157" t="s">
        <v>186</v>
      </c>
      <c r="AU245" s="157" t="s">
        <v>86</v>
      </c>
      <c r="AY245" s="18" t="s">
        <v>184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8" t="s">
        <v>84</v>
      </c>
      <c r="BK245" s="158">
        <f>ROUND(I245*H245,2)</f>
        <v>0</v>
      </c>
      <c r="BL245" s="18" t="s">
        <v>97</v>
      </c>
      <c r="BM245" s="157" t="s">
        <v>1080</v>
      </c>
    </row>
    <row r="246" spans="1:65" s="13" customFormat="1" x14ac:dyDescent="0.15">
      <c r="B246" s="163"/>
      <c r="D246" s="159" t="s">
        <v>194</v>
      </c>
      <c r="E246" s="164" t="s">
        <v>1</v>
      </c>
      <c r="F246" s="165" t="s">
        <v>1081</v>
      </c>
      <c r="H246" s="164" t="s">
        <v>1</v>
      </c>
      <c r="L246" s="163"/>
      <c r="M246" s="166"/>
      <c r="N246" s="167"/>
      <c r="O246" s="167"/>
      <c r="P246" s="167"/>
      <c r="Q246" s="167"/>
      <c r="R246" s="167"/>
      <c r="S246" s="167"/>
      <c r="T246" s="168"/>
      <c r="AT246" s="164" t="s">
        <v>194</v>
      </c>
      <c r="AU246" s="164" t="s">
        <v>86</v>
      </c>
      <c r="AV246" s="13" t="s">
        <v>84</v>
      </c>
      <c r="AW246" s="13" t="s">
        <v>32</v>
      </c>
      <c r="AX246" s="13" t="s">
        <v>77</v>
      </c>
      <c r="AY246" s="164" t="s">
        <v>184</v>
      </c>
    </row>
    <row r="247" spans="1:65" s="13" customFormat="1" x14ac:dyDescent="0.15">
      <c r="B247" s="163"/>
      <c r="D247" s="159" t="s">
        <v>194</v>
      </c>
      <c r="E247" s="164" t="s">
        <v>1</v>
      </c>
      <c r="F247" s="165" t="s">
        <v>246</v>
      </c>
      <c r="H247" s="164" t="s">
        <v>1</v>
      </c>
      <c r="L247" s="163"/>
      <c r="M247" s="166"/>
      <c r="N247" s="167"/>
      <c r="O247" s="167"/>
      <c r="P247" s="167"/>
      <c r="Q247" s="167"/>
      <c r="R247" s="167"/>
      <c r="S247" s="167"/>
      <c r="T247" s="168"/>
      <c r="AT247" s="164" t="s">
        <v>194</v>
      </c>
      <c r="AU247" s="164" t="s">
        <v>86</v>
      </c>
      <c r="AV247" s="13" t="s">
        <v>84</v>
      </c>
      <c r="AW247" s="13" t="s">
        <v>32</v>
      </c>
      <c r="AX247" s="13" t="s">
        <v>77</v>
      </c>
      <c r="AY247" s="164" t="s">
        <v>184</v>
      </c>
    </row>
    <row r="248" spans="1:65" s="14" customFormat="1" x14ac:dyDescent="0.15">
      <c r="B248" s="169"/>
      <c r="D248" s="159" t="s">
        <v>194</v>
      </c>
      <c r="E248" s="170" t="s">
        <v>1</v>
      </c>
      <c r="F248" s="171" t="s">
        <v>2702</v>
      </c>
      <c r="H248" s="172">
        <v>16.11</v>
      </c>
      <c r="L248" s="169"/>
      <c r="M248" s="173"/>
      <c r="N248" s="174"/>
      <c r="O248" s="174"/>
      <c r="P248" s="174"/>
      <c r="Q248" s="174"/>
      <c r="R248" s="174"/>
      <c r="S248" s="174"/>
      <c r="T248" s="175"/>
      <c r="AT248" s="170" t="s">
        <v>194</v>
      </c>
      <c r="AU248" s="170" t="s">
        <v>86</v>
      </c>
      <c r="AV248" s="14" t="s">
        <v>86</v>
      </c>
      <c r="AW248" s="14" t="s">
        <v>32</v>
      </c>
      <c r="AX248" s="14" t="s">
        <v>84</v>
      </c>
      <c r="AY248" s="170" t="s">
        <v>184</v>
      </c>
    </row>
    <row r="249" spans="1:65" s="12" customFormat="1" ht="22.75" customHeight="1" x14ac:dyDescent="0.15">
      <c r="B249" s="134"/>
      <c r="D249" s="135" t="s">
        <v>76</v>
      </c>
      <c r="E249" s="144" t="s">
        <v>209</v>
      </c>
      <c r="F249" s="144" t="s">
        <v>603</v>
      </c>
      <c r="J249" s="145">
        <f>BK249</f>
        <v>0</v>
      </c>
      <c r="L249" s="134"/>
      <c r="M249" s="138"/>
      <c r="N249" s="139"/>
      <c r="O249" s="139"/>
      <c r="P249" s="140">
        <f>SUM(P250:P277)</f>
        <v>65.396958000000012</v>
      </c>
      <c r="Q249" s="139"/>
      <c r="R249" s="140">
        <f>SUM(R250:R277)</f>
        <v>7.7554466000000009</v>
      </c>
      <c r="S249" s="139"/>
      <c r="T249" s="141">
        <f>SUM(T250:T277)</f>
        <v>0</v>
      </c>
      <c r="AR249" s="135" t="s">
        <v>84</v>
      </c>
      <c r="AT249" s="142" t="s">
        <v>76</v>
      </c>
      <c r="AU249" s="142" t="s">
        <v>84</v>
      </c>
      <c r="AY249" s="135" t="s">
        <v>184</v>
      </c>
      <c r="BK249" s="143">
        <f>SUM(BK250:BK277)</f>
        <v>0</v>
      </c>
    </row>
    <row r="250" spans="1:65" s="2" customFormat="1" ht="33" customHeight="1" x14ac:dyDescent="0.15">
      <c r="A250" s="30"/>
      <c r="B250" s="146"/>
      <c r="C250" s="147" t="s">
        <v>340</v>
      </c>
      <c r="D250" s="147" t="s">
        <v>186</v>
      </c>
      <c r="E250" s="148" t="s">
        <v>604</v>
      </c>
      <c r="F250" s="149" t="s">
        <v>605</v>
      </c>
      <c r="G250" s="150" t="s">
        <v>189</v>
      </c>
      <c r="H250" s="151">
        <v>41.14</v>
      </c>
      <c r="I250" s="152"/>
      <c r="J250" s="152">
        <f>ROUND(I250*H250,2)</f>
        <v>0</v>
      </c>
      <c r="K250" s="149" t="s">
        <v>190</v>
      </c>
      <c r="L250" s="31"/>
      <c r="M250" s="153" t="s">
        <v>1</v>
      </c>
      <c r="N250" s="154" t="s">
        <v>42</v>
      </c>
      <c r="O250" s="155">
        <v>8.3000000000000004E-2</v>
      </c>
      <c r="P250" s="155">
        <f>O250*H250</f>
        <v>3.4146200000000002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97</v>
      </c>
      <c r="AT250" s="157" t="s">
        <v>186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2703</v>
      </c>
    </row>
    <row r="251" spans="1:65" s="13" customFormat="1" x14ac:dyDescent="0.15">
      <c r="B251" s="163"/>
      <c r="D251" s="159" t="s">
        <v>194</v>
      </c>
      <c r="E251" s="164" t="s">
        <v>1</v>
      </c>
      <c r="F251" s="165" t="s">
        <v>537</v>
      </c>
      <c r="H251" s="164" t="s">
        <v>1</v>
      </c>
      <c r="L251" s="163"/>
      <c r="M251" s="166"/>
      <c r="N251" s="167"/>
      <c r="O251" s="167"/>
      <c r="P251" s="167"/>
      <c r="Q251" s="167"/>
      <c r="R251" s="167"/>
      <c r="S251" s="167"/>
      <c r="T251" s="168"/>
      <c r="AT251" s="164" t="s">
        <v>194</v>
      </c>
      <c r="AU251" s="164" t="s">
        <v>86</v>
      </c>
      <c r="AV251" s="13" t="s">
        <v>84</v>
      </c>
      <c r="AW251" s="13" t="s">
        <v>32</v>
      </c>
      <c r="AX251" s="13" t="s">
        <v>77</v>
      </c>
      <c r="AY251" s="164" t="s">
        <v>184</v>
      </c>
    </row>
    <row r="252" spans="1:65" s="14" customFormat="1" x14ac:dyDescent="0.15">
      <c r="B252" s="169"/>
      <c r="D252" s="159" t="s">
        <v>194</v>
      </c>
      <c r="E252" s="170" t="s">
        <v>1</v>
      </c>
      <c r="F252" s="171" t="s">
        <v>2674</v>
      </c>
      <c r="H252" s="172">
        <v>41.14</v>
      </c>
      <c r="L252" s="169"/>
      <c r="M252" s="173"/>
      <c r="N252" s="174"/>
      <c r="O252" s="174"/>
      <c r="P252" s="174"/>
      <c r="Q252" s="174"/>
      <c r="R252" s="174"/>
      <c r="S252" s="174"/>
      <c r="T252" s="175"/>
      <c r="AT252" s="170" t="s">
        <v>194</v>
      </c>
      <c r="AU252" s="170" t="s">
        <v>86</v>
      </c>
      <c r="AV252" s="14" t="s">
        <v>86</v>
      </c>
      <c r="AW252" s="14" t="s">
        <v>32</v>
      </c>
      <c r="AX252" s="14" t="s">
        <v>84</v>
      </c>
      <c r="AY252" s="170" t="s">
        <v>184</v>
      </c>
    </row>
    <row r="253" spans="1:65" s="2" customFormat="1" ht="33" customHeight="1" x14ac:dyDescent="0.15">
      <c r="A253" s="30"/>
      <c r="B253" s="146"/>
      <c r="C253" s="147" t="s">
        <v>344</v>
      </c>
      <c r="D253" s="147" t="s">
        <v>186</v>
      </c>
      <c r="E253" s="148" t="s">
        <v>607</v>
      </c>
      <c r="F253" s="149" t="s">
        <v>608</v>
      </c>
      <c r="G253" s="150" t="s">
        <v>189</v>
      </c>
      <c r="H253" s="151">
        <v>83.358000000000004</v>
      </c>
      <c r="I253" s="152"/>
      <c r="J253" s="152">
        <f>ROUND(I253*H253,2)</f>
        <v>0</v>
      </c>
      <c r="K253" s="149" t="s">
        <v>190</v>
      </c>
      <c r="L253" s="31"/>
      <c r="M253" s="153" t="s">
        <v>1</v>
      </c>
      <c r="N253" s="154" t="s">
        <v>42</v>
      </c>
      <c r="O253" s="155">
        <v>0.152</v>
      </c>
      <c r="P253" s="155">
        <f>O253*H253</f>
        <v>12.670415999999999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97</v>
      </c>
      <c r="AT253" s="157" t="s">
        <v>186</v>
      </c>
      <c r="AU253" s="157" t="s">
        <v>86</v>
      </c>
      <c r="AY253" s="18" t="s">
        <v>184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97</v>
      </c>
      <c r="BM253" s="157" t="s">
        <v>1084</v>
      </c>
    </row>
    <row r="254" spans="1:65" s="13" customFormat="1" x14ac:dyDescent="0.15">
      <c r="B254" s="163"/>
      <c r="D254" s="159" t="s">
        <v>194</v>
      </c>
      <c r="E254" s="164" t="s">
        <v>1</v>
      </c>
      <c r="F254" s="165" t="s">
        <v>195</v>
      </c>
      <c r="H254" s="164" t="s">
        <v>1</v>
      </c>
      <c r="L254" s="163"/>
      <c r="M254" s="166"/>
      <c r="N254" s="167"/>
      <c r="O254" s="167"/>
      <c r="P254" s="167"/>
      <c r="Q254" s="167"/>
      <c r="R254" s="167"/>
      <c r="S254" s="167"/>
      <c r="T254" s="168"/>
      <c r="AT254" s="164" t="s">
        <v>194</v>
      </c>
      <c r="AU254" s="164" t="s">
        <v>86</v>
      </c>
      <c r="AV254" s="13" t="s">
        <v>84</v>
      </c>
      <c r="AW254" s="13" t="s">
        <v>32</v>
      </c>
      <c r="AX254" s="13" t="s">
        <v>77</v>
      </c>
      <c r="AY254" s="164" t="s">
        <v>184</v>
      </c>
    </row>
    <row r="255" spans="1:65" s="13" customFormat="1" x14ac:dyDescent="0.15">
      <c r="B255" s="163"/>
      <c r="D255" s="159" t="s">
        <v>194</v>
      </c>
      <c r="E255" s="164" t="s">
        <v>1</v>
      </c>
      <c r="F255" s="165" t="s">
        <v>196</v>
      </c>
      <c r="H255" s="164" t="s">
        <v>1</v>
      </c>
      <c r="L255" s="163"/>
      <c r="M255" s="166"/>
      <c r="N255" s="167"/>
      <c r="O255" s="167"/>
      <c r="P255" s="167"/>
      <c r="Q255" s="167"/>
      <c r="R255" s="167"/>
      <c r="S255" s="167"/>
      <c r="T255" s="168"/>
      <c r="AT255" s="164" t="s">
        <v>194</v>
      </c>
      <c r="AU255" s="164" t="s">
        <v>86</v>
      </c>
      <c r="AV255" s="13" t="s">
        <v>84</v>
      </c>
      <c r="AW255" s="13" t="s">
        <v>32</v>
      </c>
      <c r="AX255" s="13" t="s">
        <v>77</v>
      </c>
      <c r="AY255" s="164" t="s">
        <v>184</v>
      </c>
    </row>
    <row r="256" spans="1:65" s="14" customFormat="1" x14ac:dyDescent="0.15">
      <c r="B256" s="169"/>
      <c r="D256" s="159" t="s">
        <v>194</v>
      </c>
      <c r="E256" s="170" t="s">
        <v>1</v>
      </c>
      <c r="F256" s="171" t="s">
        <v>2674</v>
      </c>
      <c r="H256" s="172">
        <v>41.14</v>
      </c>
      <c r="L256" s="169"/>
      <c r="M256" s="173"/>
      <c r="N256" s="174"/>
      <c r="O256" s="174"/>
      <c r="P256" s="174"/>
      <c r="Q256" s="174"/>
      <c r="R256" s="174"/>
      <c r="S256" s="174"/>
      <c r="T256" s="175"/>
      <c r="AT256" s="170" t="s">
        <v>194</v>
      </c>
      <c r="AU256" s="170" t="s">
        <v>86</v>
      </c>
      <c r="AV256" s="14" t="s">
        <v>86</v>
      </c>
      <c r="AW256" s="14" t="s">
        <v>32</v>
      </c>
      <c r="AX256" s="14" t="s">
        <v>77</v>
      </c>
      <c r="AY256" s="170" t="s">
        <v>184</v>
      </c>
    </row>
    <row r="257" spans="1:65" s="14" customFormat="1" x14ac:dyDescent="0.15">
      <c r="B257" s="169"/>
      <c r="D257" s="159" t="s">
        <v>194</v>
      </c>
      <c r="E257" s="170" t="s">
        <v>1</v>
      </c>
      <c r="F257" s="171" t="s">
        <v>2704</v>
      </c>
      <c r="H257" s="172">
        <v>42.218000000000004</v>
      </c>
      <c r="L257" s="169"/>
      <c r="M257" s="173"/>
      <c r="N257" s="174"/>
      <c r="O257" s="174"/>
      <c r="P257" s="174"/>
      <c r="Q257" s="174"/>
      <c r="R257" s="174"/>
      <c r="S257" s="174"/>
      <c r="T257" s="175"/>
      <c r="AT257" s="170" t="s">
        <v>194</v>
      </c>
      <c r="AU257" s="170" t="s">
        <v>86</v>
      </c>
      <c r="AV257" s="14" t="s">
        <v>86</v>
      </c>
      <c r="AW257" s="14" t="s">
        <v>32</v>
      </c>
      <c r="AX257" s="14" t="s">
        <v>77</v>
      </c>
      <c r="AY257" s="170" t="s">
        <v>184</v>
      </c>
    </row>
    <row r="258" spans="1:65" s="15" customFormat="1" x14ac:dyDescent="0.15">
      <c r="B258" s="176"/>
      <c r="D258" s="159" t="s">
        <v>194</v>
      </c>
      <c r="E258" s="177" t="s">
        <v>1</v>
      </c>
      <c r="F258" s="178" t="s">
        <v>242</v>
      </c>
      <c r="H258" s="179">
        <v>83.358000000000004</v>
      </c>
      <c r="L258" s="176"/>
      <c r="M258" s="180"/>
      <c r="N258" s="181"/>
      <c r="O258" s="181"/>
      <c r="P258" s="181"/>
      <c r="Q258" s="181"/>
      <c r="R258" s="181"/>
      <c r="S258" s="181"/>
      <c r="T258" s="182"/>
      <c r="AT258" s="177" t="s">
        <v>194</v>
      </c>
      <c r="AU258" s="177" t="s">
        <v>86</v>
      </c>
      <c r="AV258" s="15" t="s">
        <v>97</v>
      </c>
      <c r="AW258" s="15" t="s">
        <v>32</v>
      </c>
      <c r="AX258" s="15" t="s">
        <v>84</v>
      </c>
      <c r="AY258" s="177" t="s">
        <v>184</v>
      </c>
    </row>
    <row r="259" spans="1:65" s="2" customFormat="1" ht="49" customHeight="1" x14ac:dyDescent="0.15">
      <c r="A259" s="30"/>
      <c r="B259" s="146"/>
      <c r="C259" s="147" t="s">
        <v>349</v>
      </c>
      <c r="D259" s="147" t="s">
        <v>186</v>
      </c>
      <c r="E259" s="148" t="s">
        <v>610</v>
      </c>
      <c r="F259" s="149" t="s">
        <v>611</v>
      </c>
      <c r="G259" s="150" t="s">
        <v>189</v>
      </c>
      <c r="H259" s="151">
        <v>41.14</v>
      </c>
      <c r="I259" s="152"/>
      <c r="J259" s="152">
        <f>ROUND(I259*H259,2)</f>
        <v>0</v>
      </c>
      <c r="K259" s="149" t="s">
        <v>190</v>
      </c>
      <c r="L259" s="31"/>
      <c r="M259" s="153" t="s">
        <v>1</v>
      </c>
      <c r="N259" s="154" t="s">
        <v>42</v>
      </c>
      <c r="O259" s="155">
        <v>0.14899999999999999</v>
      </c>
      <c r="P259" s="155">
        <f>O259*H259</f>
        <v>6.1298599999999999</v>
      </c>
      <c r="Q259" s="155">
        <v>0</v>
      </c>
      <c r="R259" s="155">
        <f>Q259*H259</f>
        <v>0</v>
      </c>
      <c r="S259" s="155">
        <v>0</v>
      </c>
      <c r="T259" s="156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7" t="s">
        <v>97</v>
      </c>
      <c r="AT259" s="157" t="s">
        <v>186</v>
      </c>
      <c r="AU259" s="157" t="s">
        <v>86</v>
      </c>
      <c r="AY259" s="18" t="s">
        <v>184</v>
      </c>
      <c r="BE259" s="158">
        <f>IF(N259="základní",J259,0)</f>
        <v>0</v>
      </c>
      <c r="BF259" s="158">
        <f>IF(N259="snížená",J259,0)</f>
        <v>0</v>
      </c>
      <c r="BG259" s="158">
        <f>IF(N259="zákl. přenesená",J259,0)</f>
        <v>0</v>
      </c>
      <c r="BH259" s="158">
        <f>IF(N259="sníž. přenesená",J259,0)</f>
        <v>0</v>
      </c>
      <c r="BI259" s="158">
        <f>IF(N259="nulová",J259,0)</f>
        <v>0</v>
      </c>
      <c r="BJ259" s="18" t="s">
        <v>84</v>
      </c>
      <c r="BK259" s="158">
        <f>ROUND(I259*H259,2)</f>
        <v>0</v>
      </c>
      <c r="BL259" s="18" t="s">
        <v>97</v>
      </c>
      <c r="BM259" s="157" t="s">
        <v>1086</v>
      </c>
    </row>
    <row r="260" spans="1:65" s="13" customFormat="1" x14ac:dyDescent="0.15">
      <c r="B260" s="163"/>
      <c r="D260" s="159" t="s">
        <v>194</v>
      </c>
      <c r="E260" s="164" t="s">
        <v>1</v>
      </c>
      <c r="F260" s="165" t="s">
        <v>195</v>
      </c>
      <c r="H260" s="164" t="s">
        <v>1</v>
      </c>
      <c r="L260" s="163"/>
      <c r="M260" s="166"/>
      <c r="N260" s="167"/>
      <c r="O260" s="167"/>
      <c r="P260" s="167"/>
      <c r="Q260" s="167"/>
      <c r="R260" s="167"/>
      <c r="S260" s="167"/>
      <c r="T260" s="168"/>
      <c r="AT260" s="164" t="s">
        <v>194</v>
      </c>
      <c r="AU260" s="164" t="s">
        <v>86</v>
      </c>
      <c r="AV260" s="13" t="s">
        <v>84</v>
      </c>
      <c r="AW260" s="13" t="s">
        <v>32</v>
      </c>
      <c r="AX260" s="13" t="s">
        <v>77</v>
      </c>
      <c r="AY260" s="164" t="s">
        <v>184</v>
      </c>
    </row>
    <row r="261" spans="1:65" s="13" customFormat="1" x14ac:dyDescent="0.15">
      <c r="B261" s="163"/>
      <c r="D261" s="159" t="s">
        <v>194</v>
      </c>
      <c r="E261" s="164" t="s">
        <v>1</v>
      </c>
      <c r="F261" s="165" t="s">
        <v>196</v>
      </c>
      <c r="H261" s="164" t="s">
        <v>1</v>
      </c>
      <c r="L261" s="163"/>
      <c r="M261" s="166"/>
      <c r="N261" s="167"/>
      <c r="O261" s="167"/>
      <c r="P261" s="167"/>
      <c r="Q261" s="167"/>
      <c r="R261" s="167"/>
      <c r="S261" s="167"/>
      <c r="T261" s="168"/>
      <c r="AT261" s="164" t="s">
        <v>194</v>
      </c>
      <c r="AU261" s="164" t="s">
        <v>86</v>
      </c>
      <c r="AV261" s="13" t="s">
        <v>84</v>
      </c>
      <c r="AW261" s="13" t="s">
        <v>32</v>
      </c>
      <c r="AX261" s="13" t="s">
        <v>77</v>
      </c>
      <c r="AY261" s="164" t="s">
        <v>184</v>
      </c>
    </row>
    <row r="262" spans="1:65" s="14" customFormat="1" x14ac:dyDescent="0.15">
      <c r="B262" s="169"/>
      <c r="D262" s="159" t="s">
        <v>194</v>
      </c>
      <c r="E262" s="170" t="s">
        <v>1</v>
      </c>
      <c r="F262" s="171" t="s">
        <v>2674</v>
      </c>
      <c r="H262" s="172">
        <v>41.14</v>
      </c>
      <c r="L262" s="169"/>
      <c r="M262" s="173"/>
      <c r="N262" s="174"/>
      <c r="O262" s="174"/>
      <c r="P262" s="174"/>
      <c r="Q262" s="174"/>
      <c r="R262" s="174"/>
      <c r="S262" s="174"/>
      <c r="T262" s="175"/>
      <c r="AT262" s="170" t="s">
        <v>194</v>
      </c>
      <c r="AU262" s="170" t="s">
        <v>86</v>
      </c>
      <c r="AV262" s="14" t="s">
        <v>86</v>
      </c>
      <c r="AW262" s="14" t="s">
        <v>32</v>
      </c>
      <c r="AX262" s="14" t="s">
        <v>84</v>
      </c>
      <c r="AY262" s="170" t="s">
        <v>184</v>
      </c>
    </row>
    <row r="263" spans="1:65" s="2" customFormat="1" ht="24.25" customHeight="1" x14ac:dyDescent="0.15">
      <c r="A263" s="30"/>
      <c r="B263" s="146"/>
      <c r="C263" s="147" t="s">
        <v>356</v>
      </c>
      <c r="D263" s="147" t="s">
        <v>186</v>
      </c>
      <c r="E263" s="148" t="s">
        <v>613</v>
      </c>
      <c r="F263" s="149" t="s">
        <v>614</v>
      </c>
      <c r="G263" s="150" t="s">
        <v>189</v>
      </c>
      <c r="H263" s="151">
        <v>41.14</v>
      </c>
      <c r="I263" s="152"/>
      <c r="J263" s="152">
        <f>ROUND(I263*H263,2)</f>
        <v>0</v>
      </c>
      <c r="K263" s="149" t="s">
        <v>190</v>
      </c>
      <c r="L263" s="31"/>
      <c r="M263" s="153" t="s">
        <v>1</v>
      </c>
      <c r="N263" s="154" t="s">
        <v>42</v>
      </c>
      <c r="O263" s="155">
        <v>4.0000000000000001E-3</v>
      </c>
      <c r="P263" s="155">
        <f>O263*H263</f>
        <v>0.16456000000000001</v>
      </c>
      <c r="Q263" s="155">
        <v>0</v>
      </c>
      <c r="R263" s="155">
        <f>Q263*H263</f>
        <v>0</v>
      </c>
      <c r="S263" s="155">
        <v>0</v>
      </c>
      <c r="T263" s="156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84</v>
      </c>
      <c r="BK263" s="158">
        <f>ROUND(I263*H263,2)</f>
        <v>0</v>
      </c>
      <c r="BL263" s="18" t="s">
        <v>97</v>
      </c>
      <c r="BM263" s="157" t="s">
        <v>1087</v>
      </c>
    </row>
    <row r="264" spans="1:65" s="13" customFormat="1" x14ac:dyDescent="0.15">
      <c r="B264" s="163"/>
      <c r="D264" s="159" t="s">
        <v>194</v>
      </c>
      <c r="E264" s="164" t="s">
        <v>1</v>
      </c>
      <c r="F264" s="165" t="s">
        <v>195</v>
      </c>
      <c r="H264" s="164" t="s">
        <v>1</v>
      </c>
      <c r="L264" s="163"/>
      <c r="M264" s="166"/>
      <c r="N264" s="167"/>
      <c r="O264" s="167"/>
      <c r="P264" s="167"/>
      <c r="Q264" s="167"/>
      <c r="R264" s="167"/>
      <c r="S264" s="167"/>
      <c r="T264" s="168"/>
      <c r="AT264" s="164" t="s">
        <v>194</v>
      </c>
      <c r="AU264" s="164" t="s">
        <v>86</v>
      </c>
      <c r="AV264" s="13" t="s">
        <v>84</v>
      </c>
      <c r="AW264" s="13" t="s">
        <v>32</v>
      </c>
      <c r="AX264" s="13" t="s">
        <v>77</v>
      </c>
      <c r="AY264" s="164" t="s">
        <v>184</v>
      </c>
    </row>
    <row r="265" spans="1:65" s="13" customFormat="1" x14ac:dyDescent="0.15">
      <c r="B265" s="163"/>
      <c r="D265" s="159" t="s">
        <v>194</v>
      </c>
      <c r="E265" s="164" t="s">
        <v>1</v>
      </c>
      <c r="F265" s="165" t="s">
        <v>196</v>
      </c>
      <c r="H265" s="164" t="s">
        <v>1</v>
      </c>
      <c r="L265" s="163"/>
      <c r="M265" s="166"/>
      <c r="N265" s="167"/>
      <c r="O265" s="167"/>
      <c r="P265" s="167"/>
      <c r="Q265" s="167"/>
      <c r="R265" s="167"/>
      <c r="S265" s="167"/>
      <c r="T265" s="168"/>
      <c r="AT265" s="164" t="s">
        <v>194</v>
      </c>
      <c r="AU265" s="164" t="s">
        <v>86</v>
      </c>
      <c r="AV265" s="13" t="s">
        <v>84</v>
      </c>
      <c r="AW265" s="13" t="s">
        <v>32</v>
      </c>
      <c r="AX265" s="13" t="s">
        <v>77</v>
      </c>
      <c r="AY265" s="164" t="s">
        <v>184</v>
      </c>
    </row>
    <row r="266" spans="1:65" s="14" customFormat="1" x14ac:dyDescent="0.15">
      <c r="B266" s="169"/>
      <c r="D266" s="159" t="s">
        <v>194</v>
      </c>
      <c r="E266" s="170" t="s">
        <v>1</v>
      </c>
      <c r="F266" s="171" t="s">
        <v>2674</v>
      </c>
      <c r="H266" s="172">
        <v>41.14</v>
      </c>
      <c r="L266" s="169"/>
      <c r="M266" s="173"/>
      <c r="N266" s="174"/>
      <c r="O266" s="174"/>
      <c r="P266" s="174"/>
      <c r="Q266" s="174"/>
      <c r="R266" s="174"/>
      <c r="S266" s="174"/>
      <c r="T266" s="175"/>
      <c r="AT266" s="170" t="s">
        <v>194</v>
      </c>
      <c r="AU266" s="170" t="s">
        <v>86</v>
      </c>
      <c r="AV266" s="14" t="s">
        <v>86</v>
      </c>
      <c r="AW266" s="14" t="s">
        <v>32</v>
      </c>
      <c r="AX266" s="14" t="s">
        <v>84</v>
      </c>
      <c r="AY266" s="170" t="s">
        <v>184</v>
      </c>
    </row>
    <row r="267" spans="1:65" s="2" customFormat="1" ht="24.25" customHeight="1" x14ac:dyDescent="0.15">
      <c r="A267" s="30"/>
      <c r="B267" s="146"/>
      <c r="C267" s="147" t="s">
        <v>362</v>
      </c>
      <c r="D267" s="147" t="s">
        <v>186</v>
      </c>
      <c r="E267" s="148" t="s">
        <v>616</v>
      </c>
      <c r="F267" s="149" t="s">
        <v>617</v>
      </c>
      <c r="G267" s="150" t="s">
        <v>189</v>
      </c>
      <c r="H267" s="151">
        <v>63.58</v>
      </c>
      <c r="I267" s="152"/>
      <c r="J267" s="152">
        <f>ROUND(I267*H267,2)</f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2E-3</v>
      </c>
      <c r="P267" s="155">
        <f>O267*H267</f>
        <v>0.12716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97</v>
      </c>
      <c r="BM267" s="157" t="s">
        <v>1088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195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3" customFormat="1" x14ac:dyDescent="0.15">
      <c r="B269" s="163"/>
      <c r="D269" s="159" t="s">
        <v>194</v>
      </c>
      <c r="E269" s="164" t="s">
        <v>1</v>
      </c>
      <c r="F269" s="165" t="s">
        <v>196</v>
      </c>
      <c r="H269" s="164" t="s">
        <v>1</v>
      </c>
      <c r="L269" s="163"/>
      <c r="M269" s="166"/>
      <c r="N269" s="167"/>
      <c r="O269" s="167"/>
      <c r="P269" s="167"/>
      <c r="Q269" s="167"/>
      <c r="R269" s="167"/>
      <c r="S269" s="167"/>
      <c r="T269" s="168"/>
      <c r="AT269" s="164" t="s">
        <v>194</v>
      </c>
      <c r="AU269" s="164" t="s">
        <v>86</v>
      </c>
      <c r="AV269" s="13" t="s">
        <v>84</v>
      </c>
      <c r="AW269" s="13" t="s">
        <v>32</v>
      </c>
      <c r="AX269" s="13" t="s">
        <v>77</v>
      </c>
      <c r="AY269" s="164" t="s">
        <v>184</v>
      </c>
    </row>
    <row r="270" spans="1:65" s="14" customFormat="1" x14ac:dyDescent="0.15">
      <c r="B270" s="169"/>
      <c r="D270" s="159" t="s">
        <v>194</v>
      </c>
      <c r="E270" s="170" t="s">
        <v>1</v>
      </c>
      <c r="F270" s="171" t="s">
        <v>2677</v>
      </c>
      <c r="H270" s="172">
        <v>63.58</v>
      </c>
      <c r="L270" s="169"/>
      <c r="M270" s="173"/>
      <c r="N270" s="174"/>
      <c r="O270" s="174"/>
      <c r="P270" s="174"/>
      <c r="Q270" s="174"/>
      <c r="R270" s="174"/>
      <c r="S270" s="174"/>
      <c r="T270" s="175"/>
      <c r="AT270" s="170" t="s">
        <v>194</v>
      </c>
      <c r="AU270" s="170" t="s">
        <v>86</v>
      </c>
      <c r="AV270" s="14" t="s">
        <v>86</v>
      </c>
      <c r="AW270" s="14" t="s">
        <v>32</v>
      </c>
      <c r="AX270" s="14" t="s">
        <v>84</v>
      </c>
      <c r="AY270" s="170" t="s">
        <v>184</v>
      </c>
    </row>
    <row r="271" spans="1:65" s="2" customFormat="1" ht="44.25" customHeight="1" x14ac:dyDescent="0.15">
      <c r="A271" s="30"/>
      <c r="B271" s="146"/>
      <c r="C271" s="147" t="s">
        <v>366</v>
      </c>
      <c r="D271" s="147" t="s">
        <v>186</v>
      </c>
      <c r="E271" s="148" t="s">
        <v>619</v>
      </c>
      <c r="F271" s="149" t="s">
        <v>620</v>
      </c>
      <c r="G271" s="150" t="s">
        <v>189</v>
      </c>
      <c r="H271" s="151">
        <v>63.58</v>
      </c>
      <c r="I271" s="152"/>
      <c r="J271" s="152">
        <f>ROUND(I271*H271,2)</f>
        <v>0</v>
      </c>
      <c r="K271" s="149" t="s">
        <v>190</v>
      </c>
      <c r="L271" s="31"/>
      <c r="M271" s="153" t="s">
        <v>1</v>
      </c>
      <c r="N271" s="154" t="s">
        <v>42</v>
      </c>
      <c r="O271" s="155">
        <v>7.0999999999999994E-2</v>
      </c>
      <c r="P271" s="155">
        <f>O271*H271</f>
        <v>4.5141799999999996</v>
      </c>
      <c r="Q271" s="155">
        <v>0</v>
      </c>
      <c r="R271" s="155">
        <f>Q271*H271</f>
        <v>0</v>
      </c>
      <c r="S271" s="155">
        <v>0</v>
      </c>
      <c r="T271" s="156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7" t="s">
        <v>97</v>
      </c>
      <c r="AT271" s="157" t="s">
        <v>186</v>
      </c>
      <c r="AU271" s="157" t="s">
        <v>86</v>
      </c>
      <c r="AY271" s="18" t="s">
        <v>184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8" t="s">
        <v>84</v>
      </c>
      <c r="BK271" s="158">
        <f>ROUND(I271*H271,2)</f>
        <v>0</v>
      </c>
      <c r="BL271" s="18" t="s">
        <v>97</v>
      </c>
      <c r="BM271" s="157" t="s">
        <v>1089</v>
      </c>
    </row>
    <row r="272" spans="1:65" s="13" customFormat="1" x14ac:dyDescent="0.15">
      <c r="B272" s="163"/>
      <c r="D272" s="159" t="s">
        <v>194</v>
      </c>
      <c r="E272" s="164" t="s">
        <v>1</v>
      </c>
      <c r="F272" s="165" t="s">
        <v>195</v>
      </c>
      <c r="H272" s="164" t="s">
        <v>1</v>
      </c>
      <c r="L272" s="163"/>
      <c r="M272" s="166"/>
      <c r="N272" s="167"/>
      <c r="O272" s="167"/>
      <c r="P272" s="167"/>
      <c r="Q272" s="167"/>
      <c r="R272" s="167"/>
      <c r="S272" s="167"/>
      <c r="T272" s="168"/>
      <c r="AT272" s="164" t="s">
        <v>194</v>
      </c>
      <c r="AU272" s="164" t="s">
        <v>86</v>
      </c>
      <c r="AV272" s="13" t="s">
        <v>84</v>
      </c>
      <c r="AW272" s="13" t="s">
        <v>32</v>
      </c>
      <c r="AX272" s="13" t="s">
        <v>77</v>
      </c>
      <c r="AY272" s="164" t="s">
        <v>184</v>
      </c>
    </row>
    <row r="273" spans="1:65" s="13" customFormat="1" x14ac:dyDescent="0.15">
      <c r="B273" s="163"/>
      <c r="D273" s="159" t="s">
        <v>194</v>
      </c>
      <c r="E273" s="164" t="s">
        <v>1</v>
      </c>
      <c r="F273" s="165" t="s">
        <v>196</v>
      </c>
      <c r="H273" s="164" t="s">
        <v>1</v>
      </c>
      <c r="L273" s="163"/>
      <c r="M273" s="166"/>
      <c r="N273" s="167"/>
      <c r="O273" s="167"/>
      <c r="P273" s="167"/>
      <c r="Q273" s="167"/>
      <c r="R273" s="167"/>
      <c r="S273" s="167"/>
      <c r="T273" s="168"/>
      <c r="AT273" s="164" t="s">
        <v>194</v>
      </c>
      <c r="AU273" s="164" t="s">
        <v>86</v>
      </c>
      <c r="AV273" s="13" t="s">
        <v>84</v>
      </c>
      <c r="AW273" s="13" t="s">
        <v>32</v>
      </c>
      <c r="AX273" s="13" t="s">
        <v>77</v>
      </c>
      <c r="AY273" s="164" t="s">
        <v>184</v>
      </c>
    </row>
    <row r="274" spans="1:65" s="14" customFormat="1" x14ac:dyDescent="0.15">
      <c r="B274" s="169"/>
      <c r="D274" s="159" t="s">
        <v>194</v>
      </c>
      <c r="E274" s="170" t="s">
        <v>1</v>
      </c>
      <c r="F274" s="171" t="s">
        <v>2677</v>
      </c>
      <c r="H274" s="172">
        <v>63.58</v>
      </c>
      <c r="L274" s="169"/>
      <c r="M274" s="173"/>
      <c r="N274" s="174"/>
      <c r="O274" s="174"/>
      <c r="P274" s="174"/>
      <c r="Q274" s="174"/>
      <c r="R274" s="174"/>
      <c r="S274" s="174"/>
      <c r="T274" s="175"/>
      <c r="AT274" s="170" t="s">
        <v>194</v>
      </c>
      <c r="AU274" s="170" t="s">
        <v>86</v>
      </c>
      <c r="AV274" s="14" t="s">
        <v>86</v>
      </c>
      <c r="AW274" s="14" t="s">
        <v>32</v>
      </c>
      <c r="AX274" s="14" t="s">
        <v>84</v>
      </c>
      <c r="AY274" s="170" t="s">
        <v>184</v>
      </c>
    </row>
    <row r="275" spans="1:65" s="2" customFormat="1" ht="55.5" customHeight="1" x14ac:dyDescent="0.15">
      <c r="A275" s="30"/>
      <c r="B275" s="146"/>
      <c r="C275" s="147" t="s">
        <v>370</v>
      </c>
      <c r="D275" s="147" t="s">
        <v>186</v>
      </c>
      <c r="E275" s="148" t="s">
        <v>1090</v>
      </c>
      <c r="F275" s="149" t="s">
        <v>1091</v>
      </c>
      <c r="G275" s="150" t="s">
        <v>189</v>
      </c>
      <c r="H275" s="151">
        <v>42.218000000000004</v>
      </c>
      <c r="I275" s="152"/>
      <c r="J275" s="152">
        <f>ROUND(I275*H275,2)</f>
        <v>0</v>
      </c>
      <c r="K275" s="149" t="s">
        <v>190</v>
      </c>
      <c r="L275" s="31"/>
      <c r="M275" s="153" t="s">
        <v>1</v>
      </c>
      <c r="N275" s="154" t="s">
        <v>42</v>
      </c>
      <c r="O275" s="155">
        <v>0.90900000000000003</v>
      </c>
      <c r="P275" s="155">
        <f>O275*H275</f>
        <v>38.376162000000008</v>
      </c>
      <c r="Q275" s="155">
        <v>0.1837</v>
      </c>
      <c r="R275" s="155">
        <f>Q275*H275</f>
        <v>7.7554466000000009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97</v>
      </c>
      <c r="AT275" s="157" t="s">
        <v>186</v>
      </c>
      <c r="AU275" s="157" t="s">
        <v>86</v>
      </c>
      <c r="AY275" s="18" t="s">
        <v>184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97</v>
      </c>
      <c r="BM275" s="157" t="s">
        <v>1092</v>
      </c>
    </row>
    <row r="276" spans="1:65" s="13" customFormat="1" x14ac:dyDescent="0.15">
      <c r="B276" s="163"/>
      <c r="D276" s="159" t="s">
        <v>194</v>
      </c>
      <c r="E276" s="164" t="s">
        <v>1</v>
      </c>
      <c r="F276" s="165" t="s">
        <v>1093</v>
      </c>
      <c r="H276" s="164" t="s">
        <v>1</v>
      </c>
      <c r="L276" s="163"/>
      <c r="M276" s="166"/>
      <c r="N276" s="167"/>
      <c r="O276" s="167"/>
      <c r="P276" s="167"/>
      <c r="Q276" s="167"/>
      <c r="R276" s="167"/>
      <c r="S276" s="167"/>
      <c r="T276" s="168"/>
      <c r="AT276" s="164" t="s">
        <v>194</v>
      </c>
      <c r="AU276" s="164" t="s">
        <v>86</v>
      </c>
      <c r="AV276" s="13" t="s">
        <v>84</v>
      </c>
      <c r="AW276" s="13" t="s">
        <v>32</v>
      </c>
      <c r="AX276" s="13" t="s">
        <v>77</v>
      </c>
      <c r="AY276" s="164" t="s">
        <v>184</v>
      </c>
    </row>
    <row r="277" spans="1:65" s="14" customFormat="1" x14ac:dyDescent="0.15">
      <c r="B277" s="169"/>
      <c r="D277" s="159" t="s">
        <v>194</v>
      </c>
      <c r="E277" s="170" t="s">
        <v>1</v>
      </c>
      <c r="F277" s="171" t="s">
        <v>2673</v>
      </c>
      <c r="H277" s="172">
        <v>42.218000000000004</v>
      </c>
      <c r="L277" s="169"/>
      <c r="M277" s="173"/>
      <c r="N277" s="174"/>
      <c r="O277" s="174"/>
      <c r="P277" s="174"/>
      <c r="Q277" s="174"/>
      <c r="R277" s="174"/>
      <c r="S277" s="174"/>
      <c r="T277" s="175"/>
      <c r="AT277" s="170" t="s">
        <v>194</v>
      </c>
      <c r="AU277" s="170" t="s">
        <v>86</v>
      </c>
      <c r="AV277" s="14" t="s">
        <v>86</v>
      </c>
      <c r="AW277" s="14" t="s">
        <v>32</v>
      </c>
      <c r="AX277" s="14" t="s">
        <v>84</v>
      </c>
      <c r="AY277" s="170" t="s">
        <v>184</v>
      </c>
    </row>
    <row r="278" spans="1:65" s="12" customFormat="1" ht="22.75" customHeight="1" x14ac:dyDescent="0.15">
      <c r="B278" s="134"/>
      <c r="D278" s="135" t="s">
        <v>76</v>
      </c>
      <c r="E278" s="144" t="s">
        <v>226</v>
      </c>
      <c r="F278" s="144" t="s">
        <v>395</v>
      </c>
      <c r="J278" s="145">
        <f>BK278</f>
        <v>0</v>
      </c>
      <c r="L278" s="134"/>
      <c r="M278" s="138"/>
      <c r="N278" s="139"/>
      <c r="O278" s="139"/>
      <c r="P278" s="140">
        <f>SUM(P279:P294)</f>
        <v>58.087949999999999</v>
      </c>
      <c r="Q278" s="139"/>
      <c r="R278" s="140">
        <f>SUM(R279:R294)</f>
        <v>1.8459183000000001</v>
      </c>
      <c r="S278" s="139"/>
      <c r="T278" s="141">
        <f>SUM(T279:T294)</f>
        <v>0</v>
      </c>
      <c r="AR278" s="135" t="s">
        <v>84</v>
      </c>
      <c r="AT278" s="142" t="s">
        <v>76</v>
      </c>
      <c r="AU278" s="142" t="s">
        <v>84</v>
      </c>
      <c r="AY278" s="135" t="s">
        <v>184</v>
      </c>
      <c r="BK278" s="143">
        <f>SUM(BK279:BK294)</f>
        <v>0</v>
      </c>
    </row>
    <row r="279" spans="1:65" s="2" customFormat="1" ht="37.75" customHeight="1" x14ac:dyDescent="0.15">
      <c r="A279" s="30"/>
      <c r="B279" s="146"/>
      <c r="C279" s="147" t="s">
        <v>374</v>
      </c>
      <c r="D279" s="147" t="s">
        <v>186</v>
      </c>
      <c r="E279" s="148" t="s">
        <v>1102</v>
      </c>
      <c r="F279" s="149" t="s">
        <v>1103</v>
      </c>
      <c r="G279" s="150" t="s">
        <v>229</v>
      </c>
      <c r="H279" s="151">
        <v>59.53</v>
      </c>
      <c r="I279" s="152"/>
      <c r="J279" s="152">
        <f t="shared" ref="J279:J293" si="0">ROUND(I279*H279,2)</f>
        <v>0</v>
      </c>
      <c r="K279" s="149" t="s">
        <v>190</v>
      </c>
      <c r="L279" s="31"/>
      <c r="M279" s="153" t="s">
        <v>1</v>
      </c>
      <c r="N279" s="154" t="s">
        <v>42</v>
      </c>
      <c r="O279" s="155">
        <v>0.28299999999999997</v>
      </c>
      <c r="P279" s="155">
        <f t="shared" ref="P279:P293" si="1">O279*H279</f>
        <v>16.846989999999998</v>
      </c>
      <c r="Q279" s="155">
        <v>3.0000000000000001E-5</v>
      </c>
      <c r="R279" s="155">
        <f t="shared" ref="R279:R293" si="2">Q279*H279</f>
        <v>1.7859E-3</v>
      </c>
      <c r="S279" s="155">
        <v>0</v>
      </c>
      <c r="T279" s="156">
        <f t="shared" ref="T279:T293" si="3"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97</v>
      </c>
      <c r="AT279" s="157" t="s">
        <v>186</v>
      </c>
      <c r="AU279" s="157" t="s">
        <v>86</v>
      </c>
      <c r="AY279" s="18" t="s">
        <v>184</v>
      </c>
      <c r="BE279" s="158">
        <f t="shared" ref="BE279:BE293" si="4">IF(N279="základní",J279,0)</f>
        <v>0</v>
      </c>
      <c r="BF279" s="158">
        <f t="shared" ref="BF279:BF293" si="5">IF(N279="snížená",J279,0)</f>
        <v>0</v>
      </c>
      <c r="BG279" s="158">
        <f t="shared" ref="BG279:BG293" si="6">IF(N279="zákl. přenesená",J279,0)</f>
        <v>0</v>
      </c>
      <c r="BH279" s="158">
        <f t="shared" ref="BH279:BH293" si="7">IF(N279="sníž. přenesená",J279,0)</f>
        <v>0</v>
      </c>
      <c r="BI279" s="158">
        <f t="shared" ref="BI279:BI293" si="8">IF(N279="nulová",J279,0)</f>
        <v>0</v>
      </c>
      <c r="BJ279" s="18" t="s">
        <v>84</v>
      </c>
      <c r="BK279" s="158">
        <f t="shared" ref="BK279:BK293" si="9">ROUND(I279*H279,2)</f>
        <v>0</v>
      </c>
      <c r="BL279" s="18" t="s">
        <v>97</v>
      </c>
      <c r="BM279" s="157" t="s">
        <v>1104</v>
      </c>
    </row>
    <row r="280" spans="1:65" s="2" customFormat="1" ht="24.25" customHeight="1" x14ac:dyDescent="0.15">
      <c r="A280" s="30"/>
      <c r="B280" s="146"/>
      <c r="C280" s="183" t="s">
        <v>378</v>
      </c>
      <c r="D280" s="183" t="s">
        <v>310</v>
      </c>
      <c r="E280" s="184" t="s">
        <v>1105</v>
      </c>
      <c r="F280" s="185" t="s">
        <v>1106</v>
      </c>
      <c r="G280" s="186" t="s">
        <v>229</v>
      </c>
      <c r="H280" s="187">
        <v>59.53</v>
      </c>
      <c r="I280" s="188"/>
      <c r="J280" s="188">
        <f t="shared" si="0"/>
        <v>0</v>
      </c>
      <c r="K280" s="185" t="s">
        <v>190</v>
      </c>
      <c r="L280" s="189"/>
      <c r="M280" s="190" t="s">
        <v>1</v>
      </c>
      <c r="N280" s="191" t="s">
        <v>42</v>
      </c>
      <c r="O280" s="155">
        <v>0</v>
      </c>
      <c r="P280" s="155">
        <f t="shared" si="1"/>
        <v>0</v>
      </c>
      <c r="Q280" s="155">
        <v>2.4E-2</v>
      </c>
      <c r="R280" s="155">
        <f t="shared" si="2"/>
        <v>1.42872</v>
      </c>
      <c r="S280" s="155">
        <v>0</v>
      </c>
      <c r="T280" s="156">
        <f t="shared" si="3"/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7" t="s">
        <v>226</v>
      </c>
      <c r="AT280" s="157" t="s">
        <v>310</v>
      </c>
      <c r="AU280" s="157" t="s">
        <v>86</v>
      </c>
      <c r="AY280" s="18" t="s">
        <v>184</v>
      </c>
      <c r="BE280" s="158">
        <f t="shared" si="4"/>
        <v>0</v>
      </c>
      <c r="BF280" s="158">
        <f t="shared" si="5"/>
        <v>0</v>
      </c>
      <c r="BG280" s="158">
        <f t="shared" si="6"/>
        <v>0</v>
      </c>
      <c r="BH280" s="158">
        <f t="shared" si="7"/>
        <v>0</v>
      </c>
      <c r="BI280" s="158">
        <f t="shared" si="8"/>
        <v>0</v>
      </c>
      <c r="BJ280" s="18" t="s">
        <v>84</v>
      </c>
      <c r="BK280" s="158">
        <f t="shared" si="9"/>
        <v>0</v>
      </c>
      <c r="BL280" s="18" t="s">
        <v>97</v>
      </c>
      <c r="BM280" s="157" t="s">
        <v>1107</v>
      </c>
    </row>
    <row r="281" spans="1:65" s="2" customFormat="1" ht="37.75" customHeight="1" x14ac:dyDescent="0.15">
      <c r="A281" s="30"/>
      <c r="B281" s="146"/>
      <c r="C281" s="147" t="s">
        <v>382</v>
      </c>
      <c r="D281" s="147" t="s">
        <v>186</v>
      </c>
      <c r="E281" s="148" t="s">
        <v>2705</v>
      </c>
      <c r="F281" s="149" t="s">
        <v>2706</v>
      </c>
      <c r="G281" s="150" t="s">
        <v>359</v>
      </c>
      <c r="H281" s="151">
        <v>1</v>
      </c>
      <c r="I281" s="152"/>
      <c r="J281" s="152">
        <f t="shared" si="0"/>
        <v>0</v>
      </c>
      <c r="K281" s="149" t="s">
        <v>190</v>
      </c>
      <c r="L281" s="31"/>
      <c r="M281" s="153" t="s">
        <v>1</v>
      </c>
      <c r="N281" s="154" t="s">
        <v>42</v>
      </c>
      <c r="O281" s="155">
        <v>0.63200000000000001</v>
      </c>
      <c r="P281" s="155">
        <f t="shared" si="1"/>
        <v>0.63200000000000001</v>
      </c>
      <c r="Q281" s="155">
        <v>1.2999999999999999E-4</v>
      </c>
      <c r="R281" s="155">
        <f t="shared" si="2"/>
        <v>1.2999999999999999E-4</v>
      </c>
      <c r="S281" s="155">
        <v>0</v>
      </c>
      <c r="T281" s="156">
        <f t="shared" si="3"/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57" t="s">
        <v>97</v>
      </c>
      <c r="AT281" s="157" t="s">
        <v>186</v>
      </c>
      <c r="AU281" s="157" t="s">
        <v>86</v>
      </c>
      <c r="AY281" s="18" t="s">
        <v>184</v>
      </c>
      <c r="BE281" s="158">
        <f t="shared" si="4"/>
        <v>0</v>
      </c>
      <c r="BF281" s="158">
        <f t="shared" si="5"/>
        <v>0</v>
      </c>
      <c r="BG281" s="158">
        <f t="shared" si="6"/>
        <v>0</v>
      </c>
      <c r="BH281" s="158">
        <f t="shared" si="7"/>
        <v>0</v>
      </c>
      <c r="BI281" s="158">
        <f t="shared" si="8"/>
        <v>0</v>
      </c>
      <c r="BJ281" s="18" t="s">
        <v>84</v>
      </c>
      <c r="BK281" s="158">
        <f t="shared" si="9"/>
        <v>0</v>
      </c>
      <c r="BL281" s="18" t="s">
        <v>97</v>
      </c>
      <c r="BM281" s="157" t="s">
        <v>2707</v>
      </c>
    </row>
    <row r="282" spans="1:65" s="2" customFormat="1" ht="33" customHeight="1" x14ac:dyDescent="0.15">
      <c r="A282" s="30"/>
      <c r="B282" s="146"/>
      <c r="C282" s="183" t="s">
        <v>390</v>
      </c>
      <c r="D282" s="183" t="s">
        <v>310</v>
      </c>
      <c r="E282" s="184" t="s">
        <v>2708</v>
      </c>
      <c r="F282" s="185" t="s">
        <v>2709</v>
      </c>
      <c r="G282" s="186" t="s">
        <v>359</v>
      </c>
      <c r="H282" s="187">
        <v>1</v>
      </c>
      <c r="I282" s="188"/>
      <c r="J282" s="188">
        <f t="shared" si="0"/>
        <v>0</v>
      </c>
      <c r="K282" s="185" t="s">
        <v>190</v>
      </c>
      <c r="L282" s="189"/>
      <c r="M282" s="190" t="s">
        <v>1</v>
      </c>
      <c r="N282" s="191" t="s">
        <v>42</v>
      </c>
      <c r="O282" s="155">
        <v>0</v>
      </c>
      <c r="P282" s="155">
        <f t="shared" si="1"/>
        <v>0</v>
      </c>
      <c r="Q282" s="155">
        <v>1.7999999999999999E-2</v>
      </c>
      <c r="R282" s="155">
        <f t="shared" si="2"/>
        <v>1.7999999999999999E-2</v>
      </c>
      <c r="S282" s="155">
        <v>0</v>
      </c>
      <c r="T282" s="156">
        <f t="shared" si="3"/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226</v>
      </c>
      <c r="AT282" s="157" t="s">
        <v>310</v>
      </c>
      <c r="AU282" s="157" t="s">
        <v>86</v>
      </c>
      <c r="AY282" s="18" t="s">
        <v>184</v>
      </c>
      <c r="BE282" s="158">
        <f t="shared" si="4"/>
        <v>0</v>
      </c>
      <c r="BF282" s="158">
        <f t="shared" si="5"/>
        <v>0</v>
      </c>
      <c r="BG282" s="158">
        <f t="shared" si="6"/>
        <v>0</v>
      </c>
      <c r="BH282" s="158">
        <f t="shared" si="7"/>
        <v>0</v>
      </c>
      <c r="BI282" s="158">
        <f t="shared" si="8"/>
        <v>0</v>
      </c>
      <c r="BJ282" s="18" t="s">
        <v>84</v>
      </c>
      <c r="BK282" s="158">
        <f t="shared" si="9"/>
        <v>0</v>
      </c>
      <c r="BL282" s="18" t="s">
        <v>97</v>
      </c>
      <c r="BM282" s="157" t="s">
        <v>2710</v>
      </c>
    </row>
    <row r="283" spans="1:65" s="2" customFormat="1" ht="37.75" customHeight="1" x14ac:dyDescent="0.15">
      <c r="A283" s="30"/>
      <c r="B283" s="146"/>
      <c r="C283" s="147" t="s">
        <v>396</v>
      </c>
      <c r="D283" s="147" t="s">
        <v>186</v>
      </c>
      <c r="E283" s="148" t="s">
        <v>410</v>
      </c>
      <c r="F283" s="149" t="s">
        <v>411</v>
      </c>
      <c r="G283" s="150" t="s">
        <v>359</v>
      </c>
      <c r="H283" s="151">
        <v>8</v>
      </c>
      <c r="I283" s="152"/>
      <c r="J283" s="152">
        <f t="shared" si="0"/>
        <v>0</v>
      </c>
      <c r="K283" s="149" t="s">
        <v>190</v>
      </c>
      <c r="L283" s="31"/>
      <c r="M283" s="153" t="s">
        <v>1</v>
      </c>
      <c r="N283" s="154" t="s">
        <v>42</v>
      </c>
      <c r="O283" s="155">
        <v>0.53900000000000003</v>
      </c>
      <c r="P283" s="155">
        <f t="shared" si="1"/>
        <v>4.3120000000000003</v>
      </c>
      <c r="Q283" s="155">
        <v>6.9999999999999994E-5</v>
      </c>
      <c r="R283" s="155">
        <f t="shared" si="2"/>
        <v>5.5999999999999995E-4</v>
      </c>
      <c r="S283" s="155">
        <v>0</v>
      </c>
      <c r="T283" s="156">
        <f t="shared" si="3"/>
        <v>0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57" t="s">
        <v>97</v>
      </c>
      <c r="AT283" s="157" t="s">
        <v>186</v>
      </c>
      <c r="AU283" s="157" t="s">
        <v>86</v>
      </c>
      <c r="AY283" s="18" t="s">
        <v>184</v>
      </c>
      <c r="BE283" s="158">
        <f t="shared" si="4"/>
        <v>0</v>
      </c>
      <c r="BF283" s="158">
        <f t="shared" si="5"/>
        <v>0</v>
      </c>
      <c r="BG283" s="158">
        <f t="shared" si="6"/>
        <v>0</v>
      </c>
      <c r="BH283" s="158">
        <f t="shared" si="7"/>
        <v>0</v>
      </c>
      <c r="BI283" s="158">
        <f t="shared" si="8"/>
        <v>0</v>
      </c>
      <c r="BJ283" s="18" t="s">
        <v>84</v>
      </c>
      <c r="BK283" s="158">
        <f t="shared" si="9"/>
        <v>0</v>
      </c>
      <c r="BL283" s="18" t="s">
        <v>97</v>
      </c>
      <c r="BM283" s="157" t="s">
        <v>1108</v>
      </c>
    </row>
    <row r="284" spans="1:65" s="2" customFormat="1" ht="24.25" customHeight="1" x14ac:dyDescent="0.15">
      <c r="A284" s="30"/>
      <c r="B284" s="146"/>
      <c r="C284" s="183" t="s">
        <v>403</v>
      </c>
      <c r="D284" s="183" t="s">
        <v>310</v>
      </c>
      <c r="E284" s="184" t="s">
        <v>1109</v>
      </c>
      <c r="F284" s="185" t="s">
        <v>1110</v>
      </c>
      <c r="G284" s="186" t="s">
        <v>359</v>
      </c>
      <c r="H284" s="187">
        <v>2</v>
      </c>
      <c r="I284" s="188"/>
      <c r="J284" s="188">
        <f t="shared" si="0"/>
        <v>0</v>
      </c>
      <c r="K284" s="185" t="s">
        <v>190</v>
      </c>
      <c r="L284" s="189"/>
      <c r="M284" s="190" t="s">
        <v>1</v>
      </c>
      <c r="N284" s="191" t="s">
        <v>42</v>
      </c>
      <c r="O284" s="155">
        <v>0</v>
      </c>
      <c r="P284" s="155">
        <f t="shared" si="1"/>
        <v>0</v>
      </c>
      <c r="Q284" s="155">
        <v>0.01</v>
      </c>
      <c r="R284" s="155">
        <f t="shared" si="2"/>
        <v>0.02</v>
      </c>
      <c r="S284" s="155">
        <v>0</v>
      </c>
      <c r="T284" s="156">
        <f t="shared" si="3"/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57" t="s">
        <v>226</v>
      </c>
      <c r="AT284" s="157" t="s">
        <v>310</v>
      </c>
      <c r="AU284" s="157" t="s">
        <v>86</v>
      </c>
      <c r="AY284" s="18" t="s">
        <v>184</v>
      </c>
      <c r="BE284" s="158">
        <f t="shared" si="4"/>
        <v>0</v>
      </c>
      <c r="BF284" s="158">
        <f t="shared" si="5"/>
        <v>0</v>
      </c>
      <c r="BG284" s="158">
        <f t="shared" si="6"/>
        <v>0</v>
      </c>
      <c r="BH284" s="158">
        <f t="shared" si="7"/>
        <v>0</v>
      </c>
      <c r="BI284" s="158">
        <f t="shared" si="8"/>
        <v>0</v>
      </c>
      <c r="BJ284" s="18" t="s">
        <v>84</v>
      </c>
      <c r="BK284" s="158">
        <f t="shared" si="9"/>
        <v>0</v>
      </c>
      <c r="BL284" s="18" t="s">
        <v>97</v>
      </c>
      <c r="BM284" s="157" t="s">
        <v>1111</v>
      </c>
    </row>
    <row r="285" spans="1:65" s="2" customFormat="1" ht="24.25" customHeight="1" x14ac:dyDescent="0.15">
      <c r="A285" s="30"/>
      <c r="B285" s="146"/>
      <c r="C285" s="183" t="s">
        <v>409</v>
      </c>
      <c r="D285" s="183" t="s">
        <v>310</v>
      </c>
      <c r="E285" s="184" t="s">
        <v>1112</v>
      </c>
      <c r="F285" s="185" t="s">
        <v>1113</v>
      </c>
      <c r="G285" s="186" t="s">
        <v>359</v>
      </c>
      <c r="H285" s="187">
        <v>6</v>
      </c>
      <c r="I285" s="188"/>
      <c r="J285" s="188">
        <f t="shared" si="0"/>
        <v>0</v>
      </c>
      <c r="K285" s="185" t="s">
        <v>190</v>
      </c>
      <c r="L285" s="189"/>
      <c r="M285" s="190" t="s">
        <v>1</v>
      </c>
      <c r="N285" s="191" t="s">
        <v>42</v>
      </c>
      <c r="O285" s="155">
        <v>0</v>
      </c>
      <c r="P285" s="155">
        <f t="shared" si="1"/>
        <v>0</v>
      </c>
      <c r="Q285" s="155">
        <v>0.01</v>
      </c>
      <c r="R285" s="155">
        <f t="shared" si="2"/>
        <v>0.06</v>
      </c>
      <c r="S285" s="155">
        <v>0</v>
      </c>
      <c r="T285" s="156">
        <f t="shared" si="3"/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226</v>
      </c>
      <c r="AT285" s="157" t="s">
        <v>310</v>
      </c>
      <c r="AU285" s="157" t="s">
        <v>86</v>
      </c>
      <c r="AY285" s="18" t="s">
        <v>184</v>
      </c>
      <c r="BE285" s="158">
        <f t="shared" si="4"/>
        <v>0</v>
      </c>
      <c r="BF285" s="158">
        <f t="shared" si="5"/>
        <v>0</v>
      </c>
      <c r="BG285" s="158">
        <f t="shared" si="6"/>
        <v>0</v>
      </c>
      <c r="BH285" s="158">
        <f t="shared" si="7"/>
        <v>0</v>
      </c>
      <c r="BI285" s="158">
        <f t="shared" si="8"/>
        <v>0</v>
      </c>
      <c r="BJ285" s="18" t="s">
        <v>84</v>
      </c>
      <c r="BK285" s="158">
        <f t="shared" si="9"/>
        <v>0</v>
      </c>
      <c r="BL285" s="18" t="s">
        <v>97</v>
      </c>
      <c r="BM285" s="157" t="s">
        <v>1114</v>
      </c>
    </row>
    <row r="286" spans="1:65" s="2" customFormat="1" ht="44.25" customHeight="1" x14ac:dyDescent="0.15">
      <c r="A286" s="30"/>
      <c r="B286" s="146"/>
      <c r="C286" s="147" t="s">
        <v>413</v>
      </c>
      <c r="D286" s="147" t="s">
        <v>186</v>
      </c>
      <c r="E286" s="148" t="s">
        <v>1115</v>
      </c>
      <c r="F286" s="149" t="s">
        <v>1116</v>
      </c>
      <c r="G286" s="150" t="s">
        <v>229</v>
      </c>
      <c r="H286" s="151">
        <v>86.88</v>
      </c>
      <c r="I286" s="152"/>
      <c r="J286" s="152">
        <f t="shared" si="0"/>
        <v>0</v>
      </c>
      <c r="K286" s="149" t="s">
        <v>190</v>
      </c>
      <c r="L286" s="31"/>
      <c r="M286" s="153" t="s">
        <v>1</v>
      </c>
      <c r="N286" s="154" t="s">
        <v>42</v>
      </c>
      <c r="O286" s="155">
        <v>0.29199999999999998</v>
      </c>
      <c r="P286" s="155">
        <f t="shared" si="1"/>
        <v>25.368959999999998</v>
      </c>
      <c r="Q286" s="155">
        <v>2.48E-3</v>
      </c>
      <c r="R286" s="155">
        <f t="shared" si="2"/>
        <v>0.2154624</v>
      </c>
      <c r="S286" s="155">
        <v>0</v>
      </c>
      <c r="T286" s="156">
        <f t="shared" si="3"/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97</v>
      </c>
      <c r="AT286" s="157" t="s">
        <v>186</v>
      </c>
      <c r="AU286" s="157" t="s">
        <v>86</v>
      </c>
      <c r="AY286" s="18" t="s">
        <v>184</v>
      </c>
      <c r="BE286" s="158">
        <f t="shared" si="4"/>
        <v>0</v>
      </c>
      <c r="BF286" s="158">
        <f t="shared" si="5"/>
        <v>0</v>
      </c>
      <c r="BG286" s="158">
        <f t="shared" si="6"/>
        <v>0</v>
      </c>
      <c r="BH286" s="158">
        <f t="shared" si="7"/>
        <v>0</v>
      </c>
      <c r="BI286" s="158">
        <f t="shared" si="8"/>
        <v>0</v>
      </c>
      <c r="BJ286" s="18" t="s">
        <v>84</v>
      </c>
      <c r="BK286" s="158">
        <f t="shared" si="9"/>
        <v>0</v>
      </c>
      <c r="BL286" s="18" t="s">
        <v>97</v>
      </c>
      <c r="BM286" s="157" t="s">
        <v>2711</v>
      </c>
    </row>
    <row r="287" spans="1:65" s="2" customFormat="1" ht="37.75" customHeight="1" x14ac:dyDescent="0.15">
      <c r="A287" s="30"/>
      <c r="B287" s="146"/>
      <c r="C287" s="147" t="s">
        <v>418</v>
      </c>
      <c r="D287" s="147" t="s">
        <v>186</v>
      </c>
      <c r="E287" s="148" t="s">
        <v>1118</v>
      </c>
      <c r="F287" s="149" t="s">
        <v>1119</v>
      </c>
      <c r="G287" s="150" t="s">
        <v>359</v>
      </c>
      <c r="H287" s="151">
        <v>13</v>
      </c>
      <c r="I287" s="152"/>
      <c r="J287" s="152">
        <f t="shared" si="0"/>
        <v>0</v>
      </c>
      <c r="K287" s="149" t="s">
        <v>190</v>
      </c>
      <c r="L287" s="31"/>
      <c r="M287" s="153" t="s">
        <v>1</v>
      </c>
      <c r="N287" s="154" t="s">
        <v>42</v>
      </c>
      <c r="O287" s="155">
        <v>0.68300000000000005</v>
      </c>
      <c r="P287" s="155">
        <f t="shared" si="1"/>
        <v>8.8790000000000013</v>
      </c>
      <c r="Q287" s="155">
        <v>0</v>
      </c>
      <c r="R287" s="155">
        <f t="shared" si="2"/>
        <v>0</v>
      </c>
      <c r="S287" s="155">
        <v>0</v>
      </c>
      <c r="T287" s="156">
        <f t="shared" si="3"/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97</v>
      </c>
      <c r="AT287" s="157" t="s">
        <v>186</v>
      </c>
      <c r="AU287" s="157" t="s">
        <v>86</v>
      </c>
      <c r="AY287" s="18" t="s">
        <v>184</v>
      </c>
      <c r="BE287" s="158">
        <f t="shared" si="4"/>
        <v>0</v>
      </c>
      <c r="BF287" s="158">
        <f t="shared" si="5"/>
        <v>0</v>
      </c>
      <c r="BG287" s="158">
        <f t="shared" si="6"/>
        <v>0</v>
      </c>
      <c r="BH287" s="158">
        <f t="shared" si="7"/>
        <v>0</v>
      </c>
      <c r="BI287" s="158">
        <f t="shared" si="8"/>
        <v>0</v>
      </c>
      <c r="BJ287" s="18" t="s">
        <v>84</v>
      </c>
      <c r="BK287" s="158">
        <f t="shared" si="9"/>
        <v>0</v>
      </c>
      <c r="BL287" s="18" t="s">
        <v>97</v>
      </c>
      <c r="BM287" s="157" t="s">
        <v>1120</v>
      </c>
    </row>
    <row r="288" spans="1:65" s="2" customFormat="1" ht="16.5" customHeight="1" x14ac:dyDescent="0.15">
      <c r="A288" s="30"/>
      <c r="B288" s="146"/>
      <c r="C288" s="183" t="s">
        <v>422</v>
      </c>
      <c r="D288" s="183" t="s">
        <v>310</v>
      </c>
      <c r="E288" s="184" t="s">
        <v>1121</v>
      </c>
      <c r="F288" s="185" t="s">
        <v>1122</v>
      </c>
      <c r="G288" s="186" t="s">
        <v>359</v>
      </c>
      <c r="H288" s="187">
        <v>7</v>
      </c>
      <c r="I288" s="188"/>
      <c r="J288" s="188">
        <f t="shared" si="0"/>
        <v>0</v>
      </c>
      <c r="K288" s="185" t="s">
        <v>190</v>
      </c>
      <c r="L288" s="189"/>
      <c r="M288" s="190" t="s">
        <v>1</v>
      </c>
      <c r="N288" s="191" t="s">
        <v>42</v>
      </c>
      <c r="O288" s="155">
        <v>0</v>
      </c>
      <c r="P288" s="155">
        <f t="shared" si="1"/>
        <v>0</v>
      </c>
      <c r="Q288" s="155">
        <v>7.6000000000000004E-4</v>
      </c>
      <c r="R288" s="155">
        <f t="shared" si="2"/>
        <v>5.3200000000000001E-3</v>
      </c>
      <c r="S288" s="155">
        <v>0</v>
      </c>
      <c r="T288" s="156">
        <f t="shared" si="3"/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226</v>
      </c>
      <c r="AT288" s="157" t="s">
        <v>310</v>
      </c>
      <c r="AU288" s="157" t="s">
        <v>86</v>
      </c>
      <c r="AY288" s="18" t="s">
        <v>184</v>
      </c>
      <c r="BE288" s="158">
        <f t="shared" si="4"/>
        <v>0</v>
      </c>
      <c r="BF288" s="158">
        <f t="shared" si="5"/>
        <v>0</v>
      </c>
      <c r="BG288" s="158">
        <f t="shared" si="6"/>
        <v>0</v>
      </c>
      <c r="BH288" s="158">
        <f t="shared" si="7"/>
        <v>0</v>
      </c>
      <c r="BI288" s="158">
        <f t="shared" si="8"/>
        <v>0</v>
      </c>
      <c r="BJ288" s="18" t="s">
        <v>84</v>
      </c>
      <c r="BK288" s="158">
        <f t="shared" si="9"/>
        <v>0</v>
      </c>
      <c r="BL288" s="18" t="s">
        <v>97</v>
      </c>
      <c r="BM288" s="157" t="s">
        <v>1123</v>
      </c>
    </row>
    <row r="289" spans="1:65" s="2" customFormat="1" ht="16.5" customHeight="1" x14ac:dyDescent="0.15">
      <c r="A289" s="30"/>
      <c r="B289" s="146"/>
      <c r="C289" s="183" t="s">
        <v>426</v>
      </c>
      <c r="D289" s="183" t="s">
        <v>310</v>
      </c>
      <c r="E289" s="184" t="s">
        <v>1124</v>
      </c>
      <c r="F289" s="185" t="s">
        <v>1125</v>
      </c>
      <c r="G289" s="186" t="s">
        <v>359</v>
      </c>
      <c r="H289" s="187">
        <v>2</v>
      </c>
      <c r="I289" s="188"/>
      <c r="J289" s="188">
        <f t="shared" si="0"/>
        <v>0</v>
      </c>
      <c r="K289" s="185" t="s">
        <v>190</v>
      </c>
      <c r="L289" s="189"/>
      <c r="M289" s="190" t="s">
        <v>1</v>
      </c>
      <c r="N289" s="191" t="s">
        <v>42</v>
      </c>
      <c r="O289" s="155">
        <v>0</v>
      </c>
      <c r="P289" s="155">
        <f t="shared" si="1"/>
        <v>0</v>
      </c>
      <c r="Q289" s="155">
        <v>5.4000000000000001E-4</v>
      </c>
      <c r="R289" s="155">
        <f t="shared" si="2"/>
        <v>1.08E-3</v>
      </c>
      <c r="S289" s="155">
        <v>0</v>
      </c>
      <c r="T289" s="156">
        <f t="shared" si="3"/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226</v>
      </c>
      <c r="AT289" s="157" t="s">
        <v>310</v>
      </c>
      <c r="AU289" s="157" t="s">
        <v>86</v>
      </c>
      <c r="AY289" s="18" t="s">
        <v>184</v>
      </c>
      <c r="BE289" s="158">
        <f t="shared" si="4"/>
        <v>0</v>
      </c>
      <c r="BF289" s="158">
        <f t="shared" si="5"/>
        <v>0</v>
      </c>
      <c r="BG289" s="158">
        <f t="shared" si="6"/>
        <v>0</v>
      </c>
      <c r="BH289" s="158">
        <f t="shared" si="7"/>
        <v>0</v>
      </c>
      <c r="BI289" s="158">
        <f t="shared" si="8"/>
        <v>0</v>
      </c>
      <c r="BJ289" s="18" t="s">
        <v>84</v>
      </c>
      <c r="BK289" s="158">
        <f t="shared" si="9"/>
        <v>0</v>
      </c>
      <c r="BL289" s="18" t="s">
        <v>97</v>
      </c>
      <c r="BM289" s="157" t="s">
        <v>2712</v>
      </c>
    </row>
    <row r="290" spans="1:65" s="2" customFormat="1" ht="16.5" customHeight="1" x14ac:dyDescent="0.15">
      <c r="A290" s="30"/>
      <c r="B290" s="146"/>
      <c r="C290" s="183" t="s">
        <v>431</v>
      </c>
      <c r="D290" s="183" t="s">
        <v>310</v>
      </c>
      <c r="E290" s="184" t="s">
        <v>1127</v>
      </c>
      <c r="F290" s="185" t="s">
        <v>1128</v>
      </c>
      <c r="G290" s="186" t="s">
        <v>359</v>
      </c>
      <c r="H290" s="187">
        <v>2</v>
      </c>
      <c r="I290" s="188"/>
      <c r="J290" s="188">
        <f t="shared" si="0"/>
        <v>0</v>
      </c>
      <c r="K290" s="185" t="s">
        <v>190</v>
      </c>
      <c r="L290" s="189"/>
      <c r="M290" s="190" t="s">
        <v>1</v>
      </c>
      <c r="N290" s="191" t="s">
        <v>42</v>
      </c>
      <c r="O290" s="155">
        <v>0</v>
      </c>
      <c r="P290" s="155">
        <f t="shared" si="1"/>
        <v>0</v>
      </c>
      <c r="Q290" s="155">
        <v>6.4999999999999997E-4</v>
      </c>
      <c r="R290" s="155">
        <f t="shared" si="2"/>
        <v>1.2999999999999999E-3</v>
      </c>
      <c r="S290" s="155">
        <v>0</v>
      </c>
      <c r="T290" s="156">
        <f t="shared" si="3"/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226</v>
      </c>
      <c r="AT290" s="157" t="s">
        <v>310</v>
      </c>
      <c r="AU290" s="157" t="s">
        <v>86</v>
      </c>
      <c r="AY290" s="18" t="s">
        <v>184</v>
      </c>
      <c r="BE290" s="158">
        <f t="shared" si="4"/>
        <v>0</v>
      </c>
      <c r="BF290" s="158">
        <f t="shared" si="5"/>
        <v>0</v>
      </c>
      <c r="BG290" s="158">
        <f t="shared" si="6"/>
        <v>0</v>
      </c>
      <c r="BH290" s="158">
        <f t="shared" si="7"/>
        <v>0</v>
      </c>
      <c r="BI290" s="158">
        <f t="shared" si="8"/>
        <v>0</v>
      </c>
      <c r="BJ290" s="18" t="s">
        <v>84</v>
      </c>
      <c r="BK290" s="158">
        <f t="shared" si="9"/>
        <v>0</v>
      </c>
      <c r="BL290" s="18" t="s">
        <v>97</v>
      </c>
      <c r="BM290" s="157" t="s">
        <v>2713</v>
      </c>
    </row>
    <row r="291" spans="1:65" s="2" customFormat="1" ht="16.5" customHeight="1" x14ac:dyDescent="0.15">
      <c r="A291" s="30"/>
      <c r="B291" s="146"/>
      <c r="C291" s="183" t="s">
        <v>435</v>
      </c>
      <c r="D291" s="183" t="s">
        <v>310</v>
      </c>
      <c r="E291" s="184" t="s">
        <v>1130</v>
      </c>
      <c r="F291" s="185" t="s">
        <v>1131</v>
      </c>
      <c r="G291" s="186" t="s">
        <v>359</v>
      </c>
      <c r="H291" s="187">
        <v>2</v>
      </c>
      <c r="I291" s="188"/>
      <c r="J291" s="188">
        <f t="shared" si="0"/>
        <v>0</v>
      </c>
      <c r="K291" s="185" t="s">
        <v>190</v>
      </c>
      <c r="L291" s="189"/>
      <c r="M291" s="190" t="s">
        <v>1</v>
      </c>
      <c r="N291" s="191" t="s">
        <v>42</v>
      </c>
      <c r="O291" s="155">
        <v>0</v>
      </c>
      <c r="P291" s="155">
        <f t="shared" si="1"/>
        <v>0</v>
      </c>
      <c r="Q291" s="155">
        <v>8.8000000000000003E-4</v>
      </c>
      <c r="R291" s="155">
        <f t="shared" si="2"/>
        <v>1.7600000000000001E-3</v>
      </c>
      <c r="S291" s="155">
        <v>0</v>
      </c>
      <c r="T291" s="156">
        <f t="shared" si="3"/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7" t="s">
        <v>226</v>
      </c>
      <c r="AT291" s="157" t="s">
        <v>310</v>
      </c>
      <c r="AU291" s="157" t="s">
        <v>86</v>
      </c>
      <c r="AY291" s="18" t="s">
        <v>184</v>
      </c>
      <c r="BE291" s="158">
        <f t="shared" si="4"/>
        <v>0</v>
      </c>
      <c r="BF291" s="158">
        <f t="shared" si="5"/>
        <v>0</v>
      </c>
      <c r="BG291" s="158">
        <f t="shared" si="6"/>
        <v>0</v>
      </c>
      <c r="BH291" s="158">
        <f t="shared" si="7"/>
        <v>0</v>
      </c>
      <c r="BI291" s="158">
        <f t="shared" si="8"/>
        <v>0</v>
      </c>
      <c r="BJ291" s="18" t="s">
        <v>84</v>
      </c>
      <c r="BK291" s="158">
        <f t="shared" si="9"/>
        <v>0</v>
      </c>
      <c r="BL291" s="18" t="s">
        <v>97</v>
      </c>
      <c r="BM291" s="157" t="s">
        <v>2714</v>
      </c>
    </row>
    <row r="292" spans="1:65" s="2" customFormat="1" ht="37.75" customHeight="1" x14ac:dyDescent="0.15">
      <c r="A292" s="30"/>
      <c r="B292" s="146"/>
      <c r="C292" s="147" t="s">
        <v>439</v>
      </c>
      <c r="D292" s="147" t="s">
        <v>186</v>
      </c>
      <c r="E292" s="148" t="s">
        <v>2715</v>
      </c>
      <c r="F292" s="149" t="s">
        <v>2716</v>
      </c>
      <c r="G292" s="150" t="s">
        <v>359</v>
      </c>
      <c r="H292" s="151">
        <v>3</v>
      </c>
      <c r="I292" s="152"/>
      <c r="J292" s="152">
        <f t="shared" si="0"/>
        <v>0</v>
      </c>
      <c r="K292" s="149" t="s">
        <v>190</v>
      </c>
      <c r="L292" s="31"/>
      <c r="M292" s="153" t="s">
        <v>1</v>
      </c>
      <c r="N292" s="154" t="s">
        <v>42</v>
      </c>
      <c r="O292" s="155">
        <v>0.68300000000000005</v>
      </c>
      <c r="P292" s="155">
        <f t="shared" si="1"/>
        <v>2.0490000000000004</v>
      </c>
      <c r="Q292" s="155">
        <v>0</v>
      </c>
      <c r="R292" s="155">
        <f t="shared" si="2"/>
        <v>0</v>
      </c>
      <c r="S292" s="155">
        <v>0</v>
      </c>
      <c r="T292" s="156">
        <f t="shared" si="3"/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 t="shared" si="4"/>
        <v>0</v>
      </c>
      <c r="BF292" s="158">
        <f t="shared" si="5"/>
        <v>0</v>
      </c>
      <c r="BG292" s="158">
        <f t="shared" si="6"/>
        <v>0</v>
      </c>
      <c r="BH292" s="158">
        <f t="shared" si="7"/>
        <v>0</v>
      </c>
      <c r="BI292" s="158">
        <f t="shared" si="8"/>
        <v>0</v>
      </c>
      <c r="BJ292" s="18" t="s">
        <v>84</v>
      </c>
      <c r="BK292" s="158">
        <f t="shared" si="9"/>
        <v>0</v>
      </c>
      <c r="BL292" s="18" t="s">
        <v>97</v>
      </c>
      <c r="BM292" s="157" t="s">
        <v>2717</v>
      </c>
    </row>
    <row r="293" spans="1:65" s="2" customFormat="1" ht="16.5" customHeight="1" x14ac:dyDescent="0.15">
      <c r="A293" s="30"/>
      <c r="B293" s="146"/>
      <c r="C293" s="183" t="s">
        <v>444</v>
      </c>
      <c r="D293" s="183" t="s">
        <v>310</v>
      </c>
      <c r="E293" s="184" t="s">
        <v>2718</v>
      </c>
      <c r="F293" s="185" t="s">
        <v>2719</v>
      </c>
      <c r="G293" s="186" t="s">
        <v>359</v>
      </c>
      <c r="H293" s="187">
        <v>3</v>
      </c>
      <c r="I293" s="188"/>
      <c r="J293" s="188">
        <f t="shared" si="0"/>
        <v>0</v>
      </c>
      <c r="K293" s="185" t="s">
        <v>1</v>
      </c>
      <c r="L293" s="189"/>
      <c r="M293" s="190" t="s">
        <v>1</v>
      </c>
      <c r="N293" s="191" t="s">
        <v>42</v>
      </c>
      <c r="O293" s="155">
        <v>0</v>
      </c>
      <c r="P293" s="155">
        <f t="shared" si="1"/>
        <v>0</v>
      </c>
      <c r="Q293" s="155">
        <v>3.0599999999999999E-2</v>
      </c>
      <c r="R293" s="155">
        <f t="shared" si="2"/>
        <v>9.1799999999999993E-2</v>
      </c>
      <c r="S293" s="155">
        <v>0</v>
      </c>
      <c r="T293" s="156">
        <f t="shared" si="3"/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57" t="s">
        <v>226</v>
      </c>
      <c r="AT293" s="157" t="s">
        <v>310</v>
      </c>
      <c r="AU293" s="157" t="s">
        <v>86</v>
      </c>
      <c r="AY293" s="18" t="s">
        <v>184</v>
      </c>
      <c r="BE293" s="158">
        <f t="shared" si="4"/>
        <v>0</v>
      </c>
      <c r="BF293" s="158">
        <f t="shared" si="5"/>
        <v>0</v>
      </c>
      <c r="BG293" s="158">
        <f t="shared" si="6"/>
        <v>0</v>
      </c>
      <c r="BH293" s="158">
        <f t="shared" si="7"/>
        <v>0</v>
      </c>
      <c r="BI293" s="158">
        <f t="shared" si="8"/>
        <v>0</v>
      </c>
      <c r="BJ293" s="18" t="s">
        <v>84</v>
      </c>
      <c r="BK293" s="158">
        <f t="shared" si="9"/>
        <v>0</v>
      </c>
      <c r="BL293" s="18" t="s">
        <v>97</v>
      </c>
      <c r="BM293" s="157" t="s">
        <v>2720</v>
      </c>
    </row>
    <row r="294" spans="1:65" s="2" customFormat="1" ht="30" x14ac:dyDescent="0.15">
      <c r="A294" s="30"/>
      <c r="B294" s="31"/>
      <c r="C294" s="30"/>
      <c r="D294" s="159" t="s">
        <v>192</v>
      </c>
      <c r="E294" s="30"/>
      <c r="F294" s="160" t="s">
        <v>2721</v>
      </c>
      <c r="G294" s="30"/>
      <c r="H294" s="30"/>
      <c r="I294" s="30"/>
      <c r="J294" s="30"/>
      <c r="K294" s="30"/>
      <c r="L294" s="31"/>
      <c r="M294" s="161"/>
      <c r="N294" s="162"/>
      <c r="O294" s="56"/>
      <c r="P294" s="56"/>
      <c r="Q294" s="56"/>
      <c r="R294" s="56"/>
      <c r="S294" s="56"/>
      <c r="T294" s="57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T294" s="18" t="s">
        <v>192</v>
      </c>
      <c r="AU294" s="18" t="s">
        <v>86</v>
      </c>
    </row>
    <row r="295" spans="1:65" s="12" customFormat="1" ht="22.75" customHeight="1" x14ac:dyDescent="0.15">
      <c r="B295" s="134"/>
      <c r="D295" s="135" t="s">
        <v>76</v>
      </c>
      <c r="E295" s="144" t="s">
        <v>232</v>
      </c>
      <c r="F295" s="144" t="s">
        <v>645</v>
      </c>
      <c r="J295" s="145">
        <f>BK295</f>
        <v>0</v>
      </c>
      <c r="L295" s="134"/>
      <c r="M295" s="138"/>
      <c r="N295" s="139"/>
      <c r="O295" s="139"/>
      <c r="P295" s="140">
        <f>SUM(P296:P298)</f>
        <v>10.067509999999999</v>
      </c>
      <c r="Q295" s="139"/>
      <c r="R295" s="140">
        <f>SUM(R296:R298)</f>
        <v>0</v>
      </c>
      <c r="S295" s="139"/>
      <c r="T295" s="141">
        <f>SUM(T296:T298)</f>
        <v>0</v>
      </c>
      <c r="AR295" s="135" t="s">
        <v>84</v>
      </c>
      <c r="AT295" s="142" t="s">
        <v>76</v>
      </c>
      <c r="AU295" s="142" t="s">
        <v>84</v>
      </c>
      <c r="AY295" s="135" t="s">
        <v>184</v>
      </c>
      <c r="BK295" s="143">
        <f>SUM(BK296:BK298)</f>
        <v>0</v>
      </c>
    </row>
    <row r="296" spans="1:65" s="2" customFormat="1" ht="66.75" customHeight="1" x14ac:dyDescent="0.15">
      <c r="A296" s="30"/>
      <c r="B296" s="146"/>
      <c r="C296" s="147" t="s">
        <v>449</v>
      </c>
      <c r="D296" s="147" t="s">
        <v>186</v>
      </c>
      <c r="E296" s="148" t="s">
        <v>1176</v>
      </c>
      <c r="F296" s="149" t="s">
        <v>1177</v>
      </c>
      <c r="G296" s="150" t="s">
        <v>229</v>
      </c>
      <c r="H296" s="151">
        <v>14</v>
      </c>
      <c r="I296" s="152"/>
      <c r="J296" s="152">
        <f>ROUND(I296*H296,2)</f>
        <v>0</v>
      </c>
      <c r="K296" s="149" t="s">
        <v>190</v>
      </c>
      <c r="L296" s="31"/>
      <c r="M296" s="153" t="s">
        <v>1</v>
      </c>
      <c r="N296" s="154" t="s">
        <v>42</v>
      </c>
      <c r="O296" s="155">
        <v>0.124</v>
      </c>
      <c r="P296" s="155">
        <f>O296*H296</f>
        <v>1.736</v>
      </c>
      <c r="Q296" s="155">
        <v>0</v>
      </c>
      <c r="R296" s="155">
        <f>Q296*H296</f>
        <v>0</v>
      </c>
      <c r="S296" s="155">
        <v>0</v>
      </c>
      <c r="T296" s="156">
        <f>S296*H296</f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7" t="s">
        <v>97</v>
      </c>
      <c r="AT296" s="157" t="s">
        <v>186</v>
      </c>
      <c r="AU296" s="157" t="s">
        <v>86</v>
      </c>
      <c r="AY296" s="18" t="s">
        <v>184</v>
      </c>
      <c r="BE296" s="158">
        <f>IF(N296="základní",J296,0)</f>
        <v>0</v>
      </c>
      <c r="BF296" s="158">
        <f>IF(N296="snížená",J296,0)</f>
        <v>0</v>
      </c>
      <c r="BG296" s="158">
        <f>IF(N296="zákl. přenesená",J296,0)</f>
        <v>0</v>
      </c>
      <c r="BH296" s="158">
        <f>IF(N296="sníž. přenesená",J296,0)</f>
        <v>0</v>
      </c>
      <c r="BI296" s="158">
        <f>IF(N296="nulová",J296,0)</f>
        <v>0</v>
      </c>
      <c r="BJ296" s="18" t="s">
        <v>84</v>
      </c>
      <c r="BK296" s="158">
        <f>ROUND(I296*H296,2)</f>
        <v>0</v>
      </c>
      <c r="BL296" s="18" t="s">
        <v>97</v>
      </c>
      <c r="BM296" s="157" t="s">
        <v>1178</v>
      </c>
    </row>
    <row r="297" spans="1:65" s="2" customFormat="1" ht="76.25" customHeight="1" x14ac:dyDescent="0.15">
      <c r="A297" s="30"/>
      <c r="B297" s="146"/>
      <c r="C297" s="147" t="s">
        <v>453</v>
      </c>
      <c r="D297" s="147" t="s">
        <v>186</v>
      </c>
      <c r="E297" s="148" t="s">
        <v>1179</v>
      </c>
      <c r="F297" s="149" t="s">
        <v>1180</v>
      </c>
      <c r="G297" s="150" t="s">
        <v>189</v>
      </c>
      <c r="H297" s="151">
        <v>42.218000000000004</v>
      </c>
      <c r="I297" s="152"/>
      <c r="J297" s="152">
        <f>ROUND(I297*H297,2)</f>
        <v>0</v>
      </c>
      <c r="K297" s="149" t="s">
        <v>190</v>
      </c>
      <c r="L297" s="31"/>
      <c r="M297" s="153" t="s">
        <v>1</v>
      </c>
      <c r="N297" s="154" t="s">
        <v>42</v>
      </c>
      <c r="O297" s="155">
        <v>0.09</v>
      </c>
      <c r="P297" s="155">
        <f>O297*H297</f>
        <v>3.79962</v>
      </c>
      <c r="Q297" s="155">
        <v>0</v>
      </c>
      <c r="R297" s="155">
        <f>Q297*H297</f>
        <v>0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97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97</v>
      </c>
      <c r="BM297" s="157" t="s">
        <v>1181</v>
      </c>
    </row>
    <row r="298" spans="1:65" s="2" customFormat="1" ht="78" customHeight="1" x14ac:dyDescent="0.15">
      <c r="A298" s="30"/>
      <c r="B298" s="146"/>
      <c r="C298" s="147" t="s">
        <v>457</v>
      </c>
      <c r="D298" s="147" t="s">
        <v>186</v>
      </c>
      <c r="E298" s="148" t="s">
        <v>1182</v>
      </c>
      <c r="F298" s="149" t="s">
        <v>1183</v>
      </c>
      <c r="G298" s="150" t="s">
        <v>189</v>
      </c>
      <c r="H298" s="151">
        <v>14.619</v>
      </c>
      <c r="I298" s="152"/>
      <c r="J298" s="152">
        <f>ROUND(I298*H298,2)</f>
        <v>0</v>
      </c>
      <c r="K298" s="149" t="s">
        <v>190</v>
      </c>
      <c r="L298" s="31"/>
      <c r="M298" s="153" t="s">
        <v>1</v>
      </c>
      <c r="N298" s="154" t="s">
        <v>42</v>
      </c>
      <c r="O298" s="155">
        <v>0.31</v>
      </c>
      <c r="P298" s="155">
        <f>O298*H298</f>
        <v>4.5318899999999998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97</v>
      </c>
      <c r="AT298" s="157" t="s">
        <v>186</v>
      </c>
      <c r="AU298" s="157" t="s">
        <v>86</v>
      </c>
      <c r="AY298" s="18" t="s">
        <v>184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8" t="s">
        <v>84</v>
      </c>
      <c r="BK298" s="158">
        <f>ROUND(I298*H298,2)</f>
        <v>0</v>
      </c>
      <c r="BL298" s="18" t="s">
        <v>97</v>
      </c>
      <c r="BM298" s="157" t="s">
        <v>1184</v>
      </c>
    </row>
    <row r="299" spans="1:65" s="12" customFormat="1" ht="22.75" customHeight="1" x14ac:dyDescent="0.15">
      <c r="B299" s="134"/>
      <c r="D299" s="135" t="s">
        <v>76</v>
      </c>
      <c r="E299" s="144" t="s">
        <v>513</v>
      </c>
      <c r="F299" s="144" t="s">
        <v>514</v>
      </c>
      <c r="J299" s="145">
        <f>BK299</f>
        <v>0</v>
      </c>
      <c r="L299" s="134"/>
      <c r="M299" s="138"/>
      <c r="N299" s="139"/>
      <c r="O299" s="139"/>
      <c r="P299" s="140">
        <f>SUM(P300:P307)</f>
        <v>4.09842</v>
      </c>
      <c r="Q299" s="139"/>
      <c r="R299" s="140">
        <f>SUM(R300:R307)</f>
        <v>0</v>
      </c>
      <c r="S299" s="139"/>
      <c r="T299" s="141">
        <f>SUM(T300:T307)</f>
        <v>0</v>
      </c>
      <c r="AR299" s="135" t="s">
        <v>84</v>
      </c>
      <c r="AT299" s="142" t="s">
        <v>76</v>
      </c>
      <c r="AU299" s="142" t="s">
        <v>84</v>
      </c>
      <c r="AY299" s="135" t="s">
        <v>184</v>
      </c>
      <c r="BK299" s="143">
        <f>SUM(BK300:BK307)</f>
        <v>0</v>
      </c>
    </row>
    <row r="300" spans="1:65" s="2" customFormat="1" ht="37.75" customHeight="1" x14ac:dyDescent="0.15">
      <c r="A300" s="30"/>
      <c r="B300" s="146"/>
      <c r="C300" s="147" t="s">
        <v>461</v>
      </c>
      <c r="D300" s="147" t="s">
        <v>186</v>
      </c>
      <c r="E300" s="148" t="s">
        <v>3124</v>
      </c>
      <c r="F300" s="149" t="s">
        <v>3125</v>
      </c>
      <c r="G300" s="150" t="s">
        <v>300</v>
      </c>
      <c r="H300" s="151">
        <v>136.614</v>
      </c>
      <c r="I300" s="152"/>
      <c r="J300" s="152">
        <f>ROUND(I300*H300,2)</f>
        <v>0</v>
      </c>
      <c r="K300" s="149"/>
      <c r="L300" s="31"/>
      <c r="M300" s="153" t="s">
        <v>1</v>
      </c>
      <c r="N300" s="154" t="s">
        <v>42</v>
      </c>
      <c r="O300" s="155">
        <v>0.03</v>
      </c>
      <c r="P300" s="155">
        <f>O300*H300</f>
        <v>4.09842</v>
      </c>
      <c r="Q300" s="155">
        <v>0</v>
      </c>
      <c r="R300" s="155">
        <f>Q300*H300</f>
        <v>0</v>
      </c>
      <c r="S300" s="155">
        <v>0</v>
      </c>
      <c r="T300" s="156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97</v>
      </c>
      <c r="AT300" s="157" t="s">
        <v>186</v>
      </c>
      <c r="AU300" s="157" t="s">
        <v>86</v>
      </c>
      <c r="AY300" s="18" t="s">
        <v>184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8" t="s">
        <v>84</v>
      </c>
      <c r="BK300" s="158">
        <f>ROUND(I300*H300,2)</f>
        <v>0</v>
      </c>
      <c r="BL300" s="18" t="s">
        <v>97</v>
      </c>
      <c r="BM300" s="157" t="s">
        <v>1185</v>
      </c>
    </row>
    <row r="301" spans="1:65" s="14" customFormat="1" x14ac:dyDescent="0.15">
      <c r="B301" s="169"/>
      <c r="D301" s="159" t="s">
        <v>194</v>
      </c>
      <c r="E301" s="170" t="s">
        <v>1</v>
      </c>
      <c r="F301" s="171" t="s">
        <v>2722</v>
      </c>
      <c r="H301" s="172">
        <v>136.614</v>
      </c>
      <c r="L301" s="169"/>
      <c r="M301" s="173"/>
      <c r="N301" s="174"/>
      <c r="O301" s="174"/>
      <c r="P301" s="174"/>
      <c r="Q301" s="174"/>
      <c r="R301" s="174"/>
      <c r="S301" s="174"/>
      <c r="T301" s="175"/>
      <c r="AT301" s="170" t="s">
        <v>194</v>
      </c>
      <c r="AU301" s="170" t="s">
        <v>86</v>
      </c>
      <c r="AV301" s="14" t="s">
        <v>86</v>
      </c>
      <c r="AW301" s="14" t="s">
        <v>32</v>
      </c>
      <c r="AX301" s="14" t="s">
        <v>84</v>
      </c>
      <c r="AY301" s="170" t="s">
        <v>184</v>
      </c>
    </row>
    <row r="302" spans="1:65" s="2" customFormat="1" ht="44.25" customHeight="1" x14ac:dyDescent="0.15">
      <c r="A302" s="30"/>
      <c r="B302" s="146"/>
      <c r="C302" s="147">
        <v>56</v>
      </c>
      <c r="D302" s="147" t="s">
        <v>186</v>
      </c>
      <c r="E302" s="148" t="s">
        <v>3126</v>
      </c>
      <c r="F302" s="149" t="s">
        <v>3127</v>
      </c>
      <c r="G302" s="150" t="s">
        <v>300</v>
      </c>
      <c r="H302" s="151">
        <v>19.355</v>
      </c>
      <c r="I302" s="152"/>
      <c r="J302" s="152">
        <f>ROUND(I302*H302,2)</f>
        <v>0</v>
      </c>
      <c r="K302" s="149"/>
      <c r="L302" s="31"/>
      <c r="M302" s="153" t="s">
        <v>1</v>
      </c>
      <c r="N302" s="154" t="s">
        <v>42</v>
      </c>
      <c r="O302" s="155">
        <v>0</v>
      </c>
      <c r="P302" s="155">
        <f>O302*H302</f>
        <v>0</v>
      </c>
      <c r="Q302" s="155">
        <v>0</v>
      </c>
      <c r="R302" s="155">
        <f>Q302*H302</f>
        <v>0</v>
      </c>
      <c r="S302" s="155">
        <v>0</v>
      </c>
      <c r="T302" s="156">
        <f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>IF(N302="základní",J302,0)</f>
        <v>0</v>
      </c>
      <c r="BF302" s="158">
        <f>IF(N302="snížená",J302,0)</f>
        <v>0</v>
      </c>
      <c r="BG302" s="158">
        <f>IF(N302="zákl. přenesená",J302,0)</f>
        <v>0</v>
      </c>
      <c r="BH302" s="158">
        <f>IF(N302="sníž. přenesená",J302,0)</f>
        <v>0</v>
      </c>
      <c r="BI302" s="158">
        <f>IF(N302="nulová",J302,0)</f>
        <v>0</v>
      </c>
      <c r="BJ302" s="18" t="s">
        <v>84</v>
      </c>
      <c r="BK302" s="158">
        <f>ROUND(I302*H302,2)</f>
        <v>0</v>
      </c>
      <c r="BL302" s="18" t="s">
        <v>97</v>
      </c>
      <c r="BM302" s="157" t="s">
        <v>1187</v>
      </c>
    </row>
    <row r="303" spans="1:65" s="14" customFormat="1" x14ac:dyDescent="0.15">
      <c r="B303" s="169"/>
      <c r="D303" s="159" t="s">
        <v>194</v>
      </c>
      <c r="E303" s="170" t="s">
        <v>1</v>
      </c>
      <c r="F303" s="171" t="s">
        <v>2723</v>
      </c>
      <c r="H303" s="172">
        <v>19.355</v>
      </c>
      <c r="L303" s="169"/>
      <c r="M303" s="173"/>
      <c r="N303" s="174"/>
      <c r="O303" s="174"/>
      <c r="P303" s="174"/>
      <c r="Q303" s="174"/>
      <c r="R303" s="174"/>
      <c r="S303" s="174"/>
      <c r="T303" s="175"/>
      <c r="AT303" s="170" t="s">
        <v>194</v>
      </c>
      <c r="AU303" s="170" t="s">
        <v>86</v>
      </c>
      <c r="AV303" s="14" t="s">
        <v>86</v>
      </c>
      <c r="AW303" s="14" t="s">
        <v>32</v>
      </c>
      <c r="AX303" s="14" t="s">
        <v>84</v>
      </c>
      <c r="AY303" s="170" t="s">
        <v>184</v>
      </c>
    </row>
    <row r="304" spans="1:65" s="2" customFormat="1" ht="44.25" customHeight="1" x14ac:dyDescent="0.15">
      <c r="A304" s="30"/>
      <c r="B304" s="146"/>
      <c r="C304" s="147">
        <v>57</v>
      </c>
      <c r="D304" s="147" t="s">
        <v>186</v>
      </c>
      <c r="E304" s="148" t="s">
        <v>3128</v>
      </c>
      <c r="F304" s="149" t="s">
        <v>3129</v>
      </c>
      <c r="G304" s="150" t="s">
        <v>300</v>
      </c>
      <c r="H304" s="151">
        <v>40.951000000000001</v>
      </c>
      <c r="I304" s="152"/>
      <c r="J304" s="152">
        <f>ROUND(I304*H304,2)</f>
        <v>0</v>
      </c>
      <c r="K304" s="149"/>
      <c r="L304" s="31"/>
      <c r="M304" s="153" t="s">
        <v>1</v>
      </c>
      <c r="N304" s="154" t="s">
        <v>42</v>
      </c>
      <c r="O304" s="155">
        <v>0</v>
      </c>
      <c r="P304" s="155">
        <f>O304*H304</f>
        <v>0</v>
      </c>
      <c r="Q304" s="155">
        <v>0</v>
      </c>
      <c r="R304" s="155">
        <f>Q304*H304</f>
        <v>0</v>
      </c>
      <c r="S304" s="155">
        <v>0</v>
      </c>
      <c r="T304" s="156">
        <f>S304*H304</f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97</v>
      </c>
      <c r="AT304" s="157" t="s">
        <v>186</v>
      </c>
      <c r="AU304" s="157" t="s">
        <v>86</v>
      </c>
      <c r="AY304" s="18" t="s">
        <v>184</v>
      </c>
      <c r="BE304" s="158">
        <f>IF(N304="základní",J304,0)</f>
        <v>0</v>
      </c>
      <c r="BF304" s="158">
        <f>IF(N304="snížená",J304,0)</f>
        <v>0</v>
      </c>
      <c r="BG304" s="158">
        <f>IF(N304="zákl. přenesená",J304,0)</f>
        <v>0</v>
      </c>
      <c r="BH304" s="158">
        <f>IF(N304="sníž. přenesená",J304,0)</f>
        <v>0</v>
      </c>
      <c r="BI304" s="158">
        <f>IF(N304="nulová",J304,0)</f>
        <v>0</v>
      </c>
      <c r="BJ304" s="18" t="s">
        <v>84</v>
      </c>
      <c r="BK304" s="158">
        <f>ROUND(I304*H304,2)</f>
        <v>0</v>
      </c>
      <c r="BL304" s="18" t="s">
        <v>97</v>
      </c>
      <c r="BM304" s="157" t="s">
        <v>1189</v>
      </c>
    </row>
    <row r="305" spans="1:65" s="14" customFormat="1" x14ac:dyDescent="0.15">
      <c r="B305" s="169"/>
      <c r="D305" s="159" t="s">
        <v>194</v>
      </c>
      <c r="E305" s="170" t="s">
        <v>1</v>
      </c>
      <c r="F305" s="171" t="s">
        <v>2724</v>
      </c>
      <c r="H305" s="172">
        <v>40.951000000000001</v>
      </c>
      <c r="L305" s="169"/>
      <c r="M305" s="173"/>
      <c r="N305" s="174"/>
      <c r="O305" s="174"/>
      <c r="P305" s="174"/>
      <c r="Q305" s="174"/>
      <c r="R305" s="174"/>
      <c r="S305" s="174"/>
      <c r="T305" s="175"/>
      <c r="AT305" s="170" t="s">
        <v>194</v>
      </c>
      <c r="AU305" s="170" t="s">
        <v>86</v>
      </c>
      <c r="AV305" s="14" t="s">
        <v>86</v>
      </c>
      <c r="AW305" s="14" t="s">
        <v>32</v>
      </c>
      <c r="AX305" s="14" t="s">
        <v>84</v>
      </c>
      <c r="AY305" s="170" t="s">
        <v>184</v>
      </c>
    </row>
    <row r="306" spans="1:65" s="2" customFormat="1" ht="44.25" customHeight="1" x14ac:dyDescent="0.15">
      <c r="A306" s="30"/>
      <c r="B306" s="146"/>
      <c r="C306" s="147">
        <v>58</v>
      </c>
      <c r="D306" s="147" t="s">
        <v>186</v>
      </c>
      <c r="E306" s="148" t="s">
        <v>3130</v>
      </c>
      <c r="F306" s="149" t="s">
        <v>3131</v>
      </c>
      <c r="G306" s="150" t="s">
        <v>300</v>
      </c>
      <c r="H306" s="151">
        <v>76.308000000000007</v>
      </c>
      <c r="I306" s="152"/>
      <c r="J306" s="152">
        <f>ROUND(I306*H306,2)</f>
        <v>0</v>
      </c>
      <c r="K306" s="149"/>
      <c r="L306" s="31"/>
      <c r="M306" s="153" t="s">
        <v>1</v>
      </c>
      <c r="N306" s="154" t="s">
        <v>42</v>
      </c>
      <c r="O306" s="155">
        <v>0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97</v>
      </c>
      <c r="AT306" s="157" t="s">
        <v>186</v>
      </c>
      <c r="AU306" s="157" t="s">
        <v>86</v>
      </c>
      <c r="AY306" s="18" t="s">
        <v>184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8" t="s">
        <v>84</v>
      </c>
      <c r="BK306" s="158">
        <f>ROUND(I306*H306,2)</f>
        <v>0</v>
      </c>
      <c r="BL306" s="18" t="s">
        <v>97</v>
      </c>
      <c r="BM306" s="157" t="s">
        <v>1191</v>
      </c>
    </row>
    <row r="307" spans="1:65" s="14" customFormat="1" x14ac:dyDescent="0.15">
      <c r="B307" s="169"/>
      <c r="D307" s="159" t="s">
        <v>194</v>
      </c>
      <c r="E307" s="170" t="s">
        <v>1</v>
      </c>
      <c r="F307" s="171" t="s">
        <v>2725</v>
      </c>
      <c r="H307" s="172">
        <v>76.308000000000007</v>
      </c>
      <c r="L307" s="169"/>
      <c r="M307" s="173"/>
      <c r="N307" s="174"/>
      <c r="O307" s="174"/>
      <c r="P307" s="174"/>
      <c r="Q307" s="174"/>
      <c r="R307" s="174"/>
      <c r="S307" s="174"/>
      <c r="T307" s="175"/>
      <c r="AT307" s="170" t="s">
        <v>194</v>
      </c>
      <c r="AU307" s="170" t="s">
        <v>86</v>
      </c>
      <c r="AV307" s="14" t="s">
        <v>86</v>
      </c>
      <c r="AW307" s="14" t="s">
        <v>32</v>
      </c>
      <c r="AX307" s="14" t="s">
        <v>84</v>
      </c>
      <c r="AY307" s="170" t="s">
        <v>184</v>
      </c>
    </row>
    <row r="308" spans="1:65" s="12" customFormat="1" ht="22.75" customHeight="1" x14ac:dyDescent="0.15">
      <c r="B308" s="134"/>
      <c r="D308" s="135" t="s">
        <v>76</v>
      </c>
      <c r="E308" s="144" t="s">
        <v>525</v>
      </c>
      <c r="F308" s="144" t="s">
        <v>526</v>
      </c>
      <c r="J308" s="145">
        <f>BK308</f>
        <v>0</v>
      </c>
      <c r="L308" s="134"/>
      <c r="M308" s="138"/>
      <c r="N308" s="139"/>
      <c r="O308" s="139"/>
      <c r="P308" s="140">
        <f>P309</f>
        <v>317.14751100000001</v>
      </c>
      <c r="Q308" s="139"/>
      <c r="R308" s="140">
        <f>R309</f>
        <v>0</v>
      </c>
      <c r="S308" s="139"/>
      <c r="T308" s="141">
        <f>T309</f>
        <v>0</v>
      </c>
      <c r="AR308" s="135" t="s">
        <v>84</v>
      </c>
      <c r="AT308" s="142" t="s">
        <v>76</v>
      </c>
      <c r="AU308" s="142" t="s">
        <v>84</v>
      </c>
      <c r="AY308" s="135" t="s">
        <v>184</v>
      </c>
      <c r="BK308" s="143">
        <f>BK309</f>
        <v>0</v>
      </c>
    </row>
    <row r="309" spans="1:65" s="2" customFormat="1" ht="37.75" customHeight="1" x14ac:dyDescent="0.15">
      <c r="A309" s="30"/>
      <c r="B309" s="146"/>
      <c r="C309" s="147">
        <v>59</v>
      </c>
      <c r="D309" s="147" t="s">
        <v>186</v>
      </c>
      <c r="E309" s="148" t="s">
        <v>528</v>
      </c>
      <c r="F309" s="149" t="s">
        <v>529</v>
      </c>
      <c r="G309" s="150" t="s">
        <v>300</v>
      </c>
      <c r="H309" s="151">
        <v>416.75099999999998</v>
      </c>
      <c r="I309" s="152"/>
      <c r="J309" s="152">
        <f>ROUND(I309*H309,2)</f>
        <v>0</v>
      </c>
      <c r="K309" s="149" t="s">
        <v>190</v>
      </c>
      <c r="L309" s="31"/>
      <c r="M309" s="192" t="s">
        <v>1</v>
      </c>
      <c r="N309" s="193" t="s">
        <v>42</v>
      </c>
      <c r="O309" s="194">
        <v>0.76100000000000001</v>
      </c>
      <c r="P309" s="194">
        <f>O309*H309</f>
        <v>317.14751100000001</v>
      </c>
      <c r="Q309" s="194">
        <v>0</v>
      </c>
      <c r="R309" s="194">
        <f>Q309*H309</f>
        <v>0</v>
      </c>
      <c r="S309" s="194">
        <v>0</v>
      </c>
      <c r="T309" s="195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97</v>
      </c>
      <c r="AT309" s="157" t="s">
        <v>186</v>
      </c>
      <c r="AU309" s="157" t="s">
        <v>86</v>
      </c>
      <c r="AY309" s="18" t="s">
        <v>184</v>
      </c>
      <c r="BE309" s="158">
        <f>IF(N309="základní",J309,0)</f>
        <v>0</v>
      </c>
      <c r="BF309" s="158">
        <f>IF(N309="snížená",J309,0)</f>
        <v>0</v>
      </c>
      <c r="BG309" s="158">
        <f>IF(N309="zákl. přenesená",J309,0)</f>
        <v>0</v>
      </c>
      <c r="BH309" s="158">
        <f>IF(N309="sníž. přenesená",J309,0)</f>
        <v>0</v>
      </c>
      <c r="BI309" s="158">
        <f>IF(N309="nulová",J309,0)</f>
        <v>0</v>
      </c>
      <c r="BJ309" s="18" t="s">
        <v>84</v>
      </c>
      <c r="BK309" s="158">
        <f>ROUND(I309*H309,2)</f>
        <v>0</v>
      </c>
      <c r="BL309" s="18" t="s">
        <v>97</v>
      </c>
      <c r="BM309" s="157" t="s">
        <v>1193</v>
      </c>
    </row>
    <row r="310" spans="1:65" s="2" customFormat="1" ht="7" customHeight="1" x14ac:dyDescent="0.15">
      <c r="A310" s="30"/>
      <c r="B310" s="45"/>
      <c r="C310" s="46"/>
      <c r="D310" s="46"/>
      <c r="E310" s="46"/>
      <c r="F310" s="46"/>
      <c r="G310" s="46"/>
      <c r="H310" s="46"/>
      <c r="I310" s="46"/>
      <c r="J310" s="46"/>
      <c r="K310" s="46"/>
      <c r="L310" s="31"/>
      <c r="M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</row>
  </sheetData>
  <autoFilter ref="C131:K309"/>
  <mergeCells count="14">
    <mergeCell ref="E122:H122"/>
    <mergeCell ref="E120:H120"/>
    <mergeCell ref="E124:H124"/>
    <mergeCell ref="L2:V2"/>
    <mergeCell ref="E85:H85"/>
    <mergeCell ref="E89:H89"/>
    <mergeCell ref="E87:H87"/>
    <mergeCell ref="E91:H91"/>
    <mergeCell ref="E118:H11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03"/>
  <sheetViews>
    <sheetView showGridLines="0" topLeftCell="A290" workbookViewId="0">
      <selection activeCell="K299" sqref="K299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142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s="1" customFormat="1" ht="12" customHeight="1" x14ac:dyDescent="0.15">
      <c r="B8" s="21"/>
      <c r="D8" s="27" t="s">
        <v>150</v>
      </c>
      <c r="L8" s="21"/>
    </row>
    <row r="9" spans="1:46" s="2" customFormat="1" ht="16.5" customHeight="1" x14ac:dyDescent="0.15">
      <c r="A9" s="30"/>
      <c r="B9" s="31"/>
      <c r="C9" s="30"/>
      <c r="D9" s="30"/>
      <c r="E9" s="247" t="s">
        <v>151</v>
      </c>
      <c r="F9" s="246"/>
      <c r="G9" s="246"/>
      <c r="H9" s="246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15">
      <c r="A10" s="30"/>
      <c r="B10" s="31"/>
      <c r="C10" s="30"/>
      <c r="D10" s="27" t="s">
        <v>152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15">
      <c r="A11" s="30"/>
      <c r="B11" s="31"/>
      <c r="C11" s="30"/>
      <c r="D11" s="30"/>
      <c r="E11" s="241" t="s">
        <v>2726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15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15">
      <c r="A13" s="30"/>
      <c r="B13" s="31"/>
      <c r="C13" s="30"/>
      <c r="D13" s="27" t="s">
        <v>16</v>
      </c>
      <c r="E13" s="30"/>
      <c r="F13" s="25" t="s">
        <v>1</v>
      </c>
      <c r="G13" s="30"/>
      <c r="H13" s="30"/>
      <c r="I13" s="27" t="s">
        <v>17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15">
      <c r="A14" s="30"/>
      <c r="B14" s="31"/>
      <c r="C14" s="30"/>
      <c r="D14" s="27" t="s">
        <v>18</v>
      </c>
      <c r="E14" s="30"/>
      <c r="F14" s="25" t="s">
        <v>19</v>
      </c>
      <c r="G14" s="30"/>
      <c r="H14" s="30"/>
      <c r="I14" s="27" t="s">
        <v>20</v>
      </c>
      <c r="J14" s="53" t="str">
        <f>'Rekapitulace stavby'!AN8</f>
        <v>27. 10. 2022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75" customHeight="1" x14ac:dyDescent="0.15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 x14ac:dyDescent="0.15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7" customHeight="1" x14ac:dyDescent="0.15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 x14ac:dyDescent="0.15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 x14ac:dyDescent="0.15">
      <c r="A20" s="30"/>
      <c r="B20" s="31"/>
      <c r="C20" s="30"/>
      <c r="D20" s="30"/>
      <c r="E20" s="25" t="s">
        <v>27</v>
      </c>
      <c r="F20" s="30"/>
      <c r="G20" s="30"/>
      <c r="H20" s="30"/>
      <c r="I20" s="27" t="s">
        <v>25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7" customHeight="1" x14ac:dyDescent="0.15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 x14ac:dyDescent="0.15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29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 x14ac:dyDescent="0.15">
      <c r="A23" s="30"/>
      <c r="B23" s="31"/>
      <c r="C23" s="30"/>
      <c r="D23" s="30"/>
      <c r="E23" s="25" t="s">
        <v>30</v>
      </c>
      <c r="F23" s="30"/>
      <c r="G23" s="30"/>
      <c r="H23" s="30"/>
      <c r="I23" s="27" t="s">
        <v>25</v>
      </c>
      <c r="J23" s="25" t="s">
        <v>31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7" customHeight="1" x14ac:dyDescent="0.15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 x14ac:dyDescent="0.15">
      <c r="A25" s="30"/>
      <c r="B25" s="31"/>
      <c r="C25" s="30"/>
      <c r="D25" s="27" t="s">
        <v>33</v>
      </c>
      <c r="E25" s="30"/>
      <c r="F25" s="30"/>
      <c r="G25" s="30"/>
      <c r="H25" s="30"/>
      <c r="I25" s="27" t="s">
        <v>23</v>
      </c>
      <c r="J25" s="25" t="s">
        <v>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 x14ac:dyDescent="0.15">
      <c r="A26" s="30"/>
      <c r="B26" s="31"/>
      <c r="C26" s="30"/>
      <c r="D26" s="30"/>
      <c r="E26" s="25" t="s">
        <v>34</v>
      </c>
      <c r="F26" s="30"/>
      <c r="G26" s="30"/>
      <c r="H26" s="30"/>
      <c r="I26" s="27" t="s">
        <v>25</v>
      </c>
      <c r="J26" s="25" t="s">
        <v>1</v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7" customHeight="1" x14ac:dyDescent="0.15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 x14ac:dyDescent="0.15">
      <c r="A28" s="30"/>
      <c r="B28" s="31"/>
      <c r="C28" s="30"/>
      <c r="D28" s="27" t="s">
        <v>35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8" customFormat="1" ht="71.25" customHeight="1" x14ac:dyDescent="0.15">
      <c r="A29" s="99"/>
      <c r="B29" s="100"/>
      <c r="C29" s="99"/>
      <c r="D29" s="99"/>
      <c r="E29" s="237" t="s">
        <v>36</v>
      </c>
      <c r="F29" s="237"/>
      <c r="G29" s="237"/>
      <c r="H29" s="237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15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7" customHeight="1" x14ac:dyDescent="0.15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5" customHeight="1" x14ac:dyDescent="0.15">
      <c r="A32" s="30"/>
      <c r="B32" s="31"/>
      <c r="C32" s="30"/>
      <c r="D32" s="102" t="s">
        <v>37</v>
      </c>
      <c r="E32" s="30"/>
      <c r="F32" s="30"/>
      <c r="G32" s="30"/>
      <c r="H32" s="30"/>
      <c r="I32" s="30"/>
      <c r="J32" s="69">
        <f>ROUND(J129,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5" customHeight="1" x14ac:dyDescent="0.15">
      <c r="A34" s="30"/>
      <c r="B34" s="31"/>
      <c r="C34" s="30"/>
      <c r="D34" s="30"/>
      <c r="E34" s="30"/>
      <c r="F34" s="34" t="s">
        <v>39</v>
      </c>
      <c r="G34" s="30"/>
      <c r="H34" s="30"/>
      <c r="I34" s="34" t="s">
        <v>38</v>
      </c>
      <c r="J34" s="34" t="s">
        <v>40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5" customHeight="1" x14ac:dyDescent="0.15">
      <c r="A35" s="30"/>
      <c r="B35" s="31"/>
      <c r="C35" s="30"/>
      <c r="D35" s="98" t="s">
        <v>41</v>
      </c>
      <c r="E35" s="27" t="s">
        <v>42</v>
      </c>
      <c r="F35" s="103">
        <f>ROUND((SUM(BE129:BE302)),  2)</f>
        <v>0</v>
      </c>
      <c r="G35" s="30"/>
      <c r="H35" s="30"/>
      <c r="I35" s="104">
        <v>0.21</v>
      </c>
      <c r="J35" s="103">
        <f>ROUND(((SUM(BE129:BE302))*I35),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27" t="s">
        <v>43</v>
      </c>
      <c r="F36" s="103">
        <f>ROUND((SUM(BF129:BF302)),  2)</f>
        <v>0</v>
      </c>
      <c r="G36" s="30"/>
      <c r="H36" s="30"/>
      <c r="I36" s="104">
        <v>0.15</v>
      </c>
      <c r="J36" s="103">
        <f>ROUND(((SUM(BF129:BF302))*I36),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hidden="1" customHeight="1" x14ac:dyDescent="0.15">
      <c r="A37" s="30"/>
      <c r="B37" s="31"/>
      <c r="C37" s="30"/>
      <c r="D37" s="30"/>
      <c r="E37" s="27" t="s">
        <v>44</v>
      </c>
      <c r="F37" s="103">
        <f>ROUND((SUM(BG129:BG302)),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hidden="1" customHeight="1" x14ac:dyDescent="0.15">
      <c r="A38" s="30"/>
      <c r="B38" s="31"/>
      <c r="C38" s="30"/>
      <c r="D38" s="30"/>
      <c r="E38" s="27" t="s">
        <v>45</v>
      </c>
      <c r="F38" s="103">
        <f>ROUND((SUM(BH129:BH302)),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46</v>
      </c>
      <c r="F39" s="103">
        <f>ROUND((SUM(BI129:BI302)),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7" customHeight="1" x14ac:dyDescent="0.15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5" customHeight="1" x14ac:dyDescent="0.15">
      <c r="A41" s="30"/>
      <c r="B41" s="31"/>
      <c r="C41" s="105"/>
      <c r="D41" s="106" t="s">
        <v>47</v>
      </c>
      <c r="E41" s="58"/>
      <c r="F41" s="58"/>
      <c r="G41" s="107" t="s">
        <v>48</v>
      </c>
      <c r="H41" s="108" t="s">
        <v>49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5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5" customHeight="1" x14ac:dyDescent="0.15">
      <c r="B43" s="21"/>
      <c r="L43" s="21"/>
    </row>
    <row r="44" spans="1:31" s="1" customFormat="1" ht="14.5" customHeight="1" x14ac:dyDescent="0.15">
      <c r="B44" s="21"/>
      <c r="L44" s="21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2" customFormat="1" ht="16.5" customHeight="1" x14ac:dyDescent="0.15">
      <c r="A87" s="30"/>
      <c r="B87" s="31"/>
      <c r="C87" s="30"/>
      <c r="D87" s="30"/>
      <c r="E87" s="247" t="s">
        <v>151</v>
      </c>
      <c r="F87" s="246"/>
      <c r="G87" s="246"/>
      <c r="H87" s="246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15">
      <c r="A88" s="30"/>
      <c r="B88" s="31"/>
      <c r="C88" s="27" t="s">
        <v>152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15">
      <c r="A89" s="30"/>
      <c r="B89" s="31"/>
      <c r="C89" s="30"/>
      <c r="D89" s="30"/>
      <c r="E89" s="241" t="str">
        <f>E11</f>
        <v>SO 10 - Rekonstrukce komunikace v ulici Na Mýtě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7" customHeight="1" x14ac:dyDescent="0.15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15">
      <c r="A91" s="30"/>
      <c r="B91" s="31"/>
      <c r="C91" s="27" t="s">
        <v>18</v>
      </c>
      <c r="D91" s="30"/>
      <c r="E91" s="30"/>
      <c r="F91" s="25" t="str">
        <f>F14</f>
        <v>Semily</v>
      </c>
      <c r="G91" s="30"/>
      <c r="H91" s="30"/>
      <c r="I91" s="27" t="s">
        <v>20</v>
      </c>
      <c r="J91" s="53" t="str">
        <f>IF(J14="","",J14)</f>
        <v>27. 10. 2022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5" customHeight="1" x14ac:dyDescent="0.15">
      <c r="A93" s="30"/>
      <c r="B93" s="31"/>
      <c r="C93" s="27" t="s">
        <v>22</v>
      </c>
      <c r="D93" s="30"/>
      <c r="E93" s="30"/>
      <c r="F93" s="25" t="str">
        <f>E17</f>
        <v>VHS Turnov, Antonína Dvořáka 287, 511 01 Turnov</v>
      </c>
      <c r="G93" s="30"/>
      <c r="H93" s="30"/>
      <c r="I93" s="27" t="s">
        <v>28</v>
      </c>
      <c r="J93" s="28" t="str">
        <f>E23</f>
        <v>ŠINDLAR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5" customHeight="1" x14ac:dyDescent="0.15">
      <c r="A94" s="30"/>
      <c r="B94" s="31"/>
      <c r="C94" s="27" t="s">
        <v>26</v>
      </c>
      <c r="D94" s="30"/>
      <c r="E94" s="30"/>
      <c r="F94" s="25" t="str">
        <f>IF(E20="","",E20)</f>
        <v>Dle výběrového řízení</v>
      </c>
      <c r="G94" s="30"/>
      <c r="H94" s="30"/>
      <c r="I94" s="27" t="s">
        <v>33</v>
      </c>
      <c r="J94" s="28" t="str">
        <f>E26</f>
        <v>Roman Bárta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25" customHeight="1" x14ac:dyDescent="0.15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15">
      <c r="A96" s="30"/>
      <c r="B96" s="31"/>
      <c r="C96" s="113" t="s">
        <v>157</v>
      </c>
      <c r="D96" s="105"/>
      <c r="E96" s="105"/>
      <c r="F96" s="105"/>
      <c r="G96" s="105"/>
      <c r="H96" s="105"/>
      <c r="I96" s="105"/>
      <c r="J96" s="114" t="s">
        <v>158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75" customHeight="1" x14ac:dyDescent="0.15">
      <c r="A98" s="30"/>
      <c r="B98" s="31"/>
      <c r="C98" s="115" t="s">
        <v>159</v>
      </c>
      <c r="D98" s="30"/>
      <c r="E98" s="30"/>
      <c r="F98" s="30"/>
      <c r="G98" s="30"/>
      <c r="H98" s="30"/>
      <c r="I98" s="30"/>
      <c r="J98" s="69">
        <f>J129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160</v>
      </c>
    </row>
    <row r="99" spans="1:47" s="9" customFormat="1" ht="25" customHeight="1" x14ac:dyDescent="0.15">
      <c r="B99" s="116"/>
      <c r="D99" s="117" t="s">
        <v>161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1:47" s="10" customFormat="1" ht="20" customHeight="1" x14ac:dyDescent="0.15">
      <c r="B100" s="120"/>
      <c r="D100" s="121" t="s">
        <v>162</v>
      </c>
      <c r="E100" s="122"/>
      <c r="F100" s="122"/>
      <c r="G100" s="122"/>
      <c r="H100" s="122"/>
      <c r="I100" s="122"/>
      <c r="J100" s="123">
        <f>J131</f>
        <v>0</v>
      </c>
      <c r="L100" s="120"/>
    </row>
    <row r="101" spans="1:47" s="10" customFormat="1" ht="20" customHeight="1" x14ac:dyDescent="0.15">
      <c r="B101" s="120"/>
      <c r="D101" s="121" t="s">
        <v>163</v>
      </c>
      <c r="E101" s="122"/>
      <c r="F101" s="122"/>
      <c r="G101" s="122"/>
      <c r="H101" s="122"/>
      <c r="I101" s="122"/>
      <c r="J101" s="123">
        <f>J185</f>
        <v>0</v>
      </c>
      <c r="L101" s="120"/>
    </row>
    <row r="102" spans="1:47" s="10" customFormat="1" ht="20" customHeight="1" x14ac:dyDescent="0.15">
      <c r="B102" s="120"/>
      <c r="D102" s="121" t="s">
        <v>165</v>
      </c>
      <c r="E102" s="122"/>
      <c r="F102" s="122"/>
      <c r="G102" s="122"/>
      <c r="H102" s="122"/>
      <c r="I102" s="122"/>
      <c r="J102" s="123">
        <f>J192</f>
        <v>0</v>
      </c>
      <c r="L102" s="120"/>
    </row>
    <row r="103" spans="1:47" s="10" customFormat="1" ht="20" customHeight="1" x14ac:dyDescent="0.15">
      <c r="B103" s="120"/>
      <c r="D103" s="121" t="s">
        <v>532</v>
      </c>
      <c r="E103" s="122"/>
      <c r="F103" s="122"/>
      <c r="G103" s="122"/>
      <c r="H103" s="122"/>
      <c r="I103" s="122"/>
      <c r="J103" s="123">
        <f>J195</f>
        <v>0</v>
      </c>
      <c r="L103" s="120"/>
    </row>
    <row r="104" spans="1:47" s="10" customFormat="1" ht="20" customHeight="1" x14ac:dyDescent="0.15">
      <c r="B104" s="120"/>
      <c r="D104" s="121" t="s">
        <v>166</v>
      </c>
      <c r="E104" s="122"/>
      <c r="F104" s="122"/>
      <c r="G104" s="122"/>
      <c r="H104" s="122"/>
      <c r="I104" s="122"/>
      <c r="J104" s="123">
        <f>J242</f>
        <v>0</v>
      </c>
      <c r="L104" s="120"/>
    </row>
    <row r="105" spans="1:47" s="10" customFormat="1" ht="20" customHeight="1" x14ac:dyDescent="0.15">
      <c r="B105" s="120"/>
      <c r="D105" s="121" t="s">
        <v>533</v>
      </c>
      <c r="E105" s="122"/>
      <c r="F105" s="122"/>
      <c r="G105" s="122"/>
      <c r="H105" s="122"/>
      <c r="I105" s="122"/>
      <c r="J105" s="123">
        <f>J254</f>
        <v>0</v>
      </c>
      <c r="L105" s="120"/>
    </row>
    <row r="106" spans="1:47" s="10" customFormat="1" ht="20" customHeight="1" x14ac:dyDescent="0.15">
      <c r="B106" s="120"/>
      <c r="D106" s="121" t="s">
        <v>167</v>
      </c>
      <c r="E106" s="122"/>
      <c r="F106" s="122"/>
      <c r="G106" s="122"/>
      <c r="H106" s="122"/>
      <c r="I106" s="122"/>
      <c r="J106" s="123">
        <f>J293</f>
        <v>0</v>
      </c>
      <c r="L106" s="120"/>
    </row>
    <row r="107" spans="1:47" s="10" customFormat="1" ht="20" customHeight="1" x14ac:dyDescent="0.15">
      <c r="B107" s="120"/>
      <c r="D107" s="121" t="s">
        <v>168</v>
      </c>
      <c r="E107" s="122"/>
      <c r="F107" s="122"/>
      <c r="G107" s="122"/>
      <c r="H107" s="122"/>
      <c r="I107" s="122"/>
      <c r="J107" s="123">
        <f>J301</f>
        <v>0</v>
      </c>
      <c r="L107" s="120"/>
    </row>
    <row r="108" spans="1:47" s="2" customFormat="1" ht="21.75" customHeight="1" x14ac:dyDescent="0.15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7" customHeight="1" x14ac:dyDescent="0.15">
      <c r="A109" s="30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3" spans="1:31" s="2" customFormat="1" ht="7" customHeight="1" x14ac:dyDescent="0.15">
      <c r="A113" s="30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25" customHeight="1" x14ac:dyDescent="0.15">
      <c r="A114" s="30"/>
      <c r="B114" s="31"/>
      <c r="C114" s="22" t="s">
        <v>169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7" customHeight="1" x14ac:dyDescent="0.15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12" customHeight="1" x14ac:dyDescent="0.15">
      <c r="A116" s="30"/>
      <c r="B116" s="31"/>
      <c r="C116" s="27" t="s">
        <v>14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6.25" customHeight="1" x14ac:dyDescent="0.15">
      <c r="A117" s="30"/>
      <c r="B117" s="31"/>
      <c r="C117" s="30"/>
      <c r="D117" s="30"/>
      <c r="E117" s="247" t="str">
        <f>E7</f>
        <v>Semily - obnova inženýrských sítí v lokalitě Na Mýtě a shybek pod Jizerou</v>
      </c>
      <c r="F117" s="248"/>
      <c r="G117" s="248"/>
      <c r="H117" s="248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1" customFormat="1" ht="12" customHeight="1" x14ac:dyDescent="0.15">
      <c r="B118" s="21"/>
      <c r="C118" s="27" t="s">
        <v>150</v>
      </c>
      <c r="L118" s="21"/>
    </row>
    <row r="119" spans="1:31" s="2" customFormat="1" ht="16.5" customHeight="1" x14ac:dyDescent="0.15">
      <c r="A119" s="30"/>
      <c r="B119" s="31"/>
      <c r="C119" s="30"/>
      <c r="D119" s="30"/>
      <c r="E119" s="247" t="s">
        <v>151</v>
      </c>
      <c r="F119" s="246"/>
      <c r="G119" s="246"/>
      <c r="H119" s="246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2" customHeight="1" x14ac:dyDescent="0.15">
      <c r="A120" s="30"/>
      <c r="B120" s="31"/>
      <c r="C120" s="27" t="s">
        <v>152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6.5" customHeight="1" x14ac:dyDescent="0.15">
      <c r="A121" s="30"/>
      <c r="B121" s="31"/>
      <c r="C121" s="30"/>
      <c r="D121" s="30"/>
      <c r="E121" s="241" t="str">
        <f>E11</f>
        <v>SO 10 - Rekonstrukce komunikace v ulici Na Mýtě</v>
      </c>
      <c r="F121" s="246"/>
      <c r="G121" s="246"/>
      <c r="H121" s="246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7" customHeight="1" x14ac:dyDescent="0.15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 x14ac:dyDescent="0.15">
      <c r="A123" s="30"/>
      <c r="B123" s="31"/>
      <c r="C123" s="27" t="s">
        <v>18</v>
      </c>
      <c r="D123" s="30"/>
      <c r="E123" s="30"/>
      <c r="F123" s="25" t="str">
        <f>F14</f>
        <v>Semily</v>
      </c>
      <c r="G123" s="30"/>
      <c r="H123" s="30"/>
      <c r="I123" s="27" t="s">
        <v>20</v>
      </c>
      <c r="J123" s="53" t="str">
        <f>IF(J14="","",J14)</f>
        <v>27. 10. 2022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7" customHeight="1" x14ac:dyDescent="0.15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5.25" customHeight="1" x14ac:dyDescent="0.15">
      <c r="A125" s="30"/>
      <c r="B125" s="31"/>
      <c r="C125" s="27" t="s">
        <v>22</v>
      </c>
      <c r="D125" s="30"/>
      <c r="E125" s="30"/>
      <c r="F125" s="25" t="str">
        <f>E17</f>
        <v>VHS Turnov, Antonína Dvořáka 287, 511 01 Turnov</v>
      </c>
      <c r="G125" s="30"/>
      <c r="H125" s="30"/>
      <c r="I125" s="27" t="s">
        <v>28</v>
      </c>
      <c r="J125" s="28" t="str">
        <f>E23</f>
        <v>ŠINDLAR s.r.o.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25" customHeight="1" x14ac:dyDescent="0.15">
      <c r="A126" s="30"/>
      <c r="B126" s="31"/>
      <c r="C126" s="27" t="s">
        <v>26</v>
      </c>
      <c r="D126" s="30"/>
      <c r="E126" s="30"/>
      <c r="F126" s="25" t="str">
        <f>IF(E20="","",E20)</f>
        <v>Dle výběrového řízení</v>
      </c>
      <c r="G126" s="30"/>
      <c r="H126" s="30"/>
      <c r="I126" s="27" t="s">
        <v>33</v>
      </c>
      <c r="J126" s="28" t="str">
        <f>E26</f>
        <v>Roman Bárta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0.25" customHeight="1" x14ac:dyDescent="0.15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11" customFormat="1" ht="29.25" customHeight="1" x14ac:dyDescent="0.15">
      <c r="A128" s="124"/>
      <c r="B128" s="125"/>
      <c r="C128" s="126" t="s">
        <v>170</v>
      </c>
      <c r="D128" s="127" t="s">
        <v>62</v>
      </c>
      <c r="E128" s="127" t="s">
        <v>58</v>
      </c>
      <c r="F128" s="127" t="s">
        <v>59</v>
      </c>
      <c r="G128" s="127" t="s">
        <v>171</v>
      </c>
      <c r="H128" s="127" t="s">
        <v>172</v>
      </c>
      <c r="I128" s="127" t="s">
        <v>173</v>
      </c>
      <c r="J128" s="127" t="s">
        <v>158</v>
      </c>
      <c r="K128" s="128" t="s">
        <v>174</v>
      </c>
      <c r="L128" s="129"/>
      <c r="M128" s="60" t="s">
        <v>1</v>
      </c>
      <c r="N128" s="61" t="s">
        <v>41</v>
      </c>
      <c r="O128" s="61" t="s">
        <v>175</v>
      </c>
      <c r="P128" s="61" t="s">
        <v>176</v>
      </c>
      <c r="Q128" s="61" t="s">
        <v>177</v>
      </c>
      <c r="R128" s="61" t="s">
        <v>178</v>
      </c>
      <c r="S128" s="61" t="s">
        <v>179</v>
      </c>
      <c r="T128" s="62" t="s">
        <v>180</v>
      </c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</row>
    <row r="129" spans="1:65" s="2" customFormat="1" ht="22.75" customHeight="1" x14ac:dyDescent="0.2">
      <c r="A129" s="30"/>
      <c r="B129" s="31"/>
      <c r="C129" s="67" t="s">
        <v>181</v>
      </c>
      <c r="D129" s="30"/>
      <c r="E129" s="30"/>
      <c r="F129" s="30"/>
      <c r="G129" s="30"/>
      <c r="H129" s="30"/>
      <c r="I129" s="30"/>
      <c r="J129" s="130">
        <f>BK129</f>
        <v>0</v>
      </c>
      <c r="K129" s="30"/>
      <c r="L129" s="31"/>
      <c r="M129" s="63"/>
      <c r="N129" s="54"/>
      <c r="O129" s="64"/>
      <c r="P129" s="131">
        <f>P130</f>
        <v>2287.7543530000003</v>
      </c>
      <c r="Q129" s="64"/>
      <c r="R129" s="131">
        <f>R130</f>
        <v>296.51924909999997</v>
      </c>
      <c r="S129" s="64"/>
      <c r="T129" s="132">
        <f>T130</f>
        <v>1018.1873599999999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8" t="s">
        <v>76</v>
      </c>
      <c r="AU129" s="18" t="s">
        <v>160</v>
      </c>
      <c r="BK129" s="133">
        <f>BK130</f>
        <v>0</v>
      </c>
    </row>
    <row r="130" spans="1:65" s="12" customFormat="1" ht="26" customHeight="1" x14ac:dyDescent="0.2">
      <c r="B130" s="134"/>
      <c r="D130" s="135" t="s">
        <v>76</v>
      </c>
      <c r="E130" s="136" t="s">
        <v>182</v>
      </c>
      <c r="F130" s="136" t="s">
        <v>183</v>
      </c>
      <c r="J130" s="137">
        <f>BK130</f>
        <v>0</v>
      </c>
      <c r="L130" s="134"/>
      <c r="M130" s="138"/>
      <c r="N130" s="139"/>
      <c r="O130" s="139"/>
      <c r="P130" s="140">
        <f>P131+P185+P192+P195+P242+P254+P293+P301</f>
        <v>2287.7543530000003</v>
      </c>
      <c r="Q130" s="139"/>
      <c r="R130" s="140">
        <f>R131+R185+R192+R195+R242+R254+R293+R301</f>
        <v>296.51924909999997</v>
      </c>
      <c r="S130" s="139"/>
      <c r="T130" s="141">
        <f>T131+T185+T192+T195+T242+T254+T293+T301</f>
        <v>1018.1873599999999</v>
      </c>
      <c r="AR130" s="135" t="s">
        <v>84</v>
      </c>
      <c r="AT130" s="142" t="s">
        <v>76</v>
      </c>
      <c r="AU130" s="142" t="s">
        <v>77</v>
      </c>
      <c r="AY130" s="135" t="s">
        <v>184</v>
      </c>
      <c r="BK130" s="143">
        <f>BK131+BK185+BK192+BK195+BK242+BK254+BK293+BK301</f>
        <v>0</v>
      </c>
    </row>
    <row r="131" spans="1:65" s="12" customFormat="1" ht="22.75" customHeight="1" x14ac:dyDescent="0.15">
      <c r="B131" s="134"/>
      <c r="D131" s="135" t="s">
        <v>76</v>
      </c>
      <c r="E131" s="144" t="s">
        <v>84</v>
      </c>
      <c r="F131" s="144" t="s">
        <v>185</v>
      </c>
      <c r="J131" s="145">
        <f>BK131</f>
        <v>0</v>
      </c>
      <c r="L131" s="134"/>
      <c r="M131" s="138"/>
      <c r="N131" s="139"/>
      <c r="O131" s="139"/>
      <c r="P131" s="140">
        <f>SUM(P132:P184)</f>
        <v>536.25758499999995</v>
      </c>
      <c r="Q131" s="139"/>
      <c r="R131" s="140">
        <f>SUM(R132:R184)</f>
        <v>0.17099419999999999</v>
      </c>
      <c r="S131" s="139"/>
      <c r="T131" s="141">
        <f>SUM(T132:T184)</f>
        <v>1015.8277199999999</v>
      </c>
      <c r="AR131" s="135" t="s">
        <v>84</v>
      </c>
      <c r="AT131" s="142" t="s">
        <v>76</v>
      </c>
      <c r="AU131" s="142" t="s">
        <v>84</v>
      </c>
      <c r="AY131" s="135" t="s">
        <v>184</v>
      </c>
      <c r="BK131" s="143">
        <f>SUM(BK132:BK184)</f>
        <v>0</v>
      </c>
    </row>
    <row r="132" spans="1:65" s="2" customFormat="1" ht="55.5" customHeight="1" x14ac:dyDescent="0.15">
      <c r="A132" s="30"/>
      <c r="B132" s="146"/>
      <c r="C132" s="147" t="s">
        <v>84</v>
      </c>
      <c r="D132" s="147" t="s">
        <v>186</v>
      </c>
      <c r="E132" s="148" t="s">
        <v>992</v>
      </c>
      <c r="F132" s="149" t="s">
        <v>993</v>
      </c>
      <c r="G132" s="150" t="s">
        <v>189</v>
      </c>
      <c r="H132" s="151">
        <v>82.73</v>
      </c>
      <c r="I132" s="152"/>
      <c r="J132" s="152">
        <f>ROUND(I132*H132,2)</f>
        <v>0</v>
      </c>
      <c r="K132" s="149" t="s">
        <v>190</v>
      </c>
      <c r="L132" s="31"/>
      <c r="M132" s="153" t="s">
        <v>1</v>
      </c>
      <c r="N132" s="154" t="s">
        <v>42</v>
      </c>
      <c r="O132" s="155">
        <v>0.29899999999999999</v>
      </c>
      <c r="P132" s="155">
        <f>O132*H132</f>
        <v>24.736270000000001</v>
      </c>
      <c r="Q132" s="155">
        <v>0</v>
      </c>
      <c r="R132" s="155">
        <f>Q132*H132</f>
        <v>0</v>
      </c>
      <c r="S132" s="155">
        <v>0.28100000000000003</v>
      </c>
      <c r="T132" s="156">
        <f>S132*H132</f>
        <v>23.247130000000002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97</v>
      </c>
      <c r="AT132" s="157" t="s">
        <v>186</v>
      </c>
      <c r="AU132" s="157" t="s">
        <v>86</v>
      </c>
      <c r="AY132" s="18" t="s">
        <v>184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8" t="s">
        <v>84</v>
      </c>
      <c r="BK132" s="158">
        <f>ROUND(I132*H132,2)</f>
        <v>0</v>
      </c>
      <c r="BL132" s="18" t="s">
        <v>97</v>
      </c>
      <c r="BM132" s="157" t="s">
        <v>2727</v>
      </c>
    </row>
    <row r="133" spans="1:65" s="14" customFormat="1" x14ac:dyDescent="0.15">
      <c r="B133" s="169"/>
      <c r="D133" s="159" t="s">
        <v>194</v>
      </c>
      <c r="E133" s="170" t="s">
        <v>1</v>
      </c>
      <c r="F133" s="171" t="s">
        <v>2728</v>
      </c>
      <c r="H133" s="172">
        <v>112.3</v>
      </c>
      <c r="L133" s="169"/>
      <c r="M133" s="173"/>
      <c r="N133" s="174"/>
      <c r="O133" s="174"/>
      <c r="P133" s="174"/>
      <c r="Q133" s="174"/>
      <c r="R133" s="174"/>
      <c r="S133" s="174"/>
      <c r="T133" s="175"/>
      <c r="AT133" s="170" t="s">
        <v>194</v>
      </c>
      <c r="AU133" s="170" t="s">
        <v>86</v>
      </c>
      <c r="AV133" s="14" t="s">
        <v>86</v>
      </c>
      <c r="AW133" s="14" t="s">
        <v>32</v>
      </c>
      <c r="AX133" s="14" t="s">
        <v>77</v>
      </c>
      <c r="AY133" s="170" t="s">
        <v>184</v>
      </c>
    </row>
    <row r="134" spans="1:65" s="14" customFormat="1" x14ac:dyDescent="0.15">
      <c r="B134" s="169"/>
      <c r="D134" s="159" t="s">
        <v>194</v>
      </c>
      <c r="E134" s="170" t="s">
        <v>1</v>
      </c>
      <c r="F134" s="171" t="s">
        <v>2729</v>
      </c>
      <c r="H134" s="172">
        <v>-29.57</v>
      </c>
      <c r="L134" s="169"/>
      <c r="M134" s="173"/>
      <c r="N134" s="174"/>
      <c r="O134" s="174"/>
      <c r="P134" s="174"/>
      <c r="Q134" s="174"/>
      <c r="R134" s="174"/>
      <c r="S134" s="174"/>
      <c r="T134" s="175"/>
      <c r="AT134" s="170" t="s">
        <v>194</v>
      </c>
      <c r="AU134" s="170" t="s">
        <v>86</v>
      </c>
      <c r="AV134" s="14" t="s">
        <v>86</v>
      </c>
      <c r="AW134" s="14" t="s">
        <v>32</v>
      </c>
      <c r="AX134" s="14" t="s">
        <v>77</v>
      </c>
      <c r="AY134" s="170" t="s">
        <v>184</v>
      </c>
    </row>
    <row r="135" spans="1:65" s="15" customFormat="1" x14ac:dyDescent="0.15">
      <c r="B135" s="176"/>
      <c r="D135" s="159" t="s">
        <v>194</v>
      </c>
      <c r="E135" s="177" t="s">
        <v>1</v>
      </c>
      <c r="F135" s="178" t="s">
        <v>242</v>
      </c>
      <c r="H135" s="179">
        <v>82.73</v>
      </c>
      <c r="L135" s="176"/>
      <c r="M135" s="180"/>
      <c r="N135" s="181"/>
      <c r="O135" s="181"/>
      <c r="P135" s="181"/>
      <c r="Q135" s="181"/>
      <c r="R135" s="181"/>
      <c r="S135" s="181"/>
      <c r="T135" s="182"/>
      <c r="AT135" s="177" t="s">
        <v>194</v>
      </c>
      <c r="AU135" s="177" t="s">
        <v>86</v>
      </c>
      <c r="AV135" s="15" t="s">
        <v>97</v>
      </c>
      <c r="AW135" s="15" t="s">
        <v>32</v>
      </c>
      <c r="AX135" s="15" t="s">
        <v>84</v>
      </c>
      <c r="AY135" s="177" t="s">
        <v>184</v>
      </c>
    </row>
    <row r="136" spans="1:65" s="2" customFormat="1" ht="62.75" customHeight="1" x14ac:dyDescent="0.15">
      <c r="A136" s="30"/>
      <c r="B136" s="146"/>
      <c r="C136" s="147" t="s">
        <v>86</v>
      </c>
      <c r="D136" s="147" t="s">
        <v>186</v>
      </c>
      <c r="E136" s="148" t="s">
        <v>669</v>
      </c>
      <c r="F136" s="149" t="s">
        <v>670</v>
      </c>
      <c r="G136" s="150" t="s">
        <v>189</v>
      </c>
      <c r="H136" s="151">
        <v>87.11</v>
      </c>
      <c r="I136" s="152"/>
      <c r="J136" s="152">
        <f>ROUND(I136*H136,2)</f>
        <v>0</v>
      </c>
      <c r="K136" s="149" t="s">
        <v>190</v>
      </c>
      <c r="L136" s="31"/>
      <c r="M136" s="153" t="s">
        <v>1</v>
      </c>
      <c r="N136" s="154" t="s">
        <v>42</v>
      </c>
      <c r="O136" s="155">
        <v>0.27200000000000002</v>
      </c>
      <c r="P136" s="155">
        <f>O136*H136</f>
        <v>23.693920000000002</v>
      </c>
      <c r="Q136" s="155">
        <v>0</v>
      </c>
      <c r="R136" s="155">
        <f>Q136*H136</f>
        <v>0</v>
      </c>
      <c r="S136" s="155">
        <v>0.26</v>
      </c>
      <c r="T136" s="156">
        <f>S136*H136</f>
        <v>22.648600000000002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97</v>
      </c>
      <c r="AT136" s="157" t="s">
        <v>186</v>
      </c>
      <c r="AU136" s="157" t="s">
        <v>86</v>
      </c>
      <c r="AY136" s="18" t="s">
        <v>184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84</v>
      </c>
      <c r="BK136" s="158">
        <f>ROUND(I136*H136,2)</f>
        <v>0</v>
      </c>
      <c r="BL136" s="18" t="s">
        <v>97</v>
      </c>
      <c r="BM136" s="157" t="s">
        <v>2730</v>
      </c>
    </row>
    <row r="137" spans="1:65" s="14" customFormat="1" x14ac:dyDescent="0.15">
      <c r="B137" s="169"/>
      <c r="D137" s="159" t="s">
        <v>194</v>
      </c>
      <c r="E137" s="170" t="s">
        <v>1</v>
      </c>
      <c r="F137" s="171" t="s">
        <v>2731</v>
      </c>
      <c r="H137" s="172">
        <v>6.2</v>
      </c>
      <c r="L137" s="169"/>
      <c r="M137" s="173"/>
      <c r="N137" s="174"/>
      <c r="O137" s="174"/>
      <c r="P137" s="174"/>
      <c r="Q137" s="174"/>
      <c r="R137" s="174"/>
      <c r="S137" s="174"/>
      <c r="T137" s="175"/>
      <c r="AT137" s="170" t="s">
        <v>194</v>
      </c>
      <c r="AU137" s="170" t="s">
        <v>86</v>
      </c>
      <c r="AV137" s="14" t="s">
        <v>86</v>
      </c>
      <c r="AW137" s="14" t="s">
        <v>32</v>
      </c>
      <c r="AX137" s="14" t="s">
        <v>77</v>
      </c>
      <c r="AY137" s="170" t="s">
        <v>184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2732</v>
      </c>
      <c r="H138" s="172">
        <v>72.150000000000006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77</v>
      </c>
      <c r="AY138" s="170" t="s">
        <v>184</v>
      </c>
    </row>
    <row r="139" spans="1:65" s="14" customFormat="1" x14ac:dyDescent="0.15">
      <c r="B139" s="169"/>
      <c r="D139" s="159" t="s">
        <v>194</v>
      </c>
      <c r="E139" s="170" t="s">
        <v>1</v>
      </c>
      <c r="F139" s="171" t="s">
        <v>2733</v>
      </c>
      <c r="H139" s="172">
        <v>51.8</v>
      </c>
      <c r="L139" s="169"/>
      <c r="M139" s="173"/>
      <c r="N139" s="174"/>
      <c r="O139" s="174"/>
      <c r="P139" s="174"/>
      <c r="Q139" s="174"/>
      <c r="R139" s="174"/>
      <c r="S139" s="174"/>
      <c r="T139" s="175"/>
      <c r="AT139" s="170" t="s">
        <v>194</v>
      </c>
      <c r="AU139" s="170" t="s">
        <v>86</v>
      </c>
      <c r="AV139" s="14" t="s">
        <v>86</v>
      </c>
      <c r="AW139" s="14" t="s">
        <v>32</v>
      </c>
      <c r="AX139" s="14" t="s">
        <v>77</v>
      </c>
      <c r="AY139" s="170" t="s">
        <v>184</v>
      </c>
    </row>
    <row r="140" spans="1:65" s="14" customFormat="1" x14ac:dyDescent="0.15">
      <c r="B140" s="169"/>
      <c r="D140" s="159" t="s">
        <v>194</v>
      </c>
      <c r="E140" s="170" t="s">
        <v>1</v>
      </c>
      <c r="F140" s="171" t="s">
        <v>2734</v>
      </c>
      <c r="H140" s="172">
        <v>-43.04</v>
      </c>
      <c r="L140" s="169"/>
      <c r="M140" s="173"/>
      <c r="N140" s="174"/>
      <c r="O140" s="174"/>
      <c r="P140" s="174"/>
      <c r="Q140" s="174"/>
      <c r="R140" s="174"/>
      <c r="S140" s="174"/>
      <c r="T140" s="175"/>
      <c r="AT140" s="170" t="s">
        <v>194</v>
      </c>
      <c r="AU140" s="170" t="s">
        <v>86</v>
      </c>
      <c r="AV140" s="14" t="s">
        <v>86</v>
      </c>
      <c r="AW140" s="14" t="s">
        <v>32</v>
      </c>
      <c r="AX140" s="14" t="s">
        <v>77</v>
      </c>
      <c r="AY140" s="170" t="s">
        <v>184</v>
      </c>
    </row>
    <row r="141" spans="1:65" s="15" customFormat="1" x14ac:dyDescent="0.15">
      <c r="B141" s="176"/>
      <c r="D141" s="159" t="s">
        <v>194</v>
      </c>
      <c r="E141" s="177" t="s">
        <v>1</v>
      </c>
      <c r="F141" s="178" t="s">
        <v>242</v>
      </c>
      <c r="H141" s="179">
        <v>87.11</v>
      </c>
      <c r="L141" s="176"/>
      <c r="M141" s="180"/>
      <c r="N141" s="181"/>
      <c r="O141" s="181"/>
      <c r="P141" s="181"/>
      <c r="Q141" s="181"/>
      <c r="R141" s="181"/>
      <c r="S141" s="181"/>
      <c r="T141" s="182"/>
      <c r="AT141" s="177" t="s">
        <v>194</v>
      </c>
      <c r="AU141" s="177" t="s">
        <v>86</v>
      </c>
      <c r="AV141" s="15" t="s">
        <v>97</v>
      </c>
      <c r="AW141" s="15" t="s">
        <v>32</v>
      </c>
      <c r="AX141" s="15" t="s">
        <v>84</v>
      </c>
      <c r="AY141" s="177" t="s">
        <v>184</v>
      </c>
    </row>
    <row r="142" spans="1:65" s="2" customFormat="1" ht="66.75" customHeight="1" x14ac:dyDescent="0.15">
      <c r="A142" s="30"/>
      <c r="B142" s="146"/>
      <c r="C142" s="147" t="s">
        <v>93</v>
      </c>
      <c r="D142" s="147" t="s">
        <v>186</v>
      </c>
      <c r="E142" s="148" t="s">
        <v>2735</v>
      </c>
      <c r="F142" s="149" t="s">
        <v>2736</v>
      </c>
      <c r="G142" s="150" t="s">
        <v>189</v>
      </c>
      <c r="H142" s="151">
        <v>33.69</v>
      </c>
      <c r="I142" s="152"/>
      <c r="J142" s="152">
        <f>ROUND(I142*H142,2)</f>
        <v>0</v>
      </c>
      <c r="K142" s="149" t="s">
        <v>190</v>
      </c>
      <c r="L142" s="31"/>
      <c r="M142" s="153" t="s">
        <v>1</v>
      </c>
      <c r="N142" s="154" t="s">
        <v>42</v>
      </c>
      <c r="O142" s="155">
        <v>5.1999999999999998E-2</v>
      </c>
      <c r="P142" s="155">
        <f>O142*H142</f>
        <v>1.7518799999999999</v>
      </c>
      <c r="Q142" s="155">
        <v>0</v>
      </c>
      <c r="R142" s="155">
        <f>Q142*H142</f>
        <v>0</v>
      </c>
      <c r="S142" s="155">
        <v>0.505</v>
      </c>
      <c r="T142" s="156">
        <f>S142*H142</f>
        <v>17.013449999999999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7" t="s">
        <v>97</v>
      </c>
      <c r="AT142" s="157" t="s">
        <v>186</v>
      </c>
      <c r="AU142" s="157" t="s">
        <v>86</v>
      </c>
      <c r="AY142" s="18" t="s">
        <v>184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8" t="s">
        <v>84</v>
      </c>
      <c r="BK142" s="158">
        <f>ROUND(I142*H142,2)</f>
        <v>0</v>
      </c>
      <c r="BL142" s="18" t="s">
        <v>97</v>
      </c>
      <c r="BM142" s="157" t="s">
        <v>2737</v>
      </c>
    </row>
    <row r="143" spans="1:65" s="13" customFormat="1" x14ac:dyDescent="0.15">
      <c r="B143" s="163"/>
      <c r="D143" s="159" t="s">
        <v>194</v>
      </c>
      <c r="E143" s="164" t="s">
        <v>1</v>
      </c>
      <c r="F143" s="165" t="s">
        <v>2738</v>
      </c>
      <c r="H143" s="164" t="s">
        <v>1</v>
      </c>
      <c r="L143" s="163"/>
      <c r="M143" s="166"/>
      <c r="N143" s="167"/>
      <c r="O143" s="167"/>
      <c r="P143" s="167"/>
      <c r="Q143" s="167"/>
      <c r="R143" s="167"/>
      <c r="S143" s="167"/>
      <c r="T143" s="168"/>
      <c r="AT143" s="164" t="s">
        <v>194</v>
      </c>
      <c r="AU143" s="164" t="s">
        <v>86</v>
      </c>
      <c r="AV143" s="13" t="s">
        <v>84</v>
      </c>
      <c r="AW143" s="13" t="s">
        <v>32</v>
      </c>
      <c r="AX143" s="13" t="s">
        <v>77</v>
      </c>
      <c r="AY143" s="164" t="s">
        <v>184</v>
      </c>
    </row>
    <row r="144" spans="1:65" s="14" customFormat="1" x14ac:dyDescent="0.15">
      <c r="B144" s="169"/>
      <c r="D144" s="159" t="s">
        <v>194</v>
      </c>
      <c r="E144" s="170" t="s">
        <v>1</v>
      </c>
      <c r="F144" s="171" t="s">
        <v>2739</v>
      </c>
      <c r="H144" s="172">
        <v>33.69</v>
      </c>
      <c r="L144" s="169"/>
      <c r="M144" s="173"/>
      <c r="N144" s="174"/>
      <c r="O144" s="174"/>
      <c r="P144" s="174"/>
      <c r="Q144" s="174"/>
      <c r="R144" s="174"/>
      <c r="S144" s="174"/>
      <c r="T144" s="175"/>
      <c r="AT144" s="170" t="s">
        <v>194</v>
      </c>
      <c r="AU144" s="170" t="s">
        <v>86</v>
      </c>
      <c r="AV144" s="14" t="s">
        <v>86</v>
      </c>
      <c r="AW144" s="14" t="s">
        <v>32</v>
      </c>
      <c r="AX144" s="14" t="s">
        <v>84</v>
      </c>
      <c r="AY144" s="170" t="s">
        <v>184</v>
      </c>
    </row>
    <row r="145" spans="1:65" s="2" customFormat="1" ht="66.75" customHeight="1" x14ac:dyDescent="0.15">
      <c r="A145" s="30"/>
      <c r="B145" s="146"/>
      <c r="C145" s="147" t="s">
        <v>97</v>
      </c>
      <c r="D145" s="147" t="s">
        <v>186</v>
      </c>
      <c r="E145" s="148" t="s">
        <v>1723</v>
      </c>
      <c r="F145" s="149" t="s">
        <v>1724</v>
      </c>
      <c r="G145" s="150" t="s">
        <v>189</v>
      </c>
      <c r="H145" s="151">
        <v>169.84</v>
      </c>
      <c r="I145" s="152"/>
      <c r="J145" s="152">
        <f>ROUND(I145*H145,2)</f>
        <v>0</v>
      </c>
      <c r="K145" s="149" t="s">
        <v>190</v>
      </c>
      <c r="L145" s="31"/>
      <c r="M145" s="153" t="s">
        <v>1</v>
      </c>
      <c r="N145" s="154" t="s">
        <v>42</v>
      </c>
      <c r="O145" s="155">
        <v>7.2999999999999995E-2</v>
      </c>
      <c r="P145" s="155">
        <f>O145*H145</f>
        <v>12.39832</v>
      </c>
      <c r="Q145" s="155">
        <v>0</v>
      </c>
      <c r="R145" s="155">
        <f>Q145*H145</f>
        <v>0</v>
      </c>
      <c r="S145" s="155">
        <v>0.28999999999999998</v>
      </c>
      <c r="T145" s="156">
        <f>S145*H145</f>
        <v>49.253599999999999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7" t="s">
        <v>97</v>
      </c>
      <c r="AT145" s="157" t="s">
        <v>186</v>
      </c>
      <c r="AU145" s="157" t="s">
        <v>86</v>
      </c>
      <c r="AY145" s="18" t="s">
        <v>184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8" t="s">
        <v>84</v>
      </c>
      <c r="BK145" s="158">
        <f>ROUND(I145*H145,2)</f>
        <v>0</v>
      </c>
      <c r="BL145" s="18" t="s">
        <v>97</v>
      </c>
      <c r="BM145" s="157" t="s">
        <v>2740</v>
      </c>
    </row>
    <row r="146" spans="1:65" s="14" customFormat="1" x14ac:dyDescent="0.15">
      <c r="B146" s="169"/>
      <c r="D146" s="159" t="s">
        <v>194</v>
      </c>
      <c r="E146" s="170" t="s">
        <v>1</v>
      </c>
      <c r="F146" s="171" t="s">
        <v>2741</v>
      </c>
      <c r="H146" s="172">
        <v>169.84</v>
      </c>
      <c r="L146" s="169"/>
      <c r="M146" s="173"/>
      <c r="N146" s="174"/>
      <c r="O146" s="174"/>
      <c r="P146" s="174"/>
      <c r="Q146" s="174"/>
      <c r="R146" s="174"/>
      <c r="S146" s="174"/>
      <c r="T146" s="175"/>
      <c r="AT146" s="170" t="s">
        <v>194</v>
      </c>
      <c r="AU146" s="170" t="s">
        <v>86</v>
      </c>
      <c r="AV146" s="14" t="s">
        <v>86</v>
      </c>
      <c r="AW146" s="14" t="s">
        <v>32</v>
      </c>
      <c r="AX146" s="14" t="s">
        <v>84</v>
      </c>
      <c r="AY146" s="170" t="s">
        <v>184</v>
      </c>
    </row>
    <row r="147" spans="1:65" s="2" customFormat="1" ht="66.75" customHeight="1" x14ac:dyDescent="0.15">
      <c r="A147" s="30"/>
      <c r="B147" s="146"/>
      <c r="C147" s="147" t="s">
        <v>209</v>
      </c>
      <c r="D147" s="147" t="s">
        <v>186</v>
      </c>
      <c r="E147" s="148" t="s">
        <v>187</v>
      </c>
      <c r="F147" s="149" t="s">
        <v>188</v>
      </c>
      <c r="G147" s="150" t="s">
        <v>189</v>
      </c>
      <c r="H147" s="151">
        <v>793.56</v>
      </c>
      <c r="I147" s="152"/>
      <c r="J147" s="152">
        <f>ROUND(I147*H147,2)</f>
        <v>0</v>
      </c>
      <c r="K147" s="149" t="s">
        <v>190</v>
      </c>
      <c r="L147" s="31"/>
      <c r="M147" s="153" t="s">
        <v>1</v>
      </c>
      <c r="N147" s="154" t="s">
        <v>42</v>
      </c>
      <c r="O147" s="155">
        <v>0.11899999999999999</v>
      </c>
      <c r="P147" s="155">
        <f>O147*H147</f>
        <v>94.433639999999983</v>
      </c>
      <c r="Q147" s="155">
        <v>0</v>
      </c>
      <c r="R147" s="155">
        <f>Q147*H147</f>
        <v>0</v>
      </c>
      <c r="S147" s="155">
        <v>0.44</v>
      </c>
      <c r="T147" s="156">
        <f>S147*H147</f>
        <v>349.16639999999995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97</v>
      </c>
      <c r="AT147" s="157" t="s">
        <v>186</v>
      </c>
      <c r="AU147" s="157" t="s">
        <v>86</v>
      </c>
      <c r="AY147" s="18" t="s">
        <v>184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84</v>
      </c>
      <c r="BK147" s="158">
        <f>ROUND(I147*H147,2)</f>
        <v>0</v>
      </c>
      <c r="BL147" s="18" t="s">
        <v>97</v>
      </c>
      <c r="BM147" s="157" t="s">
        <v>2742</v>
      </c>
    </row>
    <row r="148" spans="1:65" s="2" customFormat="1" ht="30" x14ac:dyDescent="0.15">
      <c r="A148" s="30"/>
      <c r="B148" s="31"/>
      <c r="C148" s="30"/>
      <c r="D148" s="159" t="s">
        <v>192</v>
      </c>
      <c r="E148" s="30"/>
      <c r="F148" s="160" t="s">
        <v>193</v>
      </c>
      <c r="G148" s="30"/>
      <c r="H148" s="30"/>
      <c r="I148" s="30"/>
      <c r="J148" s="30"/>
      <c r="K148" s="30"/>
      <c r="L148" s="31"/>
      <c r="M148" s="161"/>
      <c r="N148" s="162"/>
      <c r="O148" s="56"/>
      <c r="P148" s="56"/>
      <c r="Q148" s="56"/>
      <c r="R148" s="56"/>
      <c r="S148" s="56"/>
      <c r="T148" s="57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8" t="s">
        <v>192</v>
      </c>
      <c r="AU148" s="18" t="s">
        <v>86</v>
      </c>
    </row>
    <row r="149" spans="1:65" s="14" customFormat="1" x14ac:dyDescent="0.15">
      <c r="B149" s="169"/>
      <c r="D149" s="159" t="s">
        <v>194</v>
      </c>
      <c r="E149" s="170" t="s">
        <v>1</v>
      </c>
      <c r="F149" s="171" t="s">
        <v>2743</v>
      </c>
      <c r="H149" s="172">
        <v>1139</v>
      </c>
      <c r="L149" s="169"/>
      <c r="M149" s="173"/>
      <c r="N149" s="174"/>
      <c r="O149" s="174"/>
      <c r="P149" s="174"/>
      <c r="Q149" s="174"/>
      <c r="R149" s="174"/>
      <c r="S149" s="174"/>
      <c r="T149" s="175"/>
      <c r="AT149" s="170" t="s">
        <v>194</v>
      </c>
      <c r="AU149" s="170" t="s">
        <v>86</v>
      </c>
      <c r="AV149" s="14" t="s">
        <v>86</v>
      </c>
      <c r="AW149" s="14" t="s">
        <v>32</v>
      </c>
      <c r="AX149" s="14" t="s">
        <v>77</v>
      </c>
      <c r="AY149" s="170" t="s">
        <v>184</v>
      </c>
    </row>
    <row r="150" spans="1:65" s="14" customFormat="1" x14ac:dyDescent="0.15">
      <c r="B150" s="169"/>
      <c r="D150" s="159" t="s">
        <v>194</v>
      </c>
      <c r="E150" s="170" t="s">
        <v>1</v>
      </c>
      <c r="F150" s="171" t="s">
        <v>2744</v>
      </c>
      <c r="H150" s="172">
        <v>-345.44</v>
      </c>
      <c r="L150" s="169"/>
      <c r="M150" s="173"/>
      <c r="N150" s="174"/>
      <c r="O150" s="174"/>
      <c r="P150" s="174"/>
      <c r="Q150" s="174"/>
      <c r="R150" s="174"/>
      <c r="S150" s="174"/>
      <c r="T150" s="175"/>
      <c r="AT150" s="170" t="s">
        <v>194</v>
      </c>
      <c r="AU150" s="170" t="s">
        <v>86</v>
      </c>
      <c r="AV150" s="14" t="s">
        <v>86</v>
      </c>
      <c r="AW150" s="14" t="s">
        <v>32</v>
      </c>
      <c r="AX150" s="14" t="s">
        <v>77</v>
      </c>
      <c r="AY150" s="170" t="s">
        <v>184</v>
      </c>
    </row>
    <row r="151" spans="1:65" s="15" customFormat="1" x14ac:dyDescent="0.15">
      <c r="B151" s="176"/>
      <c r="D151" s="159" t="s">
        <v>194</v>
      </c>
      <c r="E151" s="177" t="s">
        <v>1</v>
      </c>
      <c r="F151" s="178" t="s">
        <v>242</v>
      </c>
      <c r="H151" s="179">
        <v>793.56</v>
      </c>
      <c r="L151" s="176"/>
      <c r="M151" s="180"/>
      <c r="N151" s="181"/>
      <c r="O151" s="181"/>
      <c r="P151" s="181"/>
      <c r="Q151" s="181"/>
      <c r="R151" s="181"/>
      <c r="S151" s="181"/>
      <c r="T151" s="182"/>
      <c r="AT151" s="177" t="s">
        <v>194</v>
      </c>
      <c r="AU151" s="177" t="s">
        <v>86</v>
      </c>
      <c r="AV151" s="15" t="s">
        <v>97</v>
      </c>
      <c r="AW151" s="15" t="s">
        <v>32</v>
      </c>
      <c r="AX151" s="15" t="s">
        <v>84</v>
      </c>
      <c r="AY151" s="177" t="s">
        <v>184</v>
      </c>
    </row>
    <row r="152" spans="1:65" s="2" customFormat="1" ht="62.75" customHeight="1" x14ac:dyDescent="0.15">
      <c r="A152" s="30"/>
      <c r="B152" s="146"/>
      <c r="C152" s="147" t="s">
        <v>214</v>
      </c>
      <c r="D152" s="147" t="s">
        <v>186</v>
      </c>
      <c r="E152" s="148" t="s">
        <v>198</v>
      </c>
      <c r="F152" s="149" t="s">
        <v>199</v>
      </c>
      <c r="G152" s="150" t="s">
        <v>189</v>
      </c>
      <c r="H152" s="151">
        <v>657.67</v>
      </c>
      <c r="I152" s="152"/>
      <c r="J152" s="152">
        <f>ROUND(I152*H152,2)</f>
        <v>0</v>
      </c>
      <c r="K152" s="149" t="s">
        <v>190</v>
      </c>
      <c r="L152" s="31"/>
      <c r="M152" s="153" t="s">
        <v>1</v>
      </c>
      <c r="N152" s="154" t="s">
        <v>42</v>
      </c>
      <c r="O152" s="155">
        <v>0.19400000000000001</v>
      </c>
      <c r="P152" s="155">
        <f>O152*H152</f>
        <v>127.58798</v>
      </c>
      <c r="Q152" s="155">
        <v>0</v>
      </c>
      <c r="R152" s="155">
        <f>Q152*H152</f>
        <v>0</v>
      </c>
      <c r="S152" s="155">
        <v>0.32500000000000001</v>
      </c>
      <c r="T152" s="156">
        <f>S152*H152</f>
        <v>213.74275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7" t="s">
        <v>97</v>
      </c>
      <c r="AT152" s="157" t="s">
        <v>186</v>
      </c>
      <c r="AU152" s="157" t="s">
        <v>86</v>
      </c>
      <c r="AY152" s="18" t="s">
        <v>184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8" t="s">
        <v>84</v>
      </c>
      <c r="BK152" s="158">
        <f>ROUND(I152*H152,2)</f>
        <v>0</v>
      </c>
      <c r="BL152" s="18" t="s">
        <v>97</v>
      </c>
      <c r="BM152" s="157" t="s">
        <v>2745</v>
      </c>
    </row>
    <row r="153" spans="1:65" s="14" customFormat="1" x14ac:dyDescent="0.15">
      <c r="B153" s="169"/>
      <c r="D153" s="159" t="s">
        <v>194</v>
      </c>
      <c r="E153" s="170" t="s">
        <v>1</v>
      </c>
      <c r="F153" s="171" t="s">
        <v>2743</v>
      </c>
      <c r="H153" s="172">
        <v>1139</v>
      </c>
      <c r="L153" s="169"/>
      <c r="M153" s="173"/>
      <c r="N153" s="174"/>
      <c r="O153" s="174"/>
      <c r="P153" s="174"/>
      <c r="Q153" s="174"/>
      <c r="R153" s="174"/>
      <c r="S153" s="174"/>
      <c r="T153" s="175"/>
      <c r="AT153" s="170" t="s">
        <v>194</v>
      </c>
      <c r="AU153" s="170" t="s">
        <v>86</v>
      </c>
      <c r="AV153" s="14" t="s">
        <v>86</v>
      </c>
      <c r="AW153" s="14" t="s">
        <v>32</v>
      </c>
      <c r="AX153" s="14" t="s">
        <v>77</v>
      </c>
      <c r="AY153" s="170" t="s">
        <v>184</v>
      </c>
    </row>
    <row r="154" spans="1:65" s="14" customFormat="1" x14ac:dyDescent="0.15">
      <c r="B154" s="169"/>
      <c r="D154" s="159" t="s">
        <v>194</v>
      </c>
      <c r="E154" s="170" t="s">
        <v>1</v>
      </c>
      <c r="F154" s="171" t="s">
        <v>2746</v>
      </c>
      <c r="H154" s="172">
        <v>-481.33</v>
      </c>
      <c r="L154" s="169"/>
      <c r="M154" s="173"/>
      <c r="N154" s="174"/>
      <c r="O154" s="174"/>
      <c r="P154" s="174"/>
      <c r="Q154" s="174"/>
      <c r="R154" s="174"/>
      <c r="S154" s="174"/>
      <c r="T154" s="175"/>
      <c r="AT154" s="170" t="s">
        <v>194</v>
      </c>
      <c r="AU154" s="170" t="s">
        <v>86</v>
      </c>
      <c r="AV154" s="14" t="s">
        <v>86</v>
      </c>
      <c r="AW154" s="14" t="s">
        <v>32</v>
      </c>
      <c r="AX154" s="14" t="s">
        <v>77</v>
      </c>
      <c r="AY154" s="170" t="s">
        <v>184</v>
      </c>
    </row>
    <row r="155" spans="1:65" s="15" customFormat="1" x14ac:dyDescent="0.15">
      <c r="B155" s="176"/>
      <c r="D155" s="159" t="s">
        <v>194</v>
      </c>
      <c r="E155" s="177" t="s">
        <v>1</v>
      </c>
      <c r="F155" s="178" t="s">
        <v>242</v>
      </c>
      <c r="H155" s="179">
        <v>657.67</v>
      </c>
      <c r="L155" s="176"/>
      <c r="M155" s="180"/>
      <c r="N155" s="181"/>
      <c r="O155" s="181"/>
      <c r="P155" s="181"/>
      <c r="Q155" s="181"/>
      <c r="R155" s="181"/>
      <c r="S155" s="181"/>
      <c r="T155" s="182"/>
      <c r="AT155" s="177" t="s">
        <v>194</v>
      </c>
      <c r="AU155" s="177" t="s">
        <v>86</v>
      </c>
      <c r="AV155" s="15" t="s">
        <v>97</v>
      </c>
      <c r="AW155" s="15" t="s">
        <v>32</v>
      </c>
      <c r="AX155" s="15" t="s">
        <v>84</v>
      </c>
      <c r="AY155" s="177" t="s">
        <v>184</v>
      </c>
    </row>
    <row r="156" spans="1:65" s="2" customFormat="1" ht="55.5" customHeight="1" x14ac:dyDescent="0.15">
      <c r="A156" s="30"/>
      <c r="B156" s="146"/>
      <c r="C156" s="147" t="s">
        <v>220</v>
      </c>
      <c r="D156" s="147" t="s">
        <v>186</v>
      </c>
      <c r="E156" s="148" t="s">
        <v>2747</v>
      </c>
      <c r="F156" s="149" t="s">
        <v>2748</v>
      </c>
      <c r="G156" s="150" t="s">
        <v>189</v>
      </c>
      <c r="H156" s="151">
        <v>657.67</v>
      </c>
      <c r="I156" s="152"/>
      <c r="J156" s="152">
        <f>ROUND(I156*H156,2)</f>
        <v>0</v>
      </c>
      <c r="K156" s="149" t="s">
        <v>190</v>
      </c>
      <c r="L156" s="31"/>
      <c r="M156" s="153" t="s">
        <v>1</v>
      </c>
      <c r="N156" s="154" t="s">
        <v>42</v>
      </c>
      <c r="O156" s="155">
        <v>7.0000000000000001E-3</v>
      </c>
      <c r="P156" s="155">
        <f>O156*H156</f>
        <v>4.6036899999999994</v>
      </c>
      <c r="Q156" s="155">
        <v>6.0000000000000002E-5</v>
      </c>
      <c r="R156" s="155">
        <f>Q156*H156</f>
        <v>3.9460200000000001E-2</v>
      </c>
      <c r="S156" s="155">
        <v>9.1999999999999998E-2</v>
      </c>
      <c r="T156" s="156">
        <f>S156*H156</f>
        <v>60.505639999999993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97</v>
      </c>
      <c r="AT156" s="157" t="s">
        <v>186</v>
      </c>
      <c r="AU156" s="157" t="s">
        <v>86</v>
      </c>
      <c r="AY156" s="18" t="s">
        <v>184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97</v>
      </c>
      <c r="BM156" s="157" t="s">
        <v>2749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2743</v>
      </c>
      <c r="H157" s="172">
        <v>1139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77</v>
      </c>
      <c r="AY157" s="170" t="s">
        <v>184</v>
      </c>
    </row>
    <row r="158" spans="1:65" s="14" customFormat="1" x14ac:dyDescent="0.15">
      <c r="B158" s="169"/>
      <c r="D158" s="159" t="s">
        <v>194</v>
      </c>
      <c r="E158" s="170" t="s">
        <v>1</v>
      </c>
      <c r="F158" s="171" t="s">
        <v>2746</v>
      </c>
      <c r="H158" s="172">
        <v>-481.33</v>
      </c>
      <c r="L158" s="169"/>
      <c r="M158" s="173"/>
      <c r="N158" s="174"/>
      <c r="O158" s="174"/>
      <c r="P158" s="174"/>
      <c r="Q158" s="174"/>
      <c r="R158" s="174"/>
      <c r="S158" s="174"/>
      <c r="T158" s="175"/>
      <c r="AT158" s="170" t="s">
        <v>194</v>
      </c>
      <c r="AU158" s="170" t="s">
        <v>86</v>
      </c>
      <c r="AV158" s="14" t="s">
        <v>86</v>
      </c>
      <c r="AW158" s="14" t="s">
        <v>32</v>
      </c>
      <c r="AX158" s="14" t="s">
        <v>77</v>
      </c>
      <c r="AY158" s="170" t="s">
        <v>184</v>
      </c>
    </row>
    <row r="159" spans="1:65" s="15" customFormat="1" x14ac:dyDescent="0.15">
      <c r="B159" s="176"/>
      <c r="D159" s="159" t="s">
        <v>194</v>
      </c>
      <c r="E159" s="177" t="s">
        <v>1</v>
      </c>
      <c r="F159" s="178" t="s">
        <v>242</v>
      </c>
      <c r="H159" s="179">
        <v>657.67</v>
      </c>
      <c r="L159" s="176"/>
      <c r="M159" s="180"/>
      <c r="N159" s="181"/>
      <c r="O159" s="181"/>
      <c r="P159" s="181"/>
      <c r="Q159" s="181"/>
      <c r="R159" s="181"/>
      <c r="S159" s="181"/>
      <c r="T159" s="182"/>
      <c r="AT159" s="177" t="s">
        <v>194</v>
      </c>
      <c r="AU159" s="177" t="s">
        <v>86</v>
      </c>
      <c r="AV159" s="15" t="s">
        <v>97</v>
      </c>
      <c r="AW159" s="15" t="s">
        <v>32</v>
      </c>
      <c r="AX159" s="15" t="s">
        <v>84</v>
      </c>
      <c r="AY159" s="177" t="s">
        <v>184</v>
      </c>
    </row>
    <row r="160" spans="1:65" s="2" customFormat="1" ht="55.5" customHeight="1" x14ac:dyDescent="0.15">
      <c r="A160" s="30"/>
      <c r="B160" s="146"/>
      <c r="C160" s="147" t="s">
        <v>226</v>
      </c>
      <c r="D160" s="147" t="s">
        <v>186</v>
      </c>
      <c r="E160" s="148" t="s">
        <v>2750</v>
      </c>
      <c r="F160" s="149" t="s">
        <v>2751</v>
      </c>
      <c r="G160" s="150" t="s">
        <v>189</v>
      </c>
      <c r="H160" s="151">
        <v>657.67</v>
      </c>
      <c r="I160" s="152"/>
      <c r="J160" s="152">
        <f>ROUND(I160*H160,2)</f>
        <v>0</v>
      </c>
      <c r="K160" s="149" t="s">
        <v>1</v>
      </c>
      <c r="L160" s="31"/>
      <c r="M160" s="153" t="s">
        <v>1</v>
      </c>
      <c r="N160" s="154" t="s">
        <v>42</v>
      </c>
      <c r="O160" s="155">
        <v>8.0000000000000002E-3</v>
      </c>
      <c r="P160" s="155">
        <f>O160*H160</f>
        <v>5.2613599999999998</v>
      </c>
      <c r="Q160" s="155">
        <v>6.9999999999999994E-5</v>
      </c>
      <c r="R160" s="155">
        <f>Q160*H160</f>
        <v>4.6036899999999992E-2</v>
      </c>
      <c r="S160" s="155">
        <v>0.115</v>
      </c>
      <c r="T160" s="156">
        <f>S160*H160</f>
        <v>75.632049999999992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97</v>
      </c>
      <c r="AT160" s="157" t="s">
        <v>186</v>
      </c>
      <c r="AU160" s="157" t="s">
        <v>86</v>
      </c>
      <c r="AY160" s="18" t="s">
        <v>184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97</v>
      </c>
      <c r="BM160" s="157" t="s">
        <v>2752</v>
      </c>
    </row>
    <row r="161" spans="1:65" s="14" customFormat="1" x14ac:dyDescent="0.15">
      <c r="B161" s="169"/>
      <c r="D161" s="159" t="s">
        <v>194</v>
      </c>
      <c r="E161" s="170" t="s">
        <v>1</v>
      </c>
      <c r="F161" s="171" t="s">
        <v>2743</v>
      </c>
      <c r="H161" s="172">
        <v>1139</v>
      </c>
      <c r="L161" s="169"/>
      <c r="M161" s="173"/>
      <c r="N161" s="174"/>
      <c r="O161" s="174"/>
      <c r="P161" s="174"/>
      <c r="Q161" s="174"/>
      <c r="R161" s="174"/>
      <c r="S161" s="174"/>
      <c r="T161" s="175"/>
      <c r="AT161" s="170" t="s">
        <v>194</v>
      </c>
      <c r="AU161" s="170" t="s">
        <v>86</v>
      </c>
      <c r="AV161" s="14" t="s">
        <v>86</v>
      </c>
      <c r="AW161" s="14" t="s">
        <v>32</v>
      </c>
      <c r="AX161" s="14" t="s">
        <v>77</v>
      </c>
      <c r="AY161" s="170" t="s">
        <v>184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2746</v>
      </c>
      <c r="H162" s="172">
        <v>-481.33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77</v>
      </c>
      <c r="AY162" s="170" t="s">
        <v>184</v>
      </c>
    </row>
    <row r="163" spans="1:65" s="15" customFormat="1" x14ac:dyDescent="0.15">
      <c r="B163" s="176"/>
      <c r="D163" s="159" t="s">
        <v>194</v>
      </c>
      <c r="E163" s="177" t="s">
        <v>1</v>
      </c>
      <c r="F163" s="178" t="s">
        <v>242</v>
      </c>
      <c r="H163" s="179">
        <v>657.67</v>
      </c>
      <c r="L163" s="176"/>
      <c r="M163" s="180"/>
      <c r="N163" s="181"/>
      <c r="O163" s="181"/>
      <c r="P163" s="181"/>
      <c r="Q163" s="181"/>
      <c r="R163" s="181"/>
      <c r="S163" s="181"/>
      <c r="T163" s="182"/>
      <c r="AT163" s="177" t="s">
        <v>194</v>
      </c>
      <c r="AU163" s="177" t="s">
        <v>86</v>
      </c>
      <c r="AV163" s="15" t="s">
        <v>97</v>
      </c>
      <c r="AW163" s="15" t="s">
        <v>32</v>
      </c>
      <c r="AX163" s="15" t="s">
        <v>84</v>
      </c>
      <c r="AY163" s="177" t="s">
        <v>184</v>
      </c>
    </row>
    <row r="164" spans="1:65" s="2" customFormat="1" ht="55.5" customHeight="1" x14ac:dyDescent="0.15">
      <c r="A164" s="30"/>
      <c r="B164" s="146"/>
      <c r="C164" s="147" t="s">
        <v>232</v>
      </c>
      <c r="D164" s="147" t="s">
        <v>186</v>
      </c>
      <c r="E164" s="148" t="s">
        <v>2753</v>
      </c>
      <c r="F164" s="149" t="s">
        <v>2754</v>
      </c>
      <c r="G164" s="150" t="s">
        <v>189</v>
      </c>
      <c r="H164" s="151">
        <v>657.67</v>
      </c>
      <c r="I164" s="152"/>
      <c r="J164" s="152">
        <f>ROUND(I164*H164,2)</f>
        <v>0</v>
      </c>
      <c r="K164" s="149" t="s">
        <v>1</v>
      </c>
      <c r="L164" s="31"/>
      <c r="M164" s="153" t="s">
        <v>1</v>
      </c>
      <c r="N164" s="154" t="s">
        <v>42</v>
      </c>
      <c r="O164" s="155">
        <v>1.0999999999999999E-2</v>
      </c>
      <c r="P164" s="155">
        <f>O164*H164</f>
        <v>7.2343699999999993</v>
      </c>
      <c r="Q164" s="155">
        <v>1.2999999999999999E-4</v>
      </c>
      <c r="R164" s="155">
        <f>Q164*H164</f>
        <v>8.5497099999999993E-2</v>
      </c>
      <c r="S164" s="155">
        <v>0.23</v>
      </c>
      <c r="T164" s="156">
        <f>S164*H164</f>
        <v>151.26409999999998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7" t="s">
        <v>97</v>
      </c>
      <c r="AT164" s="157" t="s">
        <v>186</v>
      </c>
      <c r="AU164" s="157" t="s">
        <v>86</v>
      </c>
      <c r="AY164" s="18" t="s">
        <v>184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8" t="s">
        <v>84</v>
      </c>
      <c r="BK164" s="158">
        <f>ROUND(I164*H164,2)</f>
        <v>0</v>
      </c>
      <c r="BL164" s="18" t="s">
        <v>97</v>
      </c>
      <c r="BM164" s="157" t="s">
        <v>2755</v>
      </c>
    </row>
    <row r="165" spans="1:65" s="14" customFormat="1" x14ac:dyDescent="0.15">
      <c r="B165" s="169"/>
      <c r="D165" s="159" t="s">
        <v>194</v>
      </c>
      <c r="E165" s="170" t="s">
        <v>1</v>
      </c>
      <c r="F165" s="171" t="s">
        <v>2743</v>
      </c>
      <c r="H165" s="172">
        <v>1139</v>
      </c>
      <c r="L165" s="169"/>
      <c r="M165" s="173"/>
      <c r="N165" s="174"/>
      <c r="O165" s="174"/>
      <c r="P165" s="174"/>
      <c r="Q165" s="174"/>
      <c r="R165" s="174"/>
      <c r="S165" s="174"/>
      <c r="T165" s="175"/>
      <c r="AT165" s="170" t="s">
        <v>194</v>
      </c>
      <c r="AU165" s="170" t="s">
        <v>86</v>
      </c>
      <c r="AV165" s="14" t="s">
        <v>86</v>
      </c>
      <c r="AW165" s="14" t="s">
        <v>32</v>
      </c>
      <c r="AX165" s="14" t="s">
        <v>77</v>
      </c>
      <c r="AY165" s="170" t="s">
        <v>184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2746</v>
      </c>
      <c r="H166" s="172">
        <v>-481.33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77</v>
      </c>
      <c r="AY166" s="170" t="s">
        <v>184</v>
      </c>
    </row>
    <row r="167" spans="1:65" s="15" customFormat="1" x14ac:dyDescent="0.15">
      <c r="B167" s="176"/>
      <c r="D167" s="159" t="s">
        <v>194</v>
      </c>
      <c r="E167" s="177" t="s">
        <v>1</v>
      </c>
      <c r="F167" s="178" t="s">
        <v>242</v>
      </c>
      <c r="H167" s="179">
        <v>657.67</v>
      </c>
      <c r="L167" s="176"/>
      <c r="M167" s="180"/>
      <c r="N167" s="181"/>
      <c r="O167" s="181"/>
      <c r="P167" s="181"/>
      <c r="Q167" s="181"/>
      <c r="R167" s="181"/>
      <c r="S167" s="181"/>
      <c r="T167" s="182"/>
      <c r="AT167" s="177" t="s">
        <v>194</v>
      </c>
      <c r="AU167" s="177" t="s">
        <v>86</v>
      </c>
      <c r="AV167" s="15" t="s">
        <v>97</v>
      </c>
      <c r="AW167" s="15" t="s">
        <v>32</v>
      </c>
      <c r="AX167" s="15" t="s">
        <v>84</v>
      </c>
      <c r="AY167" s="177" t="s">
        <v>184</v>
      </c>
    </row>
    <row r="168" spans="1:65" s="2" customFormat="1" ht="44.25" customHeight="1" x14ac:dyDescent="0.15">
      <c r="A168" s="30"/>
      <c r="B168" s="146"/>
      <c r="C168" s="147" t="s">
        <v>236</v>
      </c>
      <c r="D168" s="147" t="s">
        <v>186</v>
      </c>
      <c r="E168" s="148" t="s">
        <v>1013</v>
      </c>
      <c r="F168" s="149" t="s">
        <v>1014</v>
      </c>
      <c r="G168" s="150" t="s">
        <v>229</v>
      </c>
      <c r="H168" s="151">
        <v>112.3</v>
      </c>
      <c r="I168" s="152"/>
      <c r="J168" s="152">
        <f>ROUND(I168*H168,2)</f>
        <v>0</v>
      </c>
      <c r="K168" s="149" t="s">
        <v>190</v>
      </c>
      <c r="L168" s="31"/>
      <c r="M168" s="153" t="s">
        <v>1</v>
      </c>
      <c r="N168" s="154" t="s">
        <v>42</v>
      </c>
      <c r="O168" s="155">
        <v>0.27200000000000002</v>
      </c>
      <c r="P168" s="155">
        <f>O168*H168</f>
        <v>30.5456</v>
      </c>
      <c r="Q168" s="155">
        <v>0</v>
      </c>
      <c r="R168" s="155">
        <f>Q168*H168</f>
        <v>0</v>
      </c>
      <c r="S168" s="155">
        <v>0.28999999999999998</v>
      </c>
      <c r="T168" s="156">
        <f>S168*H168</f>
        <v>32.567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7" t="s">
        <v>97</v>
      </c>
      <c r="AT168" s="157" t="s">
        <v>186</v>
      </c>
      <c r="AU168" s="157" t="s">
        <v>86</v>
      </c>
      <c r="AY168" s="18" t="s">
        <v>184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8" t="s">
        <v>84</v>
      </c>
      <c r="BK168" s="158">
        <f>ROUND(I168*H168,2)</f>
        <v>0</v>
      </c>
      <c r="BL168" s="18" t="s">
        <v>97</v>
      </c>
      <c r="BM168" s="157" t="s">
        <v>2756</v>
      </c>
    </row>
    <row r="169" spans="1:65" s="14" customFormat="1" x14ac:dyDescent="0.15">
      <c r="B169" s="169"/>
      <c r="D169" s="159" t="s">
        <v>194</v>
      </c>
      <c r="E169" s="170" t="s">
        <v>1</v>
      </c>
      <c r="F169" s="171" t="s">
        <v>2757</v>
      </c>
      <c r="H169" s="172">
        <v>112.3</v>
      </c>
      <c r="L169" s="169"/>
      <c r="M169" s="173"/>
      <c r="N169" s="174"/>
      <c r="O169" s="174"/>
      <c r="P169" s="174"/>
      <c r="Q169" s="174"/>
      <c r="R169" s="174"/>
      <c r="S169" s="174"/>
      <c r="T169" s="175"/>
      <c r="AT169" s="170" t="s">
        <v>194</v>
      </c>
      <c r="AU169" s="170" t="s">
        <v>86</v>
      </c>
      <c r="AV169" s="14" t="s">
        <v>86</v>
      </c>
      <c r="AW169" s="14" t="s">
        <v>32</v>
      </c>
      <c r="AX169" s="14" t="s">
        <v>84</v>
      </c>
      <c r="AY169" s="170" t="s">
        <v>184</v>
      </c>
    </row>
    <row r="170" spans="1:65" s="2" customFormat="1" ht="49" customHeight="1" x14ac:dyDescent="0.15">
      <c r="A170" s="30"/>
      <c r="B170" s="146"/>
      <c r="C170" s="147" t="s">
        <v>143</v>
      </c>
      <c r="D170" s="147" t="s">
        <v>186</v>
      </c>
      <c r="E170" s="148" t="s">
        <v>686</v>
      </c>
      <c r="F170" s="149" t="s">
        <v>687</v>
      </c>
      <c r="G170" s="150" t="s">
        <v>229</v>
      </c>
      <c r="H170" s="151">
        <v>101.4</v>
      </c>
      <c r="I170" s="152"/>
      <c r="J170" s="152">
        <f>ROUND(I170*H170,2)</f>
        <v>0</v>
      </c>
      <c r="K170" s="149" t="s">
        <v>190</v>
      </c>
      <c r="L170" s="31"/>
      <c r="M170" s="153" t="s">
        <v>1</v>
      </c>
      <c r="N170" s="154" t="s">
        <v>42</v>
      </c>
      <c r="O170" s="155">
        <v>0.13300000000000001</v>
      </c>
      <c r="P170" s="155">
        <f>O170*H170</f>
        <v>13.486200000000002</v>
      </c>
      <c r="Q170" s="155">
        <v>0</v>
      </c>
      <c r="R170" s="155">
        <f>Q170*H170</f>
        <v>0</v>
      </c>
      <c r="S170" s="155">
        <v>0.20499999999999999</v>
      </c>
      <c r="T170" s="156">
        <f>S170*H170</f>
        <v>20.786999999999999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97</v>
      </c>
      <c r="AT170" s="157" t="s">
        <v>186</v>
      </c>
      <c r="AU170" s="157" t="s">
        <v>86</v>
      </c>
      <c r="AY170" s="18" t="s">
        <v>184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84</v>
      </c>
      <c r="BK170" s="158">
        <f>ROUND(I170*H170,2)</f>
        <v>0</v>
      </c>
      <c r="BL170" s="18" t="s">
        <v>97</v>
      </c>
      <c r="BM170" s="157" t="s">
        <v>2758</v>
      </c>
    </row>
    <row r="171" spans="1:65" s="14" customFormat="1" x14ac:dyDescent="0.15">
      <c r="B171" s="169"/>
      <c r="D171" s="159" t="s">
        <v>194</v>
      </c>
      <c r="E171" s="170" t="s">
        <v>1</v>
      </c>
      <c r="F171" s="171" t="s">
        <v>2759</v>
      </c>
      <c r="H171" s="172">
        <v>101.4</v>
      </c>
      <c r="L171" s="169"/>
      <c r="M171" s="173"/>
      <c r="N171" s="174"/>
      <c r="O171" s="174"/>
      <c r="P171" s="174"/>
      <c r="Q171" s="174"/>
      <c r="R171" s="174"/>
      <c r="S171" s="174"/>
      <c r="T171" s="175"/>
      <c r="AT171" s="170" t="s">
        <v>194</v>
      </c>
      <c r="AU171" s="170" t="s">
        <v>86</v>
      </c>
      <c r="AV171" s="14" t="s">
        <v>86</v>
      </c>
      <c r="AW171" s="14" t="s">
        <v>32</v>
      </c>
      <c r="AX171" s="14" t="s">
        <v>84</v>
      </c>
      <c r="AY171" s="170" t="s">
        <v>184</v>
      </c>
    </row>
    <row r="172" spans="1:65" s="2" customFormat="1" ht="37.75" customHeight="1" x14ac:dyDescent="0.15">
      <c r="A172" s="30"/>
      <c r="B172" s="146"/>
      <c r="C172" s="147" t="s">
        <v>146</v>
      </c>
      <c r="D172" s="147" t="s">
        <v>186</v>
      </c>
      <c r="E172" s="148" t="s">
        <v>2760</v>
      </c>
      <c r="F172" s="149" t="s">
        <v>2761</v>
      </c>
      <c r="G172" s="150" t="s">
        <v>239</v>
      </c>
      <c r="H172" s="151">
        <v>289.70100000000002</v>
      </c>
      <c r="I172" s="152"/>
      <c r="J172" s="152">
        <f>ROUND(I172*H172,2)</f>
        <v>0</v>
      </c>
      <c r="K172" s="149" t="s">
        <v>190</v>
      </c>
      <c r="L172" s="31"/>
      <c r="M172" s="153" t="s">
        <v>1</v>
      </c>
      <c r="N172" s="154" t="s">
        <v>42</v>
      </c>
      <c r="O172" s="155">
        <v>0.191</v>
      </c>
      <c r="P172" s="155">
        <f>O172*H172</f>
        <v>55.332891000000004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7" t="s">
        <v>97</v>
      </c>
      <c r="AT172" s="157" t="s">
        <v>186</v>
      </c>
      <c r="AU172" s="157" t="s">
        <v>86</v>
      </c>
      <c r="AY172" s="18" t="s">
        <v>184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8" t="s">
        <v>84</v>
      </c>
      <c r="BK172" s="158">
        <f>ROUND(I172*H172,2)</f>
        <v>0</v>
      </c>
      <c r="BL172" s="18" t="s">
        <v>97</v>
      </c>
      <c r="BM172" s="157" t="s">
        <v>2762</v>
      </c>
    </row>
    <row r="173" spans="1:65" s="14" customFormat="1" x14ac:dyDescent="0.15">
      <c r="B173" s="169"/>
      <c r="D173" s="159" t="s">
        <v>194</v>
      </c>
      <c r="E173" s="170" t="s">
        <v>1</v>
      </c>
      <c r="F173" s="171" t="s">
        <v>2763</v>
      </c>
      <c r="H173" s="172">
        <v>341.7</v>
      </c>
      <c r="L173" s="169"/>
      <c r="M173" s="173"/>
      <c r="N173" s="174"/>
      <c r="O173" s="174"/>
      <c r="P173" s="174"/>
      <c r="Q173" s="174"/>
      <c r="R173" s="174"/>
      <c r="S173" s="174"/>
      <c r="T173" s="175"/>
      <c r="AT173" s="170" t="s">
        <v>194</v>
      </c>
      <c r="AU173" s="170" t="s">
        <v>86</v>
      </c>
      <c r="AV173" s="14" t="s">
        <v>86</v>
      </c>
      <c r="AW173" s="14" t="s">
        <v>32</v>
      </c>
      <c r="AX173" s="14" t="s">
        <v>77</v>
      </c>
      <c r="AY173" s="170" t="s">
        <v>184</v>
      </c>
    </row>
    <row r="174" spans="1:65" s="14" customFormat="1" x14ac:dyDescent="0.15">
      <c r="B174" s="169"/>
      <c r="D174" s="159" t="s">
        <v>194</v>
      </c>
      <c r="E174" s="170" t="s">
        <v>1</v>
      </c>
      <c r="F174" s="171" t="s">
        <v>2764</v>
      </c>
      <c r="H174" s="172">
        <v>92.4</v>
      </c>
      <c r="L174" s="169"/>
      <c r="M174" s="173"/>
      <c r="N174" s="174"/>
      <c r="O174" s="174"/>
      <c r="P174" s="174"/>
      <c r="Q174" s="174"/>
      <c r="R174" s="174"/>
      <c r="S174" s="174"/>
      <c r="T174" s="175"/>
      <c r="AT174" s="170" t="s">
        <v>194</v>
      </c>
      <c r="AU174" s="170" t="s">
        <v>86</v>
      </c>
      <c r="AV174" s="14" t="s">
        <v>86</v>
      </c>
      <c r="AW174" s="14" t="s">
        <v>32</v>
      </c>
      <c r="AX174" s="14" t="s">
        <v>77</v>
      </c>
      <c r="AY174" s="170" t="s">
        <v>184</v>
      </c>
    </row>
    <row r="175" spans="1:65" s="14" customFormat="1" x14ac:dyDescent="0.15">
      <c r="B175" s="169"/>
      <c r="D175" s="159" t="s">
        <v>194</v>
      </c>
      <c r="E175" s="170" t="s">
        <v>1</v>
      </c>
      <c r="F175" s="171" t="s">
        <v>2765</v>
      </c>
      <c r="H175" s="172">
        <v>-144.399</v>
      </c>
      <c r="L175" s="169"/>
      <c r="M175" s="173"/>
      <c r="N175" s="174"/>
      <c r="O175" s="174"/>
      <c r="P175" s="174"/>
      <c r="Q175" s="174"/>
      <c r="R175" s="174"/>
      <c r="S175" s="174"/>
      <c r="T175" s="175"/>
      <c r="AT175" s="170" t="s">
        <v>194</v>
      </c>
      <c r="AU175" s="170" t="s">
        <v>86</v>
      </c>
      <c r="AV175" s="14" t="s">
        <v>86</v>
      </c>
      <c r="AW175" s="14" t="s">
        <v>32</v>
      </c>
      <c r="AX175" s="14" t="s">
        <v>77</v>
      </c>
      <c r="AY175" s="170" t="s">
        <v>184</v>
      </c>
    </row>
    <row r="176" spans="1:65" s="15" customFormat="1" x14ac:dyDescent="0.15">
      <c r="B176" s="176"/>
      <c r="D176" s="159" t="s">
        <v>194</v>
      </c>
      <c r="E176" s="177" t="s">
        <v>1</v>
      </c>
      <c r="F176" s="178" t="s">
        <v>242</v>
      </c>
      <c r="H176" s="179">
        <v>289.70100000000002</v>
      </c>
      <c r="L176" s="176"/>
      <c r="M176" s="180"/>
      <c r="N176" s="181"/>
      <c r="O176" s="181"/>
      <c r="P176" s="181"/>
      <c r="Q176" s="181"/>
      <c r="R176" s="181"/>
      <c r="S176" s="181"/>
      <c r="T176" s="182"/>
      <c r="AT176" s="177" t="s">
        <v>194</v>
      </c>
      <c r="AU176" s="177" t="s">
        <v>86</v>
      </c>
      <c r="AV176" s="15" t="s">
        <v>97</v>
      </c>
      <c r="AW176" s="15" t="s">
        <v>32</v>
      </c>
      <c r="AX176" s="15" t="s">
        <v>84</v>
      </c>
      <c r="AY176" s="177" t="s">
        <v>184</v>
      </c>
    </row>
    <row r="177" spans="1:65" s="2" customFormat="1" ht="44.25" customHeight="1" x14ac:dyDescent="0.15">
      <c r="A177" s="30"/>
      <c r="B177" s="146"/>
      <c r="C177" s="147" t="s">
        <v>254</v>
      </c>
      <c r="D177" s="147" t="s">
        <v>186</v>
      </c>
      <c r="E177" s="148" t="s">
        <v>2766</v>
      </c>
      <c r="F177" s="149" t="s">
        <v>2767</v>
      </c>
      <c r="G177" s="150" t="s">
        <v>239</v>
      </c>
      <c r="H177" s="151">
        <v>63.652999999999999</v>
      </c>
      <c r="I177" s="152"/>
      <c r="J177" s="152">
        <f>ROUND(I177*H177,2)</f>
        <v>0</v>
      </c>
      <c r="K177" s="149" t="s">
        <v>190</v>
      </c>
      <c r="L177" s="31"/>
      <c r="M177" s="153" t="s">
        <v>1</v>
      </c>
      <c r="N177" s="154" t="s">
        <v>42</v>
      </c>
      <c r="O177" s="155">
        <v>1.1220000000000001</v>
      </c>
      <c r="P177" s="155">
        <f>O177*H177</f>
        <v>71.418666000000002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97</v>
      </c>
      <c r="AT177" s="157" t="s">
        <v>186</v>
      </c>
      <c r="AU177" s="157" t="s">
        <v>86</v>
      </c>
      <c r="AY177" s="18" t="s">
        <v>184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97</v>
      </c>
      <c r="BM177" s="157" t="s">
        <v>2768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2769</v>
      </c>
      <c r="H178" s="172">
        <v>63.652999999999999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84</v>
      </c>
      <c r="AY178" s="170" t="s">
        <v>184</v>
      </c>
    </row>
    <row r="179" spans="1:65" s="2" customFormat="1" ht="62.75" customHeight="1" x14ac:dyDescent="0.15">
      <c r="A179" s="30"/>
      <c r="B179" s="146"/>
      <c r="C179" s="147" t="s">
        <v>261</v>
      </c>
      <c r="D179" s="147" t="s">
        <v>186</v>
      </c>
      <c r="E179" s="148" t="s">
        <v>3118</v>
      </c>
      <c r="F179" s="149" t="s">
        <v>3132</v>
      </c>
      <c r="G179" s="150" t="s">
        <v>239</v>
      </c>
      <c r="H179" s="151">
        <v>353.35399999999998</v>
      </c>
      <c r="I179" s="152"/>
      <c r="J179" s="152">
        <f>ROUND(I179*H179,2)</f>
        <v>0</v>
      </c>
      <c r="K179" s="149"/>
      <c r="L179" s="31"/>
      <c r="M179" s="153" t="s">
        <v>1</v>
      </c>
      <c r="N179" s="154" t="s">
        <v>42</v>
      </c>
      <c r="O179" s="155">
        <v>8.6999999999999994E-2</v>
      </c>
      <c r="P179" s="155">
        <f>O179*H179</f>
        <v>30.741797999999996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2770</v>
      </c>
    </row>
    <row r="180" spans="1:65" s="13" customFormat="1" x14ac:dyDescent="0.15">
      <c r="B180" s="163"/>
      <c r="D180" s="159" t="s">
        <v>194</v>
      </c>
      <c r="E180" s="164" t="s">
        <v>1</v>
      </c>
      <c r="F180" s="165" t="s">
        <v>294</v>
      </c>
      <c r="H180" s="164" t="s">
        <v>1</v>
      </c>
      <c r="L180" s="163"/>
      <c r="M180" s="166"/>
      <c r="N180" s="167"/>
      <c r="O180" s="167"/>
      <c r="P180" s="167"/>
      <c r="Q180" s="167"/>
      <c r="R180" s="167"/>
      <c r="S180" s="167"/>
      <c r="T180" s="168"/>
      <c r="AT180" s="164" t="s">
        <v>194</v>
      </c>
      <c r="AU180" s="164" t="s">
        <v>86</v>
      </c>
      <c r="AV180" s="13" t="s">
        <v>84</v>
      </c>
      <c r="AW180" s="13" t="s">
        <v>32</v>
      </c>
      <c r="AX180" s="13" t="s">
        <v>77</v>
      </c>
      <c r="AY180" s="164" t="s">
        <v>184</v>
      </c>
    </row>
    <row r="181" spans="1:65" s="14" customFormat="1" x14ac:dyDescent="0.15">
      <c r="B181" s="169"/>
      <c r="D181" s="159" t="s">
        <v>194</v>
      </c>
      <c r="E181" s="170" t="s">
        <v>1</v>
      </c>
      <c r="F181" s="171" t="s">
        <v>2771</v>
      </c>
      <c r="H181" s="172">
        <v>353.35399999999998</v>
      </c>
      <c r="L181" s="169"/>
      <c r="M181" s="173"/>
      <c r="N181" s="174"/>
      <c r="O181" s="174"/>
      <c r="P181" s="174"/>
      <c r="Q181" s="174"/>
      <c r="R181" s="174"/>
      <c r="S181" s="174"/>
      <c r="T181" s="175"/>
      <c r="AT181" s="170" t="s">
        <v>194</v>
      </c>
      <c r="AU181" s="170" t="s">
        <v>86</v>
      </c>
      <c r="AV181" s="14" t="s">
        <v>86</v>
      </c>
      <c r="AW181" s="14" t="s">
        <v>32</v>
      </c>
      <c r="AX181" s="14" t="s">
        <v>84</v>
      </c>
      <c r="AY181" s="170" t="s">
        <v>184</v>
      </c>
    </row>
    <row r="182" spans="1:65" s="2" customFormat="1" ht="44.25" customHeight="1" x14ac:dyDescent="0.15">
      <c r="A182" s="30"/>
      <c r="B182" s="146"/>
      <c r="C182" s="147" t="s">
        <v>8</v>
      </c>
      <c r="D182" s="147" t="s">
        <v>186</v>
      </c>
      <c r="E182" s="148" t="s">
        <v>3122</v>
      </c>
      <c r="F182" s="149" t="s">
        <v>3123</v>
      </c>
      <c r="G182" s="150" t="s">
        <v>239</v>
      </c>
      <c r="H182" s="151">
        <v>353.35399999999998</v>
      </c>
      <c r="I182" s="152"/>
      <c r="J182" s="152">
        <f>ROUND(I182*H182,2)</f>
        <v>0</v>
      </c>
      <c r="K182" s="149"/>
      <c r="L182" s="31"/>
      <c r="M182" s="153" t="s">
        <v>1</v>
      </c>
      <c r="N182" s="154" t="s">
        <v>42</v>
      </c>
      <c r="O182" s="155">
        <v>0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97</v>
      </c>
      <c r="AT182" s="157" t="s">
        <v>186</v>
      </c>
      <c r="AU182" s="157" t="s">
        <v>86</v>
      </c>
      <c r="AY182" s="18" t="s">
        <v>184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84</v>
      </c>
      <c r="BK182" s="158">
        <f>ROUND(I182*H182,2)</f>
        <v>0</v>
      </c>
      <c r="BL182" s="18" t="s">
        <v>97</v>
      </c>
      <c r="BM182" s="157" t="s">
        <v>2772</v>
      </c>
    </row>
    <row r="183" spans="1:65" s="14" customFormat="1" x14ac:dyDescent="0.15">
      <c r="B183" s="169"/>
      <c r="D183" s="159" t="s">
        <v>194</v>
      </c>
      <c r="E183" s="170" t="s">
        <v>1</v>
      </c>
      <c r="F183" s="171">
        <v>353.35399999999998</v>
      </c>
      <c r="H183" s="172">
        <v>353.35399999999998</v>
      </c>
      <c r="L183" s="169"/>
      <c r="M183" s="173"/>
      <c r="N183" s="174"/>
      <c r="O183" s="174"/>
      <c r="P183" s="174"/>
      <c r="Q183" s="174"/>
      <c r="R183" s="174"/>
      <c r="S183" s="174"/>
      <c r="T183" s="175"/>
      <c r="AT183" s="170" t="s">
        <v>194</v>
      </c>
      <c r="AU183" s="170" t="s">
        <v>86</v>
      </c>
      <c r="AV183" s="14" t="s">
        <v>86</v>
      </c>
      <c r="AW183" s="14" t="s">
        <v>32</v>
      </c>
      <c r="AX183" s="14" t="s">
        <v>84</v>
      </c>
      <c r="AY183" s="170" t="s">
        <v>184</v>
      </c>
    </row>
    <row r="184" spans="1:65" s="2" customFormat="1" ht="24.25" customHeight="1" x14ac:dyDescent="0.15">
      <c r="A184" s="30"/>
      <c r="B184" s="146"/>
      <c r="C184" s="147" t="s">
        <v>270</v>
      </c>
      <c r="D184" s="147" t="s">
        <v>186</v>
      </c>
      <c r="E184" s="148" t="s">
        <v>2773</v>
      </c>
      <c r="F184" s="149" t="s">
        <v>2774</v>
      </c>
      <c r="G184" s="150" t="s">
        <v>189</v>
      </c>
      <c r="H184" s="151">
        <v>1139</v>
      </c>
      <c r="I184" s="152"/>
      <c r="J184" s="152">
        <f>ROUND(I184*H184,2)</f>
        <v>0</v>
      </c>
      <c r="K184" s="149" t="s">
        <v>190</v>
      </c>
      <c r="L184" s="31"/>
      <c r="M184" s="153" t="s">
        <v>1</v>
      </c>
      <c r="N184" s="154" t="s">
        <v>42</v>
      </c>
      <c r="O184" s="155">
        <v>2.9000000000000001E-2</v>
      </c>
      <c r="P184" s="155">
        <f>O184*H184</f>
        <v>33.030999999999999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7" t="s">
        <v>97</v>
      </c>
      <c r="AT184" s="157" t="s">
        <v>186</v>
      </c>
      <c r="AU184" s="157" t="s">
        <v>86</v>
      </c>
      <c r="AY184" s="18" t="s">
        <v>184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8" t="s">
        <v>84</v>
      </c>
      <c r="BK184" s="158">
        <f>ROUND(I184*H184,2)</f>
        <v>0</v>
      </c>
      <c r="BL184" s="18" t="s">
        <v>97</v>
      </c>
      <c r="BM184" s="157" t="s">
        <v>2775</v>
      </c>
    </row>
    <row r="185" spans="1:65" s="12" customFormat="1" ht="22.75" customHeight="1" x14ac:dyDescent="0.15">
      <c r="B185" s="134"/>
      <c r="D185" s="135" t="s">
        <v>76</v>
      </c>
      <c r="E185" s="144" t="s">
        <v>86</v>
      </c>
      <c r="F185" s="144" t="s">
        <v>329</v>
      </c>
      <c r="J185" s="145">
        <f>BK185</f>
        <v>0</v>
      </c>
      <c r="L185" s="134"/>
      <c r="M185" s="138"/>
      <c r="N185" s="139"/>
      <c r="O185" s="139"/>
      <c r="P185" s="140">
        <f>SUM(P186:P191)</f>
        <v>178.39711999999997</v>
      </c>
      <c r="Q185" s="139"/>
      <c r="R185" s="140">
        <f>SUM(R186:R191)</f>
        <v>159.54994199999999</v>
      </c>
      <c r="S185" s="139"/>
      <c r="T185" s="141">
        <f>SUM(T186:T191)</f>
        <v>0</v>
      </c>
      <c r="AR185" s="135" t="s">
        <v>84</v>
      </c>
      <c r="AT185" s="142" t="s">
        <v>76</v>
      </c>
      <c r="AU185" s="142" t="s">
        <v>84</v>
      </c>
      <c r="AY185" s="135" t="s">
        <v>184</v>
      </c>
      <c r="BK185" s="143">
        <f>SUM(BK186:BK191)</f>
        <v>0</v>
      </c>
    </row>
    <row r="186" spans="1:65" s="2" customFormat="1" ht="44.25" customHeight="1" x14ac:dyDescent="0.15">
      <c r="A186" s="30"/>
      <c r="B186" s="146"/>
      <c r="C186" s="147" t="s">
        <v>274</v>
      </c>
      <c r="D186" s="147" t="s">
        <v>186</v>
      </c>
      <c r="E186" s="148" t="s">
        <v>331</v>
      </c>
      <c r="F186" s="149" t="s">
        <v>332</v>
      </c>
      <c r="G186" s="150" t="s">
        <v>239</v>
      </c>
      <c r="H186" s="151">
        <v>56.58</v>
      </c>
      <c r="I186" s="152"/>
      <c r="J186" s="152">
        <f>ROUND(I186*H186,2)</f>
        <v>0</v>
      </c>
      <c r="K186" s="149" t="s">
        <v>190</v>
      </c>
      <c r="L186" s="31"/>
      <c r="M186" s="153" t="s">
        <v>1</v>
      </c>
      <c r="N186" s="154" t="s">
        <v>42</v>
      </c>
      <c r="O186" s="155">
        <v>0.92</v>
      </c>
      <c r="P186" s="155">
        <f>O186*H186</f>
        <v>52.053600000000003</v>
      </c>
      <c r="Q186" s="155">
        <v>1.63</v>
      </c>
      <c r="R186" s="155">
        <f>Q186*H186</f>
        <v>92.225399999999993</v>
      </c>
      <c r="S186" s="155">
        <v>0</v>
      </c>
      <c r="T186" s="156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7" t="s">
        <v>97</v>
      </c>
      <c r="AT186" s="157" t="s">
        <v>186</v>
      </c>
      <c r="AU186" s="157" t="s">
        <v>86</v>
      </c>
      <c r="AY186" s="18" t="s">
        <v>184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8" t="s">
        <v>84</v>
      </c>
      <c r="BK186" s="158">
        <f>ROUND(I186*H186,2)</f>
        <v>0</v>
      </c>
      <c r="BL186" s="18" t="s">
        <v>97</v>
      </c>
      <c r="BM186" s="157" t="s">
        <v>2776</v>
      </c>
    </row>
    <row r="187" spans="1:65" s="14" customFormat="1" x14ac:dyDescent="0.15">
      <c r="B187" s="169"/>
      <c r="D187" s="159" t="s">
        <v>194</v>
      </c>
      <c r="E187" s="170" t="s">
        <v>1</v>
      </c>
      <c r="F187" s="171" t="s">
        <v>2777</v>
      </c>
      <c r="H187" s="172">
        <v>56.58</v>
      </c>
      <c r="L187" s="169"/>
      <c r="M187" s="173"/>
      <c r="N187" s="174"/>
      <c r="O187" s="174"/>
      <c r="P187" s="174"/>
      <c r="Q187" s="174"/>
      <c r="R187" s="174"/>
      <c r="S187" s="174"/>
      <c r="T187" s="175"/>
      <c r="AT187" s="170" t="s">
        <v>194</v>
      </c>
      <c r="AU187" s="170" t="s">
        <v>86</v>
      </c>
      <c r="AV187" s="14" t="s">
        <v>86</v>
      </c>
      <c r="AW187" s="14" t="s">
        <v>32</v>
      </c>
      <c r="AX187" s="14" t="s">
        <v>84</v>
      </c>
      <c r="AY187" s="170" t="s">
        <v>184</v>
      </c>
    </row>
    <row r="188" spans="1:65" s="2" customFormat="1" ht="37.75" customHeight="1" x14ac:dyDescent="0.15">
      <c r="A188" s="30"/>
      <c r="B188" s="146"/>
      <c r="C188" s="147" t="s">
        <v>279</v>
      </c>
      <c r="D188" s="147" t="s">
        <v>186</v>
      </c>
      <c r="E188" s="148" t="s">
        <v>2778</v>
      </c>
      <c r="F188" s="149" t="s">
        <v>2779</v>
      </c>
      <c r="G188" s="150" t="s">
        <v>239</v>
      </c>
      <c r="H188" s="151">
        <v>9.9019999999999992</v>
      </c>
      <c r="I188" s="152"/>
      <c r="J188" s="152">
        <f>ROUND(I188*H188,2)</f>
        <v>0</v>
      </c>
      <c r="K188" s="149" t="s">
        <v>190</v>
      </c>
      <c r="L188" s="31"/>
      <c r="M188" s="153" t="s">
        <v>1</v>
      </c>
      <c r="N188" s="154" t="s">
        <v>42</v>
      </c>
      <c r="O188" s="155">
        <v>0.76</v>
      </c>
      <c r="P188" s="155">
        <f>O188*H188</f>
        <v>7.5255199999999993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7" t="s">
        <v>97</v>
      </c>
      <c r="AT188" s="157" t="s">
        <v>186</v>
      </c>
      <c r="AU188" s="157" t="s">
        <v>86</v>
      </c>
      <c r="AY188" s="18" t="s">
        <v>184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8" t="s">
        <v>84</v>
      </c>
      <c r="BK188" s="158">
        <f>ROUND(I188*H188,2)</f>
        <v>0</v>
      </c>
      <c r="BL188" s="18" t="s">
        <v>97</v>
      </c>
      <c r="BM188" s="157" t="s">
        <v>2780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2781</v>
      </c>
      <c r="H189" s="172">
        <v>9.9019999999999992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84</v>
      </c>
      <c r="AY189" s="170" t="s">
        <v>184</v>
      </c>
    </row>
    <row r="190" spans="1:65" s="2" customFormat="1" ht="66.75" customHeight="1" x14ac:dyDescent="0.15">
      <c r="A190" s="30"/>
      <c r="B190" s="146"/>
      <c r="C190" s="147" t="s">
        <v>284</v>
      </c>
      <c r="D190" s="147" t="s">
        <v>186</v>
      </c>
      <c r="E190" s="148" t="s">
        <v>336</v>
      </c>
      <c r="F190" s="149" t="s">
        <v>337</v>
      </c>
      <c r="G190" s="150" t="s">
        <v>229</v>
      </c>
      <c r="H190" s="151">
        <v>282.89999999999998</v>
      </c>
      <c r="I190" s="152"/>
      <c r="J190" s="152">
        <f>ROUND(I190*H190,2)</f>
        <v>0</v>
      </c>
      <c r="K190" s="149" t="s">
        <v>190</v>
      </c>
      <c r="L190" s="31"/>
      <c r="M190" s="153" t="s">
        <v>1</v>
      </c>
      <c r="N190" s="154" t="s">
        <v>42</v>
      </c>
      <c r="O190" s="155">
        <v>0.42</v>
      </c>
      <c r="P190" s="155">
        <f>O190*H190</f>
        <v>118.81799999999998</v>
      </c>
      <c r="Q190" s="155">
        <v>0.23798</v>
      </c>
      <c r="R190" s="155">
        <f>Q190*H190</f>
        <v>67.324541999999994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97</v>
      </c>
      <c r="AT190" s="157" t="s">
        <v>186</v>
      </c>
      <c r="AU190" s="157" t="s">
        <v>86</v>
      </c>
      <c r="AY190" s="18" t="s">
        <v>184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97</v>
      </c>
      <c r="BM190" s="157" t="s">
        <v>2782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 t="s">
        <v>2783</v>
      </c>
      <c r="H191" s="172">
        <v>282.89999999999998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84</v>
      </c>
      <c r="AY191" s="170" t="s">
        <v>184</v>
      </c>
    </row>
    <row r="192" spans="1:65" s="12" customFormat="1" ht="22.75" customHeight="1" x14ac:dyDescent="0.15">
      <c r="B192" s="134"/>
      <c r="D192" s="135" t="s">
        <v>76</v>
      </c>
      <c r="E192" s="144" t="s">
        <v>97</v>
      </c>
      <c r="F192" s="144" t="s">
        <v>348</v>
      </c>
      <c r="J192" s="145">
        <f>BK192</f>
        <v>0</v>
      </c>
      <c r="L192" s="134"/>
      <c r="M192" s="138"/>
      <c r="N192" s="139"/>
      <c r="O192" s="139"/>
      <c r="P192" s="140">
        <f>SUM(P193:P194)</f>
        <v>25.457249999999998</v>
      </c>
      <c r="Q192" s="139"/>
      <c r="R192" s="140">
        <f>SUM(R193:R194)</f>
        <v>0</v>
      </c>
      <c r="S192" s="139"/>
      <c r="T192" s="141">
        <f>SUM(T193:T194)</f>
        <v>0</v>
      </c>
      <c r="AR192" s="135" t="s">
        <v>84</v>
      </c>
      <c r="AT192" s="142" t="s">
        <v>76</v>
      </c>
      <c r="AU192" s="142" t="s">
        <v>84</v>
      </c>
      <c r="AY192" s="135" t="s">
        <v>184</v>
      </c>
      <c r="BK192" s="143">
        <f>SUM(BK193:BK194)</f>
        <v>0</v>
      </c>
    </row>
    <row r="193" spans="1:65" s="2" customFormat="1" ht="37.75" customHeight="1" x14ac:dyDescent="0.15">
      <c r="A193" s="30"/>
      <c r="B193" s="146"/>
      <c r="C193" s="147" t="s">
        <v>288</v>
      </c>
      <c r="D193" s="147" t="s">
        <v>186</v>
      </c>
      <c r="E193" s="148" t="s">
        <v>2784</v>
      </c>
      <c r="F193" s="149" t="s">
        <v>2785</v>
      </c>
      <c r="G193" s="150" t="s">
        <v>189</v>
      </c>
      <c r="H193" s="151">
        <v>242.45</v>
      </c>
      <c r="I193" s="152"/>
      <c r="J193" s="152">
        <f>ROUND(I193*H193,2)</f>
        <v>0</v>
      </c>
      <c r="K193" s="149" t="s">
        <v>190</v>
      </c>
      <c r="L193" s="31"/>
      <c r="M193" s="153" t="s">
        <v>1</v>
      </c>
      <c r="N193" s="154" t="s">
        <v>42</v>
      </c>
      <c r="O193" s="155">
        <v>0.105</v>
      </c>
      <c r="P193" s="155">
        <f>O193*H193</f>
        <v>25.457249999999998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7" t="s">
        <v>97</v>
      </c>
      <c r="AT193" s="157" t="s">
        <v>186</v>
      </c>
      <c r="AU193" s="157" t="s">
        <v>86</v>
      </c>
      <c r="AY193" s="18" t="s">
        <v>184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8" t="s">
        <v>84</v>
      </c>
      <c r="BK193" s="158">
        <f>ROUND(I193*H193,2)</f>
        <v>0</v>
      </c>
      <c r="BL193" s="18" t="s">
        <v>97</v>
      </c>
      <c r="BM193" s="157" t="s">
        <v>2786</v>
      </c>
    </row>
    <row r="194" spans="1:65" s="14" customFormat="1" x14ac:dyDescent="0.15">
      <c r="B194" s="169"/>
      <c r="D194" s="159" t="s">
        <v>194</v>
      </c>
      <c r="E194" s="170" t="s">
        <v>1</v>
      </c>
      <c r="F194" s="171" t="s">
        <v>2787</v>
      </c>
      <c r="H194" s="172">
        <v>242.45</v>
      </c>
      <c r="L194" s="169"/>
      <c r="M194" s="173"/>
      <c r="N194" s="174"/>
      <c r="O194" s="174"/>
      <c r="P194" s="174"/>
      <c r="Q194" s="174"/>
      <c r="R194" s="174"/>
      <c r="S194" s="174"/>
      <c r="T194" s="175"/>
      <c r="AT194" s="170" t="s">
        <v>194</v>
      </c>
      <c r="AU194" s="170" t="s">
        <v>86</v>
      </c>
      <c r="AV194" s="14" t="s">
        <v>86</v>
      </c>
      <c r="AW194" s="14" t="s">
        <v>32</v>
      </c>
      <c r="AX194" s="14" t="s">
        <v>84</v>
      </c>
      <c r="AY194" s="170" t="s">
        <v>184</v>
      </c>
    </row>
    <row r="195" spans="1:65" s="12" customFormat="1" ht="22.75" customHeight="1" x14ac:dyDescent="0.15">
      <c r="B195" s="134"/>
      <c r="D195" s="135" t="s">
        <v>76</v>
      </c>
      <c r="E195" s="144" t="s">
        <v>209</v>
      </c>
      <c r="F195" s="144" t="s">
        <v>603</v>
      </c>
      <c r="J195" s="145">
        <f>BK195</f>
        <v>0</v>
      </c>
      <c r="L195" s="134"/>
      <c r="M195" s="138"/>
      <c r="N195" s="139"/>
      <c r="O195" s="139"/>
      <c r="P195" s="140">
        <f>SUM(P196:P241)</f>
        <v>1151.1865999999998</v>
      </c>
      <c r="Q195" s="139"/>
      <c r="R195" s="140">
        <f>SUM(R196:R241)</f>
        <v>81.755967499999997</v>
      </c>
      <c r="S195" s="139"/>
      <c r="T195" s="141">
        <f>SUM(T196:T241)</f>
        <v>0</v>
      </c>
      <c r="AR195" s="135" t="s">
        <v>84</v>
      </c>
      <c r="AT195" s="142" t="s">
        <v>76</v>
      </c>
      <c r="AU195" s="142" t="s">
        <v>84</v>
      </c>
      <c r="AY195" s="135" t="s">
        <v>184</v>
      </c>
      <c r="BK195" s="143">
        <f>SUM(BK196:BK241)</f>
        <v>0</v>
      </c>
    </row>
    <row r="196" spans="1:65" s="2" customFormat="1" ht="33" customHeight="1" x14ac:dyDescent="0.15">
      <c r="A196" s="30"/>
      <c r="B196" s="146"/>
      <c r="C196" s="147" t="s">
        <v>7</v>
      </c>
      <c r="D196" s="147" t="s">
        <v>186</v>
      </c>
      <c r="E196" s="148" t="s">
        <v>604</v>
      </c>
      <c r="F196" s="149" t="s">
        <v>605</v>
      </c>
      <c r="G196" s="150" t="s">
        <v>189</v>
      </c>
      <c r="H196" s="151">
        <v>1139</v>
      </c>
      <c r="I196" s="152"/>
      <c r="J196" s="152">
        <f>ROUND(I196*H196,2)</f>
        <v>0</v>
      </c>
      <c r="K196" s="149" t="s">
        <v>190</v>
      </c>
      <c r="L196" s="31"/>
      <c r="M196" s="153" t="s">
        <v>1</v>
      </c>
      <c r="N196" s="154" t="s">
        <v>42</v>
      </c>
      <c r="O196" s="155">
        <v>8.3000000000000004E-2</v>
      </c>
      <c r="P196" s="155">
        <f>O196*H196</f>
        <v>94.537000000000006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97</v>
      </c>
      <c r="AT196" s="157" t="s">
        <v>186</v>
      </c>
      <c r="AU196" s="157" t="s">
        <v>86</v>
      </c>
      <c r="AY196" s="18" t="s">
        <v>184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97</v>
      </c>
      <c r="BM196" s="157" t="s">
        <v>2788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2789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2790</v>
      </c>
      <c r="H198" s="172">
        <v>1139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84</v>
      </c>
      <c r="AY198" s="170" t="s">
        <v>184</v>
      </c>
    </row>
    <row r="199" spans="1:65" s="2" customFormat="1" ht="33" customHeight="1" x14ac:dyDescent="0.15">
      <c r="A199" s="30"/>
      <c r="B199" s="146"/>
      <c r="C199" s="147" t="s">
        <v>296</v>
      </c>
      <c r="D199" s="147" t="s">
        <v>186</v>
      </c>
      <c r="E199" s="148" t="s">
        <v>2791</v>
      </c>
      <c r="F199" s="149" t="s">
        <v>2792</v>
      </c>
      <c r="G199" s="150" t="s">
        <v>189</v>
      </c>
      <c r="H199" s="151">
        <v>242.45</v>
      </c>
      <c r="I199" s="152"/>
      <c r="J199" s="152">
        <f>ROUND(I199*H199,2)</f>
        <v>0</v>
      </c>
      <c r="K199" s="149" t="s">
        <v>190</v>
      </c>
      <c r="L199" s="31"/>
      <c r="M199" s="153" t="s">
        <v>1</v>
      </c>
      <c r="N199" s="154" t="s">
        <v>42</v>
      </c>
      <c r="O199" s="155">
        <v>9.4E-2</v>
      </c>
      <c r="P199" s="155">
        <f>O199*H199</f>
        <v>22.790299999999998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97</v>
      </c>
      <c r="AT199" s="157" t="s">
        <v>186</v>
      </c>
      <c r="AU199" s="157" t="s">
        <v>86</v>
      </c>
      <c r="AY199" s="18" t="s">
        <v>184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84</v>
      </c>
      <c r="BK199" s="158">
        <f>ROUND(I199*H199,2)</f>
        <v>0</v>
      </c>
      <c r="BL199" s="18" t="s">
        <v>97</v>
      </c>
      <c r="BM199" s="157" t="s">
        <v>2793</v>
      </c>
    </row>
    <row r="200" spans="1:65" s="14" customFormat="1" x14ac:dyDescent="0.15">
      <c r="B200" s="169"/>
      <c r="D200" s="159" t="s">
        <v>194</v>
      </c>
      <c r="E200" s="170" t="s">
        <v>1</v>
      </c>
      <c r="F200" s="171" t="s">
        <v>2794</v>
      </c>
      <c r="H200" s="172">
        <v>242.45</v>
      </c>
      <c r="L200" s="169"/>
      <c r="M200" s="173"/>
      <c r="N200" s="174"/>
      <c r="O200" s="174"/>
      <c r="P200" s="174"/>
      <c r="Q200" s="174"/>
      <c r="R200" s="174"/>
      <c r="S200" s="174"/>
      <c r="T200" s="175"/>
      <c r="AT200" s="170" t="s">
        <v>194</v>
      </c>
      <c r="AU200" s="170" t="s">
        <v>86</v>
      </c>
      <c r="AV200" s="14" t="s">
        <v>86</v>
      </c>
      <c r="AW200" s="14" t="s">
        <v>32</v>
      </c>
      <c r="AX200" s="14" t="s">
        <v>84</v>
      </c>
      <c r="AY200" s="170" t="s">
        <v>184</v>
      </c>
    </row>
    <row r="201" spans="1:65" s="2" customFormat="1" ht="33" customHeight="1" x14ac:dyDescent="0.15">
      <c r="A201" s="30"/>
      <c r="B201" s="146"/>
      <c r="C201" s="147" t="s">
        <v>299</v>
      </c>
      <c r="D201" s="147" t="s">
        <v>186</v>
      </c>
      <c r="E201" s="148" t="s">
        <v>2355</v>
      </c>
      <c r="F201" s="149" t="s">
        <v>2356</v>
      </c>
      <c r="G201" s="150" t="s">
        <v>189</v>
      </c>
      <c r="H201" s="151">
        <v>1178</v>
      </c>
      <c r="I201" s="152"/>
      <c r="J201" s="152">
        <f>ROUND(I201*H201,2)</f>
        <v>0</v>
      </c>
      <c r="K201" s="149" t="s">
        <v>190</v>
      </c>
      <c r="L201" s="31"/>
      <c r="M201" s="153" t="s">
        <v>1</v>
      </c>
      <c r="N201" s="154" t="s">
        <v>42</v>
      </c>
      <c r="O201" s="155">
        <v>0.109</v>
      </c>
      <c r="P201" s="155">
        <f>O201*H201</f>
        <v>128.40199999999999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97</v>
      </c>
      <c r="AT201" s="157" t="s">
        <v>186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2795</v>
      </c>
    </row>
    <row r="202" spans="1:65" s="13" customFormat="1" x14ac:dyDescent="0.15">
      <c r="B202" s="163"/>
      <c r="D202" s="159" t="s">
        <v>194</v>
      </c>
      <c r="E202" s="164" t="s">
        <v>1</v>
      </c>
      <c r="F202" s="165" t="s">
        <v>2789</v>
      </c>
      <c r="H202" s="164" t="s">
        <v>1</v>
      </c>
      <c r="L202" s="163"/>
      <c r="M202" s="166"/>
      <c r="N202" s="167"/>
      <c r="O202" s="167"/>
      <c r="P202" s="167"/>
      <c r="Q202" s="167"/>
      <c r="R202" s="167"/>
      <c r="S202" s="167"/>
      <c r="T202" s="168"/>
      <c r="AT202" s="164" t="s">
        <v>194</v>
      </c>
      <c r="AU202" s="164" t="s">
        <v>86</v>
      </c>
      <c r="AV202" s="13" t="s">
        <v>84</v>
      </c>
      <c r="AW202" s="13" t="s">
        <v>32</v>
      </c>
      <c r="AX202" s="13" t="s">
        <v>77</v>
      </c>
      <c r="AY202" s="164" t="s">
        <v>184</v>
      </c>
    </row>
    <row r="203" spans="1:65" s="14" customFormat="1" x14ac:dyDescent="0.15">
      <c r="B203" s="169"/>
      <c r="D203" s="159" t="s">
        <v>194</v>
      </c>
      <c r="E203" s="170" t="s">
        <v>1</v>
      </c>
      <c r="F203" s="171" t="s">
        <v>2796</v>
      </c>
      <c r="H203" s="172">
        <v>1178</v>
      </c>
      <c r="L203" s="169"/>
      <c r="M203" s="173"/>
      <c r="N203" s="174"/>
      <c r="O203" s="174"/>
      <c r="P203" s="174"/>
      <c r="Q203" s="174"/>
      <c r="R203" s="174"/>
      <c r="S203" s="174"/>
      <c r="T203" s="175"/>
      <c r="AT203" s="170" t="s">
        <v>194</v>
      </c>
      <c r="AU203" s="170" t="s">
        <v>86</v>
      </c>
      <c r="AV203" s="14" t="s">
        <v>86</v>
      </c>
      <c r="AW203" s="14" t="s">
        <v>32</v>
      </c>
      <c r="AX203" s="14" t="s">
        <v>84</v>
      </c>
      <c r="AY203" s="170" t="s">
        <v>184</v>
      </c>
    </row>
    <row r="204" spans="1:65" s="2" customFormat="1" ht="33" customHeight="1" x14ac:dyDescent="0.15">
      <c r="A204" s="30"/>
      <c r="B204" s="146"/>
      <c r="C204" s="147" t="s">
        <v>302</v>
      </c>
      <c r="D204" s="147" t="s">
        <v>186</v>
      </c>
      <c r="E204" s="148" t="s">
        <v>780</v>
      </c>
      <c r="F204" s="149" t="s">
        <v>781</v>
      </c>
      <c r="G204" s="150" t="s">
        <v>189</v>
      </c>
      <c r="H204" s="151">
        <v>1204</v>
      </c>
      <c r="I204" s="152"/>
      <c r="J204" s="152">
        <f>ROUND(I204*H204,2)</f>
        <v>0</v>
      </c>
      <c r="K204" s="149" t="s">
        <v>190</v>
      </c>
      <c r="L204" s="31"/>
      <c r="M204" s="153" t="s">
        <v>1</v>
      </c>
      <c r="N204" s="154" t="s">
        <v>42</v>
      </c>
      <c r="O204" s="155">
        <v>0.12</v>
      </c>
      <c r="P204" s="155">
        <f>O204*H204</f>
        <v>144.47999999999999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7" t="s">
        <v>97</v>
      </c>
      <c r="AT204" s="157" t="s">
        <v>186</v>
      </c>
      <c r="AU204" s="157" t="s">
        <v>86</v>
      </c>
      <c r="AY204" s="18" t="s">
        <v>184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97</v>
      </c>
      <c r="BM204" s="157" t="s">
        <v>2797</v>
      </c>
    </row>
    <row r="205" spans="1:65" s="13" customFormat="1" x14ac:dyDescent="0.15">
      <c r="B205" s="163"/>
      <c r="D205" s="159" t="s">
        <v>194</v>
      </c>
      <c r="E205" s="164" t="s">
        <v>1</v>
      </c>
      <c r="F205" s="165" t="s">
        <v>2789</v>
      </c>
      <c r="H205" s="164" t="s">
        <v>1</v>
      </c>
      <c r="L205" s="163"/>
      <c r="M205" s="166"/>
      <c r="N205" s="167"/>
      <c r="O205" s="167"/>
      <c r="P205" s="167"/>
      <c r="Q205" s="167"/>
      <c r="R205" s="167"/>
      <c r="S205" s="167"/>
      <c r="T205" s="168"/>
      <c r="AT205" s="164" t="s">
        <v>194</v>
      </c>
      <c r="AU205" s="164" t="s">
        <v>86</v>
      </c>
      <c r="AV205" s="13" t="s">
        <v>84</v>
      </c>
      <c r="AW205" s="13" t="s">
        <v>32</v>
      </c>
      <c r="AX205" s="13" t="s">
        <v>77</v>
      </c>
      <c r="AY205" s="164" t="s">
        <v>184</v>
      </c>
    </row>
    <row r="206" spans="1:65" s="14" customFormat="1" x14ac:dyDescent="0.15">
      <c r="B206" s="169"/>
      <c r="D206" s="159" t="s">
        <v>194</v>
      </c>
      <c r="E206" s="170" t="s">
        <v>1</v>
      </c>
      <c r="F206" s="171" t="s">
        <v>2798</v>
      </c>
      <c r="H206" s="172">
        <v>1204</v>
      </c>
      <c r="L206" s="169"/>
      <c r="M206" s="173"/>
      <c r="N206" s="174"/>
      <c r="O206" s="174"/>
      <c r="P206" s="174"/>
      <c r="Q206" s="174"/>
      <c r="R206" s="174"/>
      <c r="S206" s="174"/>
      <c r="T206" s="175"/>
      <c r="AT206" s="170" t="s">
        <v>194</v>
      </c>
      <c r="AU206" s="170" t="s">
        <v>86</v>
      </c>
      <c r="AV206" s="14" t="s">
        <v>86</v>
      </c>
      <c r="AW206" s="14" t="s">
        <v>32</v>
      </c>
      <c r="AX206" s="14" t="s">
        <v>84</v>
      </c>
      <c r="AY206" s="170" t="s">
        <v>184</v>
      </c>
    </row>
    <row r="207" spans="1:65" s="2" customFormat="1" ht="49" customHeight="1" x14ac:dyDescent="0.15">
      <c r="A207" s="30"/>
      <c r="B207" s="146"/>
      <c r="C207" s="147" t="s">
        <v>309</v>
      </c>
      <c r="D207" s="147" t="s">
        <v>186</v>
      </c>
      <c r="E207" s="148" t="s">
        <v>2799</v>
      </c>
      <c r="F207" s="149" t="s">
        <v>2800</v>
      </c>
      <c r="G207" s="150" t="s">
        <v>189</v>
      </c>
      <c r="H207" s="151">
        <v>1139</v>
      </c>
      <c r="I207" s="152"/>
      <c r="J207" s="152">
        <f>ROUND(I207*H207,2)</f>
        <v>0</v>
      </c>
      <c r="K207" s="149" t="s">
        <v>190</v>
      </c>
      <c r="L207" s="31"/>
      <c r="M207" s="153" t="s">
        <v>1</v>
      </c>
      <c r="N207" s="154" t="s">
        <v>42</v>
      </c>
      <c r="O207" s="155">
        <v>5.6000000000000001E-2</v>
      </c>
      <c r="P207" s="155">
        <f>O207*H207</f>
        <v>63.783999999999999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97</v>
      </c>
      <c r="AT207" s="157" t="s">
        <v>186</v>
      </c>
      <c r="AU207" s="157" t="s">
        <v>86</v>
      </c>
      <c r="AY207" s="18" t="s">
        <v>184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84</v>
      </c>
      <c r="BK207" s="158">
        <f>ROUND(I207*H207,2)</f>
        <v>0</v>
      </c>
      <c r="BL207" s="18" t="s">
        <v>97</v>
      </c>
      <c r="BM207" s="157" t="s">
        <v>2801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2802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4" customFormat="1" x14ac:dyDescent="0.15">
      <c r="B209" s="169"/>
      <c r="D209" s="159" t="s">
        <v>194</v>
      </c>
      <c r="E209" s="170" t="s">
        <v>1</v>
      </c>
      <c r="F209" s="171" t="s">
        <v>2790</v>
      </c>
      <c r="H209" s="172">
        <v>1139</v>
      </c>
      <c r="L209" s="169"/>
      <c r="M209" s="173"/>
      <c r="N209" s="174"/>
      <c r="O209" s="174"/>
      <c r="P209" s="174"/>
      <c r="Q209" s="174"/>
      <c r="R209" s="174"/>
      <c r="S209" s="174"/>
      <c r="T209" s="175"/>
      <c r="AT209" s="170" t="s">
        <v>194</v>
      </c>
      <c r="AU209" s="170" t="s">
        <v>86</v>
      </c>
      <c r="AV209" s="14" t="s">
        <v>86</v>
      </c>
      <c r="AW209" s="14" t="s">
        <v>32</v>
      </c>
      <c r="AX209" s="14" t="s">
        <v>84</v>
      </c>
      <c r="AY209" s="170" t="s">
        <v>184</v>
      </c>
    </row>
    <row r="210" spans="1:65" s="2" customFormat="1" ht="37.75" customHeight="1" x14ac:dyDescent="0.15">
      <c r="A210" s="30"/>
      <c r="B210" s="146"/>
      <c r="C210" s="147" t="s">
        <v>317</v>
      </c>
      <c r="D210" s="147" t="s">
        <v>186</v>
      </c>
      <c r="E210" s="148" t="s">
        <v>2803</v>
      </c>
      <c r="F210" s="149" t="s">
        <v>2804</v>
      </c>
      <c r="G210" s="150" t="s">
        <v>189</v>
      </c>
      <c r="H210" s="151">
        <v>1139</v>
      </c>
      <c r="I210" s="152"/>
      <c r="J210" s="152">
        <f>ROUND(I210*H210,2)</f>
        <v>0</v>
      </c>
      <c r="K210" s="149" t="s">
        <v>190</v>
      </c>
      <c r="L210" s="31"/>
      <c r="M210" s="153" t="s">
        <v>1</v>
      </c>
      <c r="N210" s="154" t="s">
        <v>42</v>
      </c>
      <c r="O210" s="155">
        <v>2.8000000000000001E-2</v>
      </c>
      <c r="P210" s="155">
        <f>O210*H210</f>
        <v>31.891999999999999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2805</v>
      </c>
    </row>
    <row r="211" spans="1:65" s="13" customFormat="1" x14ac:dyDescent="0.15">
      <c r="B211" s="163"/>
      <c r="D211" s="159" t="s">
        <v>194</v>
      </c>
      <c r="E211" s="164" t="s">
        <v>1</v>
      </c>
      <c r="F211" s="165" t="s">
        <v>2806</v>
      </c>
      <c r="H211" s="164" t="s">
        <v>1</v>
      </c>
      <c r="L211" s="163"/>
      <c r="M211" s="166"/>
      <c r="N211" s="167"/>
      <c r="O211" s="167"/>
      <c r="P211" s="167"/>
      <c r="Q211" s="167"/>
      <c r="R211" s="167"/>
      <c r="S211" s="167"/>
      <c r="T211" s="168"/>
      <c r="AT211" s="164" t="s">
        <v>194</v>
      </c>
      <c r="AU211" s="164" t="s">
        <v>86</v>
      </c>
      <c r="AV211" s="13" t="s">
        <v>84</v>
      </c>
      <c r="AW211" s="13" t="s">
        <v>32</v>
      </c>
      <c r="AX211" s="13" t="s">
        <v>77</v>
      </c>
      <c r="AY211" s="164" t="s">
        <v>184</v>
      </c>
    </row>
    <row r="212" spans="1:65" s="14" customFormat="1" x14ac:dyDescent="0.15">
      <c r="B212" s="169"/>
      <c r="D212" s="159" t="s">
        <v>194</v>
      </c>
      <c r="E212" s="170" t="s">
        <v>1</v>
      </c>
      <c r="F212" s="171" t="s">
        <v>2790</v>
      </c>
      <c r="H212" s="172">
        <v>1139</v>
      </c>
      <c r="L212" s="169"/>
      <c r="M212" s="173"/>
      <c r="N212" s="174"/>
      <c r="O212" s="174"/>
      <c r="P212" s="174"/>
      <c r="Q212" s="174"/>
      <c r="R212" s="174"/>
      <c r="S212" s="174"/>
      <c r="T212" s="175"/>
      <c r="AT212" s="170" t="s">
        <v>194</v>
      </c>
      <c r="AU212" s="170" t="s">
        <v>86</v>
      </c>
      <c r="AV212" s="14" t="s">
        <v>86</v>
      </c>
      <c r="AW212" s="14" t="s">
        <v>32</v>
      </c>
      <c r="AX212" s="14" t="s">
        <v>84</v>
      </c>
      <c r="AY212" s="170" t="s">
        <v>184</v>
      </c>
    </row>
    <row r="213" spans="1:65" s="2" customFormat="1" ht="24.25" customHeight="1" x14ac:dyDescent="0.15">
      <c r="A213" s="30"/>
      <c r="B213" s="146"/>
      <c r="C213" s="147" t="s">
        <v>323</v>
      </c>
      <c r="D213" s="147" t="s">
        <v>186</v>
      </c>
      <c r="E213" s="148" t="s">
        <v>2807</v>
      </c>
      <c r="F213" s="149" t="s">
        <v>2808</v>
      </c>
      <c r="G213" s="150" t="s">
        <v>189</v>
      </c>
      <c r="H213" s="151">
        <v>1139</v>
      </c>
      <c r="I213" s="152"/>
      <c r="J213" s="152">
        <f>ROUND(I213*H213,2)</f>
        <v>0</v>
      </c>
      <c r="K213" s="149" t="s">
        <v>190</v>
      </c>
      <c r="L213" s="31"/>
      <c r="M213" s="153" t="s">
        <v>1</v>
      </c>
      <c r="N213" s="154" t="s">
        <v>42</v>
      </c>
      <c r="O213" s="155">
        <v>8.0000000000000002E-3</v>
      </c>
      <c r="P213" s="155">
        <f>O213*H213</f>
        <v>9.1120000000000001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7" t="s">
        <v>97</v>
      </c>
      <c r="AT213" s="157" t="s">
        <v>186</v>
      </c>
      <c r="AU213" s="157" t="s">
        <v>86</v>
      </c>
      <c r="AY213" s="18" t="s">
        <v>184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84</v>
      </c>
      <c r="BK213" s="158">
        <f>ROUND(I213*H213,2)</f>
        <v>0</v>
      </c>
      <c r="BL213" s="18" t="s">
        <v>97</v>
      </c>
      <c r="BM213" s="157" t="s">
        <v>2809</v>
      </c>
    </row>
    <row r="214" spans="1:65" s="2" customFormat="1" ht="24.25" customHeight="1" x14ac:dyDescent="0.15">
      <c r="A214" s="30"/>
      <c r="B214" s="146"/>
      <c r="C214" s="147" t="s">
        <v>330</v>
      </c>
      <c r="D214" s="147" t="s">
        <v>186</v>
      </c>
      <c r="E214" s="148" t="s">
        <v>2810</v>
      </c>
      <c r="F214" s="149" t="s">
        <v>2811</v>
      </c>
      <c r="G214" s="150" t="s">
        <v>189</v>
      </c>
      <c r="H214" s="151">
        <v>2278</v>
      </c>
      <c r="I214" s="152"/>
      <c r="J214" s="152">
        <f>ROUND(I214*H214,2)</f>
        <v>0</v>
      </c>
      <c r="K214" s="149" t="s">
        <v>190</v>
      </c>
      <c r="L214" s="31"/>
      <c r="M214" s="153" t="s">
        <v>1</v>
      </c>
      <c r="N214" s="154" t="s">
        <v>42</v>
      </c>
      <c r="O214" s="155">
        <v>2E-3</v>
      </c>
      <c r="P214" s="155">
        <f>O214*H214</f>
        <v>4.556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97</v>
      </c>
      <c r="AT214" s="157" t="s">
        <v>186</v>
      </c>
      <c r="AU214" s="157" t="s">
        <v>86</v>
      </c>
      <c r="AY214" s="18" t="s">
        <v>184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84</v>
      </c>
      <c r="BK214" s="158">
        <f>ROUND(I214*H214,2)</f>
        <v>0</v>
      </c>
      <c r="BL214" s="18" t="s">
        <v>97</v>
      </c>
      <c r="BM214" s="157" t="s">
        <v>2812</v>
      </c>
    </row>
    <row r="215" spans="1:65" s="14" customFormat="1" x14ac:dyDescent="0.15">
      <c r="B215" s="169"/>
      <c r="D215" s="159" t="s">
        <v>194</v>
      </c>
      <c r="E215" s="170" t="s">
        <v>1</v>
      </c>
      <c r="F215" s="171" t="s">
        <v>2813</v>
      </c>
      <c r="H215" s="172">
        <v>2278</v>
      </c>
      <c r="L215" s="169"/>
      <c r="M215" s="173"/>
      <c r="N215" s="174"/>
      <c r="O215" s="174"/>
      <c r="P215" s="174"/>
      <c r="Q215" s="174"/>
      <c r="R215" s="174"/>
      <c r="S215" s="174"/>
      <c r="T215" s="175"/>
      <c r="AT215" s="170" t="s">
        <v>194</v>
      </c>
      <c r="AU215" s="170" t="s">
        <v>86</v>
      </c>
      <c r="AV215" s="14" t="s">
        <v>86</v>
      </c>
      <c r="AW215" s="14" t="s">
        <v>32</v>
      </c>
      <c r="AX215" s="14" t="s">
        <v>84</v>
      </c>
      <c r="AY215" s="170" t="s">
        <v>184</v>
      </c>
    </row>
    <row r="216" spans="1:65" s="2" customFormat="1" ht="37.75" customHeight="1" x14ac:dyDescent="0.15">
      <c r="A216" s="30"/>
      <c r="B216" s="146"/>
      <c r="C216" s="147" t="s">
        <v>335</v>
      </c>
      <c r="D216" s="147" t="s">
        <v>186</v>
      </c>
      <c r="E216" s="148" t="s">
        <v>2814</v>
      </c>
      <c r="F216" s="149" t="s">
        <v>2815</v>
      </c>
      <c r="G216" s="150" t="s">
        <v>189</v>
      </c>
      <c r="H216" s="151">
        <v>1139</v>
      </c>
      <c r="I216" s="152"/>
      <c r="J216" s="152">
        <f>ROUND(I216*H216,2)</f>
        <v>0</v>
      </c>
      <c r="K216" s="149" t="s">
        <v>190</v>
      </c>
      <c r="L216" s="31"/>
      <c r="M216" s="153" t="s">
        <v>1</v>
      </c>
      <c r="N216" s="154" t="s">
        <v>42</v>
      </c>
      <c r="O216" s="155">
        <v>4.8000000000000001E-2</v>
      </c>
      <c r="P216" s="155">
        <f>O216*H216</f>
        <v>54.672000000000004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7" t="s">
        <v>97</v>
      </c>
      <c r="AT216" s="157" t="s">
        <v>186</v>
      </c>
      <c r="AU216" s="157" t="s">
        <v>86</v>
      </c>
      <c r="AY216" s="18" t="s">
        <v>184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8" t="s">
        <v>84</v>
      </c>
      <c r="BK216" s="158">
        <f>ROUND(I216*H216,2)</f>
        <v>0</v>
      </c>
      <c r="BL216" s="18" t="s">
        <v>97</v>
      </c>
      <c r="BM216" s="157" t="s">
        <v>2816</v>
      </c>
    </row>
    <row r="217" spans="1:65" s="13" customFormat="1" x14ac:dyDescent="0.15">
      <c r="B217" s="163"/>
      <c r="D217" s="159" t="s">
        <v>194</v>
      </c>
      <c r="E217" s="164" t="s">
        <v>1</v>
      </c>
      <c r="F217" s="165" t="s">
        <v>2802</v>
      </c>
      <c r="H217" s="164" t="s">
        <v>1</v>
      </c>
      <c r="L217" s="163"/>
      <c r="M217" s="166"/>
      <c r="N217" s="167"/>
      <c r="O217" s="167"/>
      <c r="P217" s="167"/>
      <c r="Q217" s="167"/>
      <c r="R217" s="167"/>
      <c r="S217" s="167"/>
      <c r="T217" s="168"/>
      <c r="AT217" s="164" t="s">
        <v>194</v>
      </c>
      <c r="AU217" s="164" t="s">
        <v>86</v>
      </c>
      <c r="AV217" s="13" t="s">
        <v>84</v>
      </c>
      <c r="AW217" s="13" t="s">
        <v>32</v>
      </c>
      <c r="AX217" s="13" t="s">
        <v>77</v>
      </c>
      <c r="AY217" s="164" t="s">
        <v>184</v>
      </c>
    </row>
    <row r="218" spans="1:65" s="14" customFormat="1" x14ac:dyDescent="0.15">
      <c r="B218" s="169"/>
      <c r="D218" s="159" t="s">
        <v>194</v>
      </c>
      <c r="E218" s="170" t="s">
        <v>1</v>
      </c>
      <c r="F218" s="171" t="s">
        <v>2790</v>
      </c>
      <c r="H218" s="172">
        <v>1139</v>
      </c>
      <c r="L218" s="169"/>
      <c r="M218" s="173"/>
      <c r="N218" s="174"/>
      <c r="O218" s="174"/>
      <c r="P218" s="174"/>
      <c r="Q218" s="174"/>
      <c r="R218" s="174"/>
      <c r="S218" s="174"/>
      <c r="T218" s="175"/>
      <c r="AT218" s="170" t="s">
        <v>194</v>
      </c>
      <c r="AU218" s="170" t="s">
        <v>86</v>
      </c>
      <c r="AV218" s="14" t="s">
        <v>86</v>
      </c>
      <c r="AW218" s="14" t="s">
        <v>32</v>
      </c>
      <c r="AX218" s="14" t="s">
        <v>84</v>
      </c>
      <c r="AY218" s="170" t="s">
        <v>184</v>
      </c>
    </row>
    <row r="219" spans="1:65" s="2" customFormat="1" ht="44.25" customHeight="1" x14ac:dyDescent="0.15">
      <c r="A219" s="30"/>
      <c r="B219" s="146"/>
      <c r="C219" s="147" t="s">
        <v>340</v>
      </c>
      <c r="D219" s="147" t="s">
        <v>186</v>
      </c>
      <c r="E219" s="148" t="s">
        <v>2817</v>
      </c>
      <c r="F219" s="149" t="s">
        <v>2818</v>
      </c>
      <c r="G219" s="150" t="s">
        <v>189</v>
      </c>
      <c r="H219" s="151">
        <v>1139</v>
      </c>
      <c r="I219" s="152"/>
      <c r="J219" s="152">
        <f>ROUND(I219*H219,2)</f>
        <v>0</v>
      </c>
      <c r="K219" s="149" t="s">
        <v>190</v>
      </c>
      <c r="L219" s="31"/>
      <c r="M219" s="153" t="s">
        <v>1</v>
      </c>
      <c r="N219" s="154" t="s">
        <v>42</v>
      </c>
      <c r="O219" s="155">
        <v>8.8999999999999996E-2</v>
      </c>
      <c r="P219" s="155">
        <f>O219*H219</f>
        <v>101.371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7" t="s">
        <v>97</v>
      </c>
      <c r="AT219" s="157" t="s">
        <v>186</v>
      </c>
      <c r="AU219" s="157" t="s">
        <v>86</v>
      </c>
      <c r="AY219" s="18" t="s">
        <v>184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97</v>
      </c>
      <c r="BM219" s="157" t="s">
        <v>2819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2802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2790</v>
      </c>
      <c r="H221" s="172">
        <v>1139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84</v>
      </c>
      <c r="AY221" s="170" t="s">
        <v>184</v>
      </c>
    </row>
    <row r="222" spans="1:65" s="2" customFormat="1" ht="62.75" customHeight="1" x14ac:dyDescent="0.15">
      <c r="A222" s="30"/>
      <c r="B222" s="146"/>
      <c r="C222" s="147" t="s">
        <v>344</v>
      </c>
      <c r="D222" s="147" t="s">
        <v>186</v>
      </c>
      <c r="E222" s="148" t="s">
        <v>2820</v>
      </c>
      <c r="F222" s="149" t="s">
        <v>2821</v>
      </c>
      <c r="G222" s="150" t="s">
        <v>189</v>
      </c>
      <c r="H222" s="151">
        <v>242.45</v>
      </c>
      <c r="I222" s="152"/>
      <c r="J222" s="152">
        <f>ROUND(I222*H222,2)</f>
        <v>0</v>
      </c>
      <c r="K222" s="149" t="s">
        <v>190</v>
      </c>
      <c r="L222" s="31"/>
      <c r="M222" s="153" t="s">
        <v>1</v>
      </c>
      <c r="N222" s="154" t="s">
        <v>42</v>
      </c>
      <c r="O222" s="155">
        <v>1.714</v>
      </c>
      <c r="P222" s="155">
        <f>O222*H222</f>
        <v>415.55929999999995</v>
      </c>
      <c r="Q222" s="155">
        <v>0.16703000000000001</v>
      </c>
      <c r="R222" s="155">
        <f>Q222*H222</f>
        <v>40.496423499999999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97</v>
      </c>
      <c r="AT222" s="157" t="s">
        <v>186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2822</v>
      </c>
    </row>
    <row r="223" spans="1:65" s="13" customFormat="1" x14ac:dyDescent="0.15">
      <c r="B223" s="163"/>
      <c r="D223" s="159" t="s">
        <v>194</v>
      </c>
      <c r="E223" s="164" t="s">
        <v>1</v>
      </c>
      <c r="F223" s="165" t="s">
        <v>2823</v>
      </c>
      <c r="H223" s="164" t="s">
        <v>1</v>
      </c>
      <c r="L223" s="163"/>
      <c r="M223" s="166"/>
      <c r="N223" s="167"/>
      <c r="O223" s="167"/>
      <c r="P223" s="167"/>
      <c r="Q223" s="167"/>
      <c r="R223" s="167"/>
      <c r="S223" s="167"/>
      <c r="T223" s="168"/>
      <c r="AT223" s="164" t="s">
        <v>194</v>
      </c>
      <c r="AU223" s="164" t="s">
        <v>86</v>
      </c>
      <c r="AV223" s="13" t="s">
        <v>84</v>
      </c>
      <c r="AW223" s="13" t="s">
        <v>32</v>
      </c>
      <c r="AX223" s="13" t="s">
        <v>77</v>
      </c>
      <c r="AY223" s="164" t="s">
        <v>184</v>
      </c>
    </row>
    <row r="224" spans="1:65" s="14" customFormat="1" x14ac:dyDescent="0.15">
      <c r="B224" s="169"/>
      <c r="D224" s="159" t="s">
        <v>194</v>
      </c>
      <c r="E224" s="170" t="s">
        <v>1</v>
      </c>
      <c r="F224" s="171" t="s">
        <v>2824</v>
      </c>
      <c r="H224" s="172">
        <v>112.3</v>
      </c>
      <c r="L224" s="169"/>
      <c r="M224" s="173"/>
      <c r="N224" s="174"/>
      <c r="O224" s="174"/>
      <c r="P224" s="174"/>
      <c r="Q224" s="174"/>
      <c r="R224" s="174"/>
      <c r="S224" s="174"/>
      <c r="T224" s="175"/>
      <c r="AT224" s="170" t="s">
        <v>194</v>
      </c>
      <c r="AU224" s="170" t="s">
        <v>86</v>
      </c>
      <c r="AV224" s="14" t="s">
        <v>86</v>
      </c>
      <c r="AW224" s="14" t="s">
        <v>32</v>
      </c>
      <c r="AX224" s="14" t="s">
        <v>77</v>
      </c>
      <c r="AY224" s="170" t="s">
        <v>184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2825</v>
      </c>
      <c r="H225" s="172">
        <v>130.15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77</v>
      </c>
      <c r="AY225" s="170" t="s">
        <v>184</v>
      </c>
    </row>
    <row r="226" spans="1:65" s="15" customFormat="1" x14ac:dyDescent="0.15">
      <c r="B226" s="176"/>
      <c r="D226" s="159" t="s">
        <v>194</v>
      </c>
      <c r="E226" s="177" t="s">
        <v>1</v>
      </c>
      <c r="F226" s="178" t="s">
        <v>242</v>
      </c>
      <c r="H226" s="179">
        <v>242.45</v>
      </c>
      <c r="L226" s="176"/>
      <c r="M226" s="180"/>
      <c r="N226" s="181"/>
      <c r="O226" s="181"/>
      <c r="P226" s="181"/>
      <c r="Q226" s="181"/>
      <c r="R226" s="181"/>
      <c r="S226" s="181"/>
      <c r="T226" s="182"/>
      <c r="AT226" s="177" t="s">
        <v>194</v>
      </c>
      <c r="AU226" s="177" t="s">
        <v>86</v>
      </c>
      <c r="AV226" s="15" t="s">
        <v>97</v>
      </c>
      <c r="AW226" s="15" t="s">
        <v>32</v>
      </c>
      <c r="AX226" s="15" t="s">
        <v>84</v>
      </c>
      <c r="AY226" s="177" t="s">
        <v>184</v>
      </c>
    </row>
    <row r="227" spans="1:65" s="2" customFormat="1" ht="16.5" customHeight="1" x14ac:dyDescent="0.15">
      <c r="A227" s="30"/>
      <c r="B227" s="146"/>
      <c r="C227" s="183" t="s">
        <v>349</v>
      </c>
      <c r="D227" s="183" t="s">
        <v>310</v>
      </c>
      <c r="E227" s="184" t="s">
        <v>2826</v>
      </c>
      <c r="F227" s="185" t="s">
        <v>2827</v>
      </c>
      <c r="G227" s="186" t="s">
        <v>189</v>
      </c>
      <c r="H227" s="187">
        <v>72.103999999999999</v>
      </c>
      <c r="I227" s="188"/>
      <c r="J227" s="188">
        <f>ROUND(I227*H227,2)</f>
        <v>0</v>
      </c>
      <c r="K227" s="185" t="s">
        <v>190</v>
      </c>
      <c r="L227" s="189"/>
      <c r="M227" s="190" t="s">
        <v>1</v>
      </c>
      <c r="N227" s="191" t="s">
        <v>42</v>
      </c>
      <c r="O227" s="155">
        <v>0</v>
      </c>
      <c r="P227" s="155">
        <f>O227*H227</f>
        <v>0</v>
      </c>
      <c r="Q227" s="155">
        <v>0.11799999999999999</v>
      </c>
      <c r="R227" s="155">
        <f>Q227*H227</f>
        <v>8.5082719999999998</v>
      </c>
      <c r="S227" s="155">
        <v>0</v>
      </c>
      <c r="T227" s="156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7" t="s">
        <v>226</v>
      </c>
      <c r="AT227" s="157" t="s">
        <v>310</v>
      </c>
      <c r="AU227" s="157" t="s">
        <v>86</v>
      </c>
      <c r="AY227" s="18" t="s">
        <v>184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8" t="s">
        <v>84</v>
      </c>
      <c r="BK227" s="158">
        <f>ROUND(I227*H227,2)</f>
        <v>0</v>
      </c>
      <c r="BL227" s="18" t="s">
        <v>97</v>
      </c>
      <c r="BM227" s="157" t="s">
        <v>2828</v>
      </c>
    </row>
    <row r="228" spans="1:65" s="14" customFormat="1" x14ac:dyDescent="0.15">
      <c r="B228" s="169"/>
      <c r="D228" s="159" t="s">
        <v>194</v>
      </c>
      <c r="E228" s="170" t="s">
        <v>1</v>
      </c>
      <c r="F228" s="171" t="s">
        <v>2829</v>
      </c>
      <c r="H228" s="172">
        <v>5.6150000000000002</v>
      </c>
      <c r="L228" s="169"/>
      <c r="M228" s="173"/>
      <c r="N228" s="174"/>
      <c r="O228" s="174"/>
      <c r="P228" s="174"/>
      <c r="Q228" s="174"/>
      <c r="R228" s="174"/>
      <c r="S228" s="174"/>
      <c r="T228" s="175"/>
      <c r="AT228" s="170" t="s">
        <v>194</v>
      </c>
      <c r="AU228" s="170" t="s">
        <v>86</v>
      </c>
      <c r="AV228" s="14" t="s">
        <v>86</v>
      </c>
      <c r="AW228" s="14" t="s">
        <v>32</v>
      </c>
      <c r="AX228" s="14" t="s">
        <v>77</v>
      </c>
      <c r="AY228" s="170" t="s">
        <v>184</v>
      </c>
    </row>
    <row r="229" spans="1:65" s="14" customFormat="1" x14ac:dyDescent="0.15">
      <c r="B229" s="169"/>
      <c r="D229" s="159" t="s">
        <v>194</v>
      </c>
      <c r="E229" s="170" t="s">
        <v>1</v>
      </c>
      <c r="F229" s="171" t="s">
        <v>2830</v>
      </c>
      <c r="H229" s="172">
        <v>65.075000000000003</v>
      </c>
      <c r="L229" s="169"/>
      <c r="M229" s="173"/>
      <c r="N229" s="174"/>
      <c r="O229" s="174"/>
      <c r="P229" s="174"/>
      <c r="Q229" s="174"/>
      <c r="R229" s="174"/>
      <c r="S229" s="174"/>
      <c r="T229" s="175"/>
      <c r="AT229" s="170" t="s">
        <v>194</v>
      </c>
      <c r="AU229" s="170" t="s">
        <v>86</v>
      </c>
      <c r="AV229" s="14" t="s">
        <v>86</v>
      </c>
      <c r="AW229" s="14" t="s">
        <v>32</v>
      </c>
      <c r="AX229" s="14" t="s">
        <v>77</v>
      </c>
      <c r="AY229" s="170" t="s">
        <v>184</v>
      </c>
    </row>
    <row r="230" spans="1:65" s="15" customFormat="1" x14ac:dyDescent="0.15">
      <c r="B230" s="176"/>
      <c r="D230" s="159" t="s">
        <v>194</v>
      </c>
      <c r="E230" s="177" t="s">
        <v>1</v>
      </c>
      <c r="F230" s="178" t="s">
        <v>242</v>
      </c>
      <c r="H230" s="179">
        <v>70.69</v>
      </c>
      <c r="L230" s="176"/>
      <c r="M230" s="180"/>
      <c r="N230" s="181"/>
      <c r="O230" s="181"/>
      <c r="P230" s="181"/>
      <c r="Q230" s="181"/>
      <c r="R230" s="181"/>
      <c r="S230" s="181"/>
      <c r="T230" s="182"/>
      <c r="AT230" s="177" t="s">
        <v>194</v>
      </c>
      <c r="AU230" s="177" t="s">
        <v>86</v>
      </c>
      <c r="AV230" s="15" t="s">
        <v>97</v>
      </c>
      <c r="AW230" s="15" t="s">
        <v>32</v>
      </c>
      <c r="AX230" s="15" t="s">
        <v>84</v>
      </c>
      <c r="AY230" s="177" t="s">
        <v>184</v>
      </c>
    </row>
    <row r="231" spans="1:65" s="14" customFormat="1" x14ac:dyDescent="0.15">
      <c r="B231" s="169"/>
      <c r="D231" s="159" t="s">
        <v>194</v>
      </c>
      <c r="F231" s="171" t="s">
        <v>2831</v>
      </c>
      <c r="H231" s="172">
        <v>72.103999999999999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</v>
      </c>
      <c r="AX231" s="14" t="s">
        <v>84</v>
      </c>
      <c r="AY231" s="170" t="s">
        <v>184</v>
      </c>
    </row>
    <row r="232" spans="1:65" s="2" customFormat="1" ht="21.75" customHeight="1" x14ac:dyDescent="0.15">
      <c r="A232" s="30"/>
      <c r="B232" s="146"/>
      <c r="C232" s="183" t="s">
        <v>356</v>
      </c>
      <c r="D232" s="183" t="s">
        <v>310</v>
      </c>
      <c r="E232" s="184" t="s">
        <v>2832</v>
      </c>
      <c r="F232" s="185" t="s">
        <v>2833</v>
      </c>
      <c r="G232" s="186" t="s">
        <v>189</v>
      </c>
      <c r="H232" s="187">
        <v>72.103999999999999</v>
      </c>
      <c r="I232" s="188"/>
      <c r="J232" s="188">
        <f>ROUND(I232*H232,2)</f>
        <v>0</v>
      </c>
      <c r="K232" s="185" t="s">
        <v>1</v>
      </c>
      <c r="L232" s="189"/>
      <c r="M232" s="190" t="s">
        <v>1</v>
      </c>
      <c r="N232" s="191" t="s">
        <v>42</v>
      </c>
      <c r="O232" s="155">
        <v>0</v>
      </c>
      <c r="P232" s="155">
        <f>O232*H232</f>
        <v>0</v>
      </c>
      <c r="Q232" s="155">
        <v>0.11799999999999999</v>
      </c>
      <c r="R232" s="155">
        <f>Q232*H232</f>
        <v>8.5082719999999998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226</v>
      </c>
      <c r="AT232" s="157" t="s">
        <v>310</v>
      </c>
      <c r="AU232" s="157" t="s">
        <v>86</v>
      </c>
      <c r="AY232" s="18" t="s">
        <v>184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97</v>
      </c>
      <c r="BM232" s="157" t="s">
        <v>2834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2829</v>
      </c>
      <c r="H233" s="172">
        <v>5.6150000000000002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77</v>
      </c>
      <c r="AY233" s="170" t="s">
        <v>184</v>
      </c>
    </row>
    <row r="234" spans="1:65" s="14" customFormat="1" x14ac:dyDescent="0.15">
      <c r="B234" s="169"/>
      <c r="D234" s="159" t="s">
        <v>194</v>
      </c>
      <c r="E234" s="170" t="s">
        <v>1</v>
      </c>
      <c r="F234" s="171" t="s">
        <v>2830</v>
      </c>
      <c r="H234" s="172">
        <v>65.075000000000003</v>
      </c>
      <c r="L234" s="169"/>
      <c r="M234" s="173"/>
      <c r="N234" s="174"/>
      <c r="O234" s="174"/>
      <c r="P234" s="174"/>
      <c r="Q234" s="174"/>
      <c r="R234" s="174"/>
      <c r="S234" s="174"/>
      <c r="T234" s="175"/>
      <c r="AT234" s="170" t="s">
        <v>194</v>
      </c>
      <c r="AU234" s="170" t="s">
        <v>86</v>
      </c>
      <c r="AV234" s="14" t="s">
        <v>86</v>
      </c>
      <c r="AW234" s="14" t="s">
        <v>32</v>
      </c>
      <c r="AX234" s="14" t="s">
        <v>77</v>
      </c>
      <c r="AY234" s="170" t="s">
        <v>184</v>
      </c>
    </row>
    <row r="235" spans="1:65" s="15" customFormat="1" x14ac:dyDescent="0.15">
      <c r="B235" s="176"/>
      <c r="D235" s="159" t="s">
        <v>194</v>
      </c>
      <c r="E235" s="177" t="s">
        <v>1</v>
      </c>
      <c r="F235" s="178" t="s">
        <v>242</v>
      </c>
      <c r="H235" s="179">
        <v>70.69</v>
      </c>
      <c r="L235" s="176"/>
      <c r="M235" s="180"/>
      <c r="N235" s="181"/>
      <c r="O235" s="181"/>
      <c r="P235" s="181"/>
      <c r="Q235" s="181"/>
      <c r="R235" s="181"/>
      <c r="S235" s="181"/>
      <c r="T235" s="182"/>
      <c r="AT235" s="177" t="s">
        <v>194</v>
      </c>
      <c r="AU235" s="177" t="s">
        <v>86</v>
      </c>
      <c r="AV235" s="15" t="s">
        <v>97</v>
      </c>
      <c r="AW235" s="15" t="s">
        <v>32</v>
      </c>
      <c r="AX235" s="15" t="s">
        <v>84</v>
      </c>
      <c r="AY235" s="177" t="s">
        <v>184</v>
      </c>
    </row>
    <row r="236" spans="1:65" s="14" customFormat="1" x14ac:dyDescent="0.15">
      <c r="B236" s="169"/>
      <c r="D236" s="159" t="s">
        <v>194</v>
      </c>
      <c r="F236" s="171" t="s">
        <v>2831</v>
      </c>
      <c r="H236" s="172">
        <v>72.103999999999999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</v>
      </c>
      <c r="AX236" s="14" t="s">
        <v>84</v>
      </c>
      <c r="AY236" s="170" t="s">
        <v>184</v>
      </c>
    </row>
    <row r="237" spans="1:65" s="2" customFormat="1" ht="66.75" customHeight="1" x14ac:dyDescent="0.15">
      <c r="A237" s="30"/>
      <c r="B237" s="146"/>
      <c r="C237" s="147" t="s">
        <v>362</v>
      </c>
      <c r="D237" s="147" t="s">
        <v>186</v>
      </c>
      <c r="E237" s="148" t="s">
        <v>2835</v>
      </c>
      <c r="F237" s="149" t="s">
        <v>2836</v>
      </c>
      <c r="G237" s="150" t="s">
        <v>189</v>
      </c>
      <c r="H237" s="151">
        <v>103</v>
      </c>
      <c r="I237" s="152"/>
      <c r="J237" s="152">
        <f>ROUND(I237*H237,2)</f>
        <v>0</v>
      </c>
      <c r="K237" s="149" t="s">
        <v>190</v>
      </c>
      <c r="L237" s="31"/>
      <c r="M237" s="153" t="s">
        <v>1</v>
      </c>
      <c r="N237" s="154" t="s">
        <v>42</v>
      </c>
      <c r="O237" s="155">
        <v>0.77700000000000002</v>
      </c>
      <c r="P237" s="155">
        <f>O237*H237</f>
        <v>80.031000000000006</v>
      </c>
      <c r="Q237" s="155">
        <v>0.10100000000000001</v>
      </c>
      <c r="R237" s="155">
        <f>Q237*H237</f>
        <v>10.403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97</v>
      </c>
      <c r="AT237" s="157" t="s">
        <v>186</v>
      </c>
      <c r="AU237" s="157" t="s">
        <v>86</v>
      </c>
      <c r="AY237" s="18" t="s">
        <v>184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97</v>
      </c>
      <c r="BM237" s="157" t="s">
        <v>2837</v>
      </c>
    </row>
    <row r="238" spans="1:65" s="14" customFormat="1" x14ac:dyDescent="0.15">
      <c r="B238" s="169"/>
      <c r="D238" s="159" t="s">
        <v>194</v>
      </c>
      <c r="E238" s="170" t="s">
        <v>1</v>
      </c>
      <c r="F238" s="171" t="s">
        <v>2838</v>
      </c>
      <c r="H238" s="172">
        <v>103</v>
      </c>
      <c r="L238" s="169"/>
      <c r="M238" s="173"/>
      <c r="N238" s="174"/>
      <c r="O238" s="174"/>
      <c r="P238" s="174"/>
      <c r="Q238" s="174"/>
      <c r="R238" s="174"/>
      <c r="S238" s="174"/>
      <c r="T238" s="175"/>
      <c r="AT238" s="170" t="s">
        <v>194</v>
      </c>
      <c r="AU238" s="170" t="s">
        <v>86</v>
      </c>
      <c r="AV238" s="14" t="s">
        <v>86</v>
      </c>
      <c r="AW238" s="14" t="s">
        <v>32</v>
      </c>
      <c r="AX238" s="14" t="s">
        <v>84</v>
      </c>
      <c r="AY238" s="170" t="s">
        <v>184</v>
      </c>
    </row>
    <row r="239" spans="1:65" s="2" customFormat="1" ht="24.25" customHeight="1" x14ac:dyDescent="0.15">
      <c r="A239" s="30"/>
      <c r="B239" s="146"/>
      <c r="C239" s="183" t="s">
        <v>366</v>
      </c>
      <c r="D239" s="183" t="s">
        <v>310</v>
      </c>
      <c r="E239" s="184" t="s">
        <v>2839</v>
      </c>
      <c r="F239" s="185" t="s">
        <v>2840</v>
      </c>
      <c r="G239" s="186" t="s">
        <v>189</v>
      </c>
      <c r="H239" s="187">
        <v>45</v>
      </c>
      <c r="I239" s="188"/>
      <c r="J239" s="188">
        <f>ROUND(I239*H239,2)</f>
        <v>0</v>
      </c>
      <c r="K239" s="185" t="s">
        <v>1</v>
      </c>
      <c r="L239" s="189"/>
      <c r="M239" s="190" t="s">
        <v>1</v>
      </c>
      <c r="N239" s="191" t="s">
        <v>42</v>
      </c>
      <c r="O239" s="155">
        <v>0</v>
      </c>
      <c r="P239" s="155">
        <f>O239*H239</f>
        <v>0</v>
      </c>
      <c r="Q239" s="155">
        <v>0.14000000000000001</v>
      </c>
      <c r="R239" s="155">
        <f>Q239*H239</f>
        <v>6.3000000000000007</v>
      </c>
      <c r="S239" s="155">
        <v>0</v>
      </c>
      <c r="T239" s="156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7" t="s">
        <v>226</v>
      </c>
      <c r="AT239" s="157" t="s">
        <v>310</v>
      </c>
      <c r="AU239" s="157" t="s">
        <v>86</v>
      </c>
      <c r="AY239" s="18" t="s">
        <v>184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8" t="s">
        <v>84</v>
      </c>
      <c r="BK239" s="158">
        <f>ROUND(I239*H239,2)</f>
        <v>0</v>
      </c>
      <c r="BL239" s="18" t="s">
        <v>97</v>
      </c>
      <c r="BM239" s="157" t="s">
        <v>2841</v>
      </c>
    </row>
    <row r="240" spans="1:65" s="2" customFormat="1" ht="16.5" customHeight="1" x14ac:dyDescent="0.15">
      <c r="A240" s="30"/>
      <c r="B240" s="146"/>
      <c r="C240" s="183" t="s">
        <v>370</v>
      </c>
      <c r="D240" s="183" t="s">
        <v>310</v>
      </c>
      <c r="E240" s="184" t="s">
        <v>2842</v>
      </c>
      <c r="F240" s="185" t="s">
        <v>2843</v>
      </c>
      <c r="G240" s="186" t="s">
        <v>189</v>
      </c>
      <c r="H240" s="187">
        <v>58</v>
      </c>
      <c r="I240" s="188"/>
      <c r="J240" s="188">
        <f>ROUND(I240*H240,2)</f>
        <v>0</v>
      </c>
      <c r="K240" s="185" t="s">
        <v>1</v>
      </c>
      <c r="L240" s="189"/>
      <c r="M240" s="190" t="s">
        <v>1</v>
      </c>
      <c r="N240" s="191" t="s">
        <v>42</v>
      </c>
      <c r="O240" s="155">
        <v>0</v>
      </c>
      <c r="P240" s="155">
        <f>O240*H240</f>
        <v>0</v>
      </c>
      <c r="Q240" s="155">
        <v>0.13</v>
      </c>
      <c r="R240" s="155">
        <f>Q240*H240</f>
        <v>7.54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226</v>
      </c>
      <c r="AT240" s="157" t="s">
        <v>310</v>
      </c>
      <c r="AU240" s="157" t="s">
        <v>86</v>
      </c>
      <c r="AY240" s="18" t="s">
        <v>184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97</v>
      </c>
      <c r="BM240" s="157" t="s">
        <v>2844</v>
      </c>
    </row>
    <row r="241" spans="1:65" s="2" customFormat="1" ht="30" x14ac:dyDescent="0.15">
      <c r="A241" s="30"/>
      <c r="B241" s="31"/>
      <c r="C241" s="30"/>
      <c r="D241" s="159" t="s">
        <v>192</v>
      </c>
      <c r="E241" s="30"/>
      <c r="F241" s="160" t="s">
        <v>2845</v>
      </c>
      <c r="G241" s="30"/>
      <c r="H241" s="30"/>
      <c r="I241" s="30"/>
      <c r="J241" s="30"/>
      <c r="K241" s="30"/>
      <c r="L241" s="31"/>
      <c r="M241" s="161"/>
      <c r="N241" s="162"/>
      <c r="O241" s="56"/>
      <c r="P241" s="56"/>
      <c r="Q241" s="56"/>
      <c r="R241" s="56"/>
      <c r="S241" s="56"/>
      <c r="T241" s="57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8" t="s">
        <v>192</v>
      </c>
      <c r="AU241" s="18" t="s">
        <v>86</v>
      </c>
    </row>
    <row r="242" spans="1:65" s="12" customFormat="1" ht="22.75" customHeight="1" x14ac:dyDescent="0.15">
      <c r="B242" s="134"/>
      <c r="D242" s="135" t="s">
        <v>76</v>
      </c>
      <c r="E242" s="144" t="s">
        <v>226</v>
      </c>
      <c r="F242" s="144" t="s">
        <v>395</v>
      </c>
      <c r="J242" s="145">
        <f>BK242</f>
        <v>0</v>
      </c>
      <c r="L242" s="134"/>
      <c r="M242" s="138"/>
      <c r="N242" s="139"/>
      <c r="O242" s="139"/>
      <c r="P242" s="140">
        <f>SUM(P243:P253)</f>
        <v>49.024734000000002</v>
      </c>
      <c r="Q242" s="139"/>
      <c r="R242" s="140">
        <f>SUM(R243:R253)</f>
        <v>4.6379999999999999</v>
      </c>
      <c r="S242" s="139"/>
      <c r="T242" s="141">
        <f>SUM(T243:T253)</f>
        <v>2.0086399999999998</v>
      </c>
      <c r="AR242" s="135" t="s">
        <v>84</v>
      </c>
      <c r="AT242" s="142" t="s">
        <v>76</v>
      </c>
      <c r="AU242" s="142" t="s">
        <v>84</v>
      </c>
      <c r="AY242" s="135" t="s">
        <v>184</v>
      </c>
      <c r="BK242" s="143">
        <f>SUM(BK243:BK253)</f>
        <v>0</v>
      </c>
    </row>
    <row r="243" spans="1:65" s="2" customFormat="1" ht="33" customHeight="1" x14ac:dyDescent="0.15">
      <c r="A243" s="30"/>
      <c r="B243" s="146"/>
      <c r="C243" s="147" t="s">
        <v>374</v>
      </c>
      <c r="D243" s="147" t="s">
        <v>186</v>
      </c>
      <c r="E243" s="148" t="s">
        <v>2846</v>
      </c>
      <c r="F243" s="149" t="s">
        <v>2847</v>
      </c>
      <c r="G243" s="150" t="s">
        <v>239</v>
      </c>
      <c r="H243" s="151">
        <v>0.94199999999999995</v>
      </c>
      <c r="I243" s="152"/>
      <c r="J243" s="152">
        <f>ROUND(I243*H243,2)</f>
        <v>0</v>
      </c>
      <c r="K243" s="149" t="s">
        <v>190</v>
      </c>
      <c r="L243" s="31"/>
      <c r="M243" s="153" t="s">
        <v>1</v>
      </c>
      <c r="N243" s="154" t="s">
        <v>42</v>
      </c>
      <c r="O243" s="155">
        <v>2.177</v>
      </c>
      <c r="P243" s="155">
        <f>O243*H243</f>
        <v>2.0507339999999998</v>
      </c>
      <c r="Q243" s="155">
        <v>0</v>
      </c>
      <c r="R243" s="155">
        <f>Q243*H243</f>
        <v>0</v>
      </c>
      <c r="S243" s="155">
        <v>1.92</v>
      </c>
      <c r="T243" s="156">
        <f>S243*H243</f>
        <v>1.8086399999999998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7" t="s">
        <v>97</v>
      </c>
      <c r="AT243" s="157" t="s">
        <v>186</v>
      </c>
      <c r="AU243" s="157" t="s">
        <v>86</v>
      </c>
      <c r="AY243" s="18" t="s">
        <v>184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18" t="s">
        <v>84</v>
      </c>
      <c r="BK243" s="158">
        <f>ROUND(I243*H243,2)</f>
        <v>0</v>
      </c>
      <c r="BL243" s="18" t="s">
        <v>97</v>
      </c>
      <c r="BM243" s="157" t="s">
        <v>2848</v>
      </c>
    </row>
    <row r="244" spans="1:65" s="14" customFormat="1" x14ac:dyDescent="0.15">
      <c r="B244" s="169"/>
      <c r="D244" s="159" t="s">
        <v>194</v>
      </c>
      <c r="E244" s="170" t="s">
        <v>1</v>
      </c>
      <c r="F244" s="171" t="s">
        <v>2849</v>
      </c>
      <c r="H244" s="172">
        <v>0.94199999999999995</v>
      </c>
      <c r="L244" s="169"/>
      <c r="M244" s="173"/>
      <c r="N244" s="174"/>
      <c r="O244" s="174"/>
      <c r="P244" s="174"/>
      <c r="Q244" s="174"/>
      <c r="R244" s="174"/>
      <c r="S244" s="174"/>
      <c r="T244" s="175"/>
      <c r="AT244" s="170" t="s">
        <v>194</v>
      </c>
      <c r="AU244" s="170" t="s">
        <v>86</v>
      </c>
      <c r="AV244" s="14" t="s">
        <v>86</v>
      </c>
      <c r="AW244" s="14" t="s">
        <v>32</v>
      </c>
      <c r="AX244" s="14" t="s">
        <v>84</v>
      </c>
      <c r="AY244" s="170" t="s">
        <v>184</v>
      </c>
    </row>
    <row r="245" spans="1:65" s="2" customFormat="1" ht="24.25" customHeight="1" x14ac:dyDescent="0.15">
      <c r="A245" s="30"/>
      <c r="B245" s="146"/>
      <c r="C245" s="147" t="s">
        <v>378</v>
      </c>
      <c r="D245" s="147" t="s">
        <v>186</v>
      </c>
      <c r="E245" s="148" t="s">
        <v>2850</v>
      </c>
      <c r="F245" s="149" t="s">
        <v>2851</v>
      </c>
      <c r="G245" s="150" t="s">
        <v>359</v>
      </c>
      <c r="H245" s="151">
        <v>6</v>
      </c>
      <c r="I245" s="152"/>
      <c r="J245" s="152">
        <f t="shared" ref="J245:J253" si="0">ROUND(I245*H245,2)</f>
        <v>0</v>
      </c>
      <c r="K245" s="149" t="s">
        <v>190</v>
      </c>
      <c r="L245" s="31"/>
      <c r="M245" s="153" t="s">
        <v>1</v>
      </c>
      <c r="N245" s="154" t="s">
        <v>42</v>
      </c>
      <c r="O245" s="155">
        <v>2.11</v>
      </c>
      <c r="P245" s="155">
        <f t="shared" ref="P245:P253" si="1">O245*H245</f>
        <v>12.66</v>
      </c>
      <c r="Q245" s="155">
        <v>0.12422</v>
      </c>
      <c r="R245" s="155">
        <f t="shared" ref="R245:R253" si="2">Q245*H245</f>
        <v>0.74531999999999998</v>
      </c>
      <c r="S245" s="155">
        <v>0</v>
      </c>
      <c r="T245" s="156">
        <f t="shared" ref="T245:T253" si="3"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7" t="s">
        <v>97</v>
      </c>
      <c r="AT245" s="157" t="s">
        <v>186</v>
      </c>
      <c r="AU245" s="157" t="s">
        <v>86</v>
      </c>
      <c r="AY245" s="18" t="s">
        <v>184</v>
      </c>
      <c r="BE245" s="158">
        <f t="shared" ref="BE245:BE253" si="4">IF(N245="základní",J245,0)</f>
        <v>0</v>
      </c>
      <c r="BF245" s="158">
        <f t="shared" ref="BF245:BF253" si="5">IF(N245="snížená",J245,0)</f>
        <v>0</v>
      </c>
      <c r="BG245" s="158">
        <f t="shared" ref="BG245:BG253" si="6">IF(N245="zákl. přenesená",J245,0)</f>
        <v>0</v>
      </c>
      <c r="BH245" s="158">
        <f t="shared" ref="BH245:BH253" si="7">IF(N245="sníž. přenesená",J245,0)</f>
        <v>0</v>
      </c>
      <c r="BI245" s="158">
        <f t="shared" ref="BI245:BI253" si="8">IF(N245="nulová",J245,0)</f>
        <v>0</v>
      </c>
      <c r="BJ245" s="18" t="s">
        <v>84</v>
      </c>
      <c r="BK245" s="158">
        <f t="shared" ref="BK245:BK253" si="9">ROUND(I245*H245,2)</f>
        <v>0</v>
      </c>
      <c r="BL245" s="18" t="s">
        <v>97</v>
      </c>
      <c r="BM245" s="157" t="s">
        <v>2852</v>
      </c>
    </row>
    <row r="246" spans="1:65" s="2" customFormat="1" ht="24.25" customHeight="1" x14ac:dyDescent="0.15">
      <c r="A246" s="30"/>
      <c r="B246" s="146"/>
      <c r="C246" s="183" t="s">
        <v>382</v>
      </c>
      <c r="D246" s="183" t="s">
        <v>310</v>
      </c>
      <c r="E246" s="184" t="s">
        <v>2853</v>
      </c>
      <c r="F246" s="185" t="s">
        <v>2854</v>
      </c>
      <c r="G246" s="186" t="s">
        <v>359</v>
      </c>
      <c r="H246" s="187">
        <v>6</v>
      </c>
      <c r="I246" s="188"/>
      <c r="J246" s="188">
        <f t="shared" si="0"/>
        <v>0</v>
      </c>
      <c r="K246" s="185" t="s">
        <v>190</v>
      </c>
      <c r="L246" s="189"/>
      <c r="M246" s="190" t="s">
        <v>1</v>
      </c>
      <c r="N246" s="191" t="s">
        <v>42</v>
      </c>
      <c r="O246" s="155">
        <v>0</v>
      </c>
      <c r="P246" s="155">
        <f t="shared" si="1"/>
        <v>0</v>
      </c>
      <c r="Q246" s="155">
        <v>9.7000000000000003E-2</v>
      </c>
      <c r="R246" s="155">
        <f t="shared" si="2"/>
        <v>0.58200000000000007</v>
      </c>
      <c r="S246" s="155">
        <v>0</v>
      </c>
      <c r="T246" s="156">
        <f t="shared" si="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226</v>
      </c>
      <c r="AT246" s="157" t="s">
        <v>310</v>
      </c>
      <c r="AU246" s="157" t="s">
        <v>86</v>
      </c>
      <c r="AY246" s="18" t="s">
        <v>184</v>
      </c>
      <c r="BE246" s="158">
        <f t="shared" si="4"/>
        <v>0</v>
      </c>
      <c r="BF246" s="158">
        <f t="shared" si="5"/>
        <v>0</v>
      </c>
      <c r="BG246" s="158">
        <f t="shared" si="6"/>
        <v>0</v>
      </c>
      <c r="BH246" s="158">
        <f t="shared" si="7"/>
        <v>0</v>
      </c>
      <c r="BI246" s="158">
        <f t="shared" si="8"/>
        <v>0</v>
      </c>
      <c r="BJ246" s="18" t="s">
        <v>84</v>
      </c>
      <c r="BK246" s="158">
        <f t="shared" si="9"/>
        <v>0</v>
      </c>
      <c r="BL246" s="18" t="s">
        <v>97</v>
      </c>
      <c r="BM246" s="157" t="s">
        <v>2855</v>
      </c>
    </row>
    <row r="247" spans="1:65" s="2" customFormat="1" ht="24.25" customHeight="1" x14ac:dyDescent="0.15">
      <c r="A247" s="30"/>
      <c r="B247" s="146"/>
      <c r="C247" s="147" t="s">
        <v>390</v>
      </c>
      <c r="D247" s="147" t="s">
        <v>186</v>
      </c>
      <c r="E247" s="148" t="s">
        <v>2856</v>
      </c>
      <c r="F247" s="149" t="s">
        <v>2857</v>
      </c>
      <c r="G247" s="150" t="s">
        <v>359</v>
      </c>
      <c r="H247" s="151">
        <v>6</v>
      </c>
      <c r="I247" s="152"/>
      <c r="J247" s="152">
        <f t="shared" si="0"/>
        <v>0</v>
      </c>
      <c r="K247" s="149" t="s">
        <v>190</v>
      </c>
      <c r="L247" s="31"/>
      <c r="M247" s="153" t="s">
        <v>1</v>
      </c>
      <c r="N247" s="154" t="s">
        <v>42</v>
      </c>
      <c r="O247" s="155">
        <v>1.998</v>
      </c>
      <c r="P247" s="155">
        <f t="shared" si="1"/>
        <v>11.988</v>
      </c>
      <c r="Q247" s="155">
        <v>2.972E-2</v>
      </c>
      <c r="R247" s="155">
        <f t="shared" si="2"/>
        <v>0.17832000000000001</v>
      </c>
      <c r="S247" s="155">
        <v>0</v>
      </c>
      <c r="T247" s="156">
        <f t="shared" si="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97</v>
      </c>
      <c r="AT247" s="157" t="s">
        <v>186</v>
      </c>
      <c r="AU247" s="157" t="s">
        <v>86</v>
      </c>
      <c r="AY247" s="18" t="s">
        <v>184</v>
      </c>
      <c r="BE247" s="158">
        <f t="shared" si="4"/>
        <v>0</v>
      </c>
      <c r="BF247" s="158">
        <f t="shared" si="5"/>
        <v>0</v>
      </c>
      <c r="BG247" s="158">
        <f t="shared" si="6"/>
        <v>0</v>
      </c>
      <c r="BH247" s="158">
        <f t="shared" si="7"/>
        <v>0</v>
      </c>
      <c r="BI247" s="158">
        <f t="shared" si="8"/>
        <v>0</v>
      </c>
      <c r="BJ247" s="18" t="s">
        <v>84</v>
      </c>
      <c r="BK247" s="158">
        <f t="shared" si="9"/>
        <v>0</v>
      </c>
      <c r="BL247" s="18" t="s">
        <v>97</v>
      </c>
      <c r="BM247" s="157" t="s">
        <v>2858</v>
      </c>
    </row>
    <row r="248" spans="1:65" s="2" customFormat="1" ht="24.25" customHeight="1" x14ac:dyDescent="0.15">
      <c r="A248" s="30"/>
      <c r="B248" s="146"/>
      <c r="C248" s="183" t="s">
        <v>396</v>
      </c>
      <c r="D248" s="183" t="s">
        <v>310</v>
      </c>
      <c r="E248" s="184" t="s">
        <v>2859</v>
      </c>
      <c r="F248" s="185" t="s">
        <v>2860</v>
      </c>
      <c r="G248" s="186" t="s">
        <v>359</v>
      </c>
      <c r="H248" s="187">
        <v>6</v>
      </c>
      <c r="I248" s="188"/>
      <c r="J248" s="188">
        <f t="shared" si="0"/>
        <v>0</v>
      </c>
      <c r="K248" s="185" t="s">
        <v>190</v>
      </c>
      <c r="L248" s="189"/>
      <c r="M248" s="190" t="s">
        <v>1</v>
      </c>
      <c r="N248" s="191" t="s">
        <v>42</v>
      </c>
      <c r="O248" s="155">
        <v>0</v>
      </c>
      <c r="P248" s="155">
        <f t="shared" si="1"/>
        <v>0</v>
      </c>
      <c r="Q248" s="155">
        <v>0.112</v>
      </c>
      <c r="R248" s="155">
        <f t="shared" si="2"/>
        <v>0.67200000000000004</v>
      </c>
      <c r="S248" s="155">
        <v>0</v>
      </c>
      <c r="T248" s="156">
        <f t="shared" si="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226</v>
      </c>
      <c r="AT248" s="157" t="s">
        <v>310</v>
      </c>
      <c r="AU248" s="157" t="s">
        <v>86</v>
      </c>
      <c r="AY248" s="18" t="s">
        <v>184</v>
      </c>
      <c r="BE248" s="158">
        <f t="shared" si="4"/>
        <v>0</v>
      </c>
      <c r="BF248" s="158">
        <f t="shared" si="5"/>
        <v>0</v>
      </c>
      <c r="BG248" s="158">
        <f t="shared" si="6"/>
        <v>0</v>
      </c>
      <c r="BH248" s="158">
        <f t="shared" si="7"/>
        <v>0</v>
      </c>
      <c r="BI248" s="158">
        <f t="shared" si="8"/>
        <v>0</v>
      </c>
      <c r="BJ248" s="18" t="s">
        <v>84</v>
      </c>
      <c r="BK248" s="158">
        <f t="shared" si="9"/>
        <v>0</v>
      </c>
      <c r="BL248" s="18" t="s">
        <v>97</v>
      </c>
      <c r="BM248" s="157" t="s">
        <v>2861</v>
      </c>
    </row>
    <row r="249" spans="1:65" s="2" customFormat="1" ht="24.25" customHeight="1" x14ac:dyDescent="0.15">
      <c r="A249" s="30"/>
      <c r="B249" s="146"/>
      <c r="C249" s="147" t="s">
        <v>403</v>
      </c>
      <c r="D249" s="147" t="s">
        <v>186</v>
      </c>
      <c r="E249" s="148" t="s">
        <v>2862</v>
      </c>
      <c r="F249" s="149" t="s">
        <v>2863</v>
      </c>
      <c r="G249" s="150" t="s">
        <v>359</v>
      </c>
      <c r="H249" s="151">
        <v>6</v>
      </c>
      <c r="I249" s="152"/>
      <c r="J249" s="152">
        <f t="shared" si="0"/>
        <v>0</v>
      </c>
      <c r="K249" s="149" t="s">
        <v>190</v>
      </c>
      <c r="L249" s="31"/>
      <c r="M249" s="153" t="s">
        <v>1</v>
      </c>
      <c r="N249" s="154" t="s">
        <v>42</v>
      </c>
      <c r="O249" s="155">
        <v>1.2170000000000001</v>
      </c>
      <c r="P249" s="155">
        <f t="shared" si="1"/>
        <v>7.3020000000000005</v>
      </c>
      <c r="Q249" s="155">
        <v>2.972E-2</v>
      </c>
      <c r="R249" s="155">
        <f t="shared" si="2"/>
        <v>0.17832000000000001</v>
      </c>
      <c r="S249" s="155">
        <v>0</v>
      </c>
      <c r="T249" s="156">
        <f t="shared" si="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97</v>
      </c>
      <c r="AT249" s="157" t="s">
        <v>186</v>
      </c>
      <c r="AU249" s="157" t="s">
        <v>86</v>
      </c>
      <c r="AY249" s="18" t="s">
        <v>184</v>
      </c>
      <c r="BE249" s="158">
        <f t="shared" si="4"/>
        <v>0</v>
      </c>
      <c r="BF249" s="158">
        <f t="shared" si="5"/>
        <v>0</v>
      </c>
      <c r="BG249" s="158">
        <f t="shared" si="6"/>
        <v>0</v>
      </c>
      <c r="BH249" s="158">
        <f t="shared" si="7"/>
        <v>0</v>
      </c>
      <c r="BI249" s="158">
        <f t="shared" si="8"/>
        <v>0</v>
      </c>
      <c r="BJ249" s="18" t="s">
        <v>84</v>
      </c>
      <c r="BK249" s="158">
        <f t="shared" si="9"/>
        <v>0</v>
      </c>
      <c r="BL249" s="18" t="s">
        <v>97</v>
      </c>
      <c r="BM249" s="157" t="s">
        <v>2864</v>
      </c>
    </row>
    <row r="250" spans="1:65" s="2" customFormat="1" ht="24.25" customHeight="1" x14ac:dyDescent="0.15">
      <c r="A250" s="30"/>
      <c r="B250" s="146"/>
      <c r="C250" s="183" t="s">
        <v>409</v>
      </c>
      <c r="D250" s="183" t="s">
        <v>310</v>
      </c>
      <c r="E250" s="184" t="s">
        <v>2865</v>
      </c>
      <c r="F250" s="185" t="s">
        <v>2866</v>
      </c>
      <c r="G250" s="186" t="s">
        <v>359</v>
      </c>
      <c r="H250" s="187">
        <v>6</v>
      </c>
      <c r="I250" s="188"/>
      <c r="J250" s="188">
        <f t="shared" si="0"/>
        <v>0</v>
      </c>
      <c r="K250" s="185" t="s">
        <v>190</v>
      </c>
      <c r="L250" s="189"/>
      <c r="M250" s="190" t="s">
        <v>1</v>
      </c>
      <c r="N250" s="191" t="s">
        <v>42</v>
      </c>
      <c r="O250" s="155">
        <v>0</v>
      </c>
      <c r="P250" s="155">
        <f t="shared" si="1"/>
        <v>0</v>
      </c>
      <c r="Q250" s="155">
        <v>5.3999999999999999E-2</v>
      </c>
      <c r="R250" s="155">
        <f t="shared" si="2"/>
        <v>0.32400000000000001</v>
      </c>
      <c r="S250" s="155">
        <v>0</v>
      </c>
      <c r="T250" s="156">
        <f t="shared" si="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226</v>
      </c>
      <c r="AT250" s="157" t="s">
        <v>310</v>
      </c>
      <c r="AU250" s="157" t="s">
        <v>86</v>
      </c>
      <c r="AY250" s="18" t="s">
        <v>184</v>
      </c>
      <c r="BE250" s="158">
        <f t="shared" si="4"/>
        <v>0</v>
      </c>
      <c r="BF250" s="158">
        <f t="shared" si="5"/>
        <v>0</v>
      </c>
      <c r="BG250" s="158">
        <f t="shared" si="6"/>
        <v>0</v>
      </c>
      <c r="BH250" s="158">
        <f t="shared" si="7"/>
        <v>0</v>
      </c>
      <c r="BI250" s="158">
        <f t="shared" si="8"/>
        <v>0</v>
      </c>
      <c r="BJ250" s="18" t="s">
        <v>84</v>
      </c>
      <c r="BK250" s="158">
        <f t="shared" si="9"/>
        <v>0</v>
      </c>
      <c r="BL250" s="18" t="s">
        <v>97</v>
      </c>
      <c r="BM250" s="157" t="s">
        <v>2867</v>
      </c>
    </row>
    <row r="251" spans="1:65" s="2" customFormat="1" ht="24.25" customHeight="1" x14ac:dyDescent="0.15">
      <c r="A251" s="30"/>
      <c r="B251" s="146"/>
      <c r="C251" s="147" t="s">
        <v>413</v>
      </c>
      <c r="D251" s="147" t="s">
        <v>186</v>
      </c>
      <c r="E251" s="148" t="s">
        <v>2868</v>
      </c>
      <c r="F251" s="149" t="s">
        <v>2869</v>
      </c>
      <c r="G251" s="150" t="s">
        <v>359</v>
      </c>
      <c r="H251" s="151">
        <v>4</v>
      </c>
      <c r="I251" s="152"/>
      <c r="J251" s="152">
        <f t="shared" si="0"/>
        <v>0</v>
      </c>
      <c r="K251" s="149" t="s">
        <v>190</v>
      </c>
      <c r="L251" s="31"/>
      <c r="M251" s="153" t="s">
        <v>1</v>
      </c>
      <c r="N251" s="154" t="s">
        <v>42</v>
      </c>
      <c r="O251" s="155">
        <v>0.66</v>
      </c>
      <c r="P251" s="155">
        <f t="shared" si="1"/>
        <v>2.64</v>
      </c>
      <c r="Q251" s="155">
        <v>0</v>
      </c>
      <c r="R251" s="155">
        <f t="shared" si="2"/>
        <v>0</v>
      </c>
      <c r="S251" s="155">
        <v>0.05</v>
      </c>
      <c r="T251" s="156">
        <f t="shared" si="3"/>
        <v>0.2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7" t="s">
        <v>97</v>
      </c>
      <c r="AT251" s="157" t="s">
        <v>186</v>
      </c>
      <c r="AU251" s="157" t="s">
        <v>86</v>
      </c>
      <c r="AY251" s="18" t="s">
        <v>184</v>
      </c>
      <c r="BE251" s="158">
        <f t="shared" si="4"/>
        <v>0</v>
      </c>
      <c r="BF251" s="158">
        <f t="shared" si="5"/>
        <v>0</v>
      </c>
      <c r="BG251" s="158">
        <f t="shared" si="6"/>
        <v>0</v>
      </c>
      <c r="BH251" s="158">
        <f t="shared" si="7"/>
        <v>0</v>
      </c>
      <c r="BI251" s="158">
        <f t="shared" si="8"/>
        <v>0</v>
      </c>
      <c r="BJ251" s="18" t="s">
        <v>84</v>
      </c>
      <c r="BK251" s="158">
        <f t="shared" si="9"/>
        <v>0</v>
      </c>
      <c r="BL251" s="18" t="s">
        <v>97</v>
      </c>
      <c r="BM251" s="157" t="s">
        <v>2870</v>
      </c>
    </row>
    <row r="252" spans="1:65" s="2" customFormat="1" ht="24.25" customHeight="1" x14ac:dyDescent="0.15">
      <c r="A252" s="30"/>
      <c r="B252" s="146"/>
      <c r="C252" s="147" t="s">
        <v>418</v>
      </c>
      <c r="D252" s="147" t="s">
        <v>186</v>
      </c>
      <c r="E252" s="148" t="s">
        <v>2871</v>
      </c>
      <c r="F252" s="149" t="s">
        <v>2872</v>
      </c>
      <c r="G252" s="150" t="s">
        <v>359</v>
      </c>
      <c r="H252" s="151">
        <v>6</v>
      </c>
      <c r="I252" s="152"/>
      <c r="J252" s="152">
        <f t="shared" si="0"/>
        <v>0</v>
      </c>
      <c r="K252" s="149" t="s">
        <v>190</v>
      </c>
      <c r="L252" s="31"/>
      <c r="M252" s="153" t="s">
        <v>1</v>
      </c>
      <c r="N252" s="154" t="s">
        <v>42</v>
      </c>
      <c r="O252" s="155">
        <v>2.0640000000000001</v>
      </c>
      <c r="P252" s="155">
        <f t="shared" si="1"/>
        <v>12.384</v>
      </c>
      <c r="Q252" s="155">
        <v>0.21734000000000001</v>
      </c>
      <c r="R252" s="155">
        <f t="shared" si="2"/>
        <v>1.3040400000000001</v>
      </c>
      <c r="S252" s="155">
        <v>0</v>
      </c>
      <c r="T252" s="156">
        <f t="shared" si="3"/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97</v>
      </c>
      <c r="AT252" s="157" t="s">
        <v>186</v>
      </c>
      <c r="AU252" s="157" t="s">
        <v>86</v>
      </c>
      <c r="AY252" s="18" t="s">
        <v>184</v>
      </c>
      <c r="BE252" s="158">
        <f t="shared" si="4"/>
        <v>0</v>
      </c>
      <c r="BF252" s="158">
        <f t="shared" si="5"/>
        <v>0</v>
      </c>
      <c r="BG252" s="158">
        <f t="shared" si="6"/>
        <v>0</v>
      </c>
      <c r="BH252" s="158">
        <f t="shared" si="7"/>
        <v>0</v>
      </c>
      <c r="BI252" s="158">
        <f t="shared" si="8"/>
        <v>0</v>
      </c>
      <c r="BJ252" s="18" t="s">
        <v>84</v>
      </c>
      <c r="BK252" s="158">
        <f t="shared" si="9"/>
        <v>0</v>
      </c>
      <c r="BL252" s="18" t="s">
        <v>97</v>
      </c>
      <c r="BM252" s="157" t="s">
        <v>2873</v>
      </c>
    </row>
    <row r="253" spans="1:65" s="2" customFormat="1" ht="24.25" customHeight="1" x14ac:dyDescent="0.15">
      <c r="A253" s="30"/>
      <c r="B253" s="146"/>
      <c r="C253" s="183" t="s">
        <v>422</v>
      </c>
      <c r="D253" s="183" t="s">
        <v>310</v>
      </c>
      <c r="E253" s="184" t="s">
        <v>2874</v>
      </c>
      <c r="F253" s="185" t="s">
        <v>2875</v>
      </c>
      <c r="G253" s="186" t="s">
        <v>359</v>
      </c>
      <c r="H253" s="187">
        <v>6</v>
      </c>
      <c r="I253" s="188"/>
      <c r="J253" s="188">
        <f t="shared" si="0"/>
        <v>0</v>
      </c>
      <c r="K253" s="185" t="s">
        <v>1</v>
      </c>
      <c r="L253" s="189"/>
      <c r="M253" s="190" t="s">
        <v>1</v>
      </c>
      <c r="N253" s="191" t="s">
        <v>42</v>
      </c>
      <c r="O253" s="155">
        <v>0</v>
      </c>
      <c r="P253" s="155">
        <f t="shared" si="1"/>
        <v>0</v>
      </c>
      <c r="Q253" s="155">
        <v>0.109</v>
      </c>
      <c r="R253" s="155">
        <f t="shared" si="2"/>
        <v>0.65400000000000003</v>
      </c>
      <c r="S253" s="155">
        <v>0</v>
      </c>
      <c r="T253" s="156">
        <f t="shared" si="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226</v>
      </c>
      <c r="AT253" s="157" t="s">
        <v>310</v>
      </c>
      <c r="AU253" s="157" t="s">
        <v>86</v>
      </c>
      <c r="AY253" s="18" t="s">
        <v>184</v>
      </c>
      <c r="BE253" s="158">
        <f t="shared" si="4"/>
        <v>0</v>
      </c>
      <c r="BF253" s="158">
        <f t="shared" si="5"/>
        <v>0</v>
      </c>
      <c r="BG253" s="158">
        <f t="shared" si="6"/>
        <v>0</v>
      </c>
      <c r="BH253" s="158">
        <f t="shared" si="7"/>
        <v>0</v>
      </c>
      <c r="BI253" s="158">
        <f t="shared" si="8"/>
        <v>0</v>
      </c>
      <c r="BJ253" s="18" t="s">
        <v>84</v>
      </c>
      <c r="BK253" s="158">
        <f t="shared" si="9"/>
        <v>0</v>
      </c>
      <c r="BL253" s="18" t="s">
        <v>97</v>
      </c>
      <c r="BM253" s="157" t="s">
        <v>2876</v>
      </c>
    </row>
    <row r="254" spans="1:65" s="12" customFormat="1" ht="22.75" customHeight="1" x14ac:dyDescent="0.15">
      <c r="B254" s="134"/>
      <c r="D254" s="135" t="s">
        <v>76</v>
      </c>
      <c r="E254" s="144" t="s">
        <v>232</v>
      </c>
      <c r="F254" s="144" t="s">
        <v>645</v>
      </c>
      <c r="J254" s="145">
        <f>BK254</f>
        <v>0</v>
      </c>
      <c r="L254" s="134"/>
      <c r="M254" s="138"/>
      <c r="N254" s="139"/>
      <c r="O254" s="139"/>
      <c r="P254" s="140">
        <f>SUM(P255:P292)</f>
        <v>297.3152</v>
      </c>
      <c r="Q254" s="139"/>
      <c r="R254" s="140">
        <f>SUM(R255:R292)</f>
        <v>50.404345399999997</v>
      </c>
      <c r="S254" s="139"/>
      <c r="T254" s="141">
        <f>SUM(T255:T292)</f>
        <v>0.35099999999999998</v>
      </c>
      <c r="AR254" s="135" t="s">
        <v>84</v>
      </c>
      <c r="AT254" s="142" t="s">
        <v>76</v>
      </c>
      <c r="AU254" s="142" t="s">
        <v>84</v>
      </c>
      <c r="AY254" s="135" t="s">
        <v>184</v>
      </c>
      <c r="BK254" s="143">
        <f>SUM(BK255:BK292)</f>
        <v>0</v>
      </c>
    </row>
    <row r="255" spans="1:65" s="2" customFormat="1" ht="33" customHeight="1" x14ac:dyDescent="0.15">
      <c r="A255" s="30"/>
      <c r="B255" s="146"/>
      <c r="C255" s="147" t="s">
        <v>426</v>
      </c>
      <c r="D255" s="147" t="s">
        <v>186</v>
      </c>
      <c r="E255" s="148" t="s">
        <v>2877</v>
      </c>
      <c r="F255" s="149" t="s">
        <v>2878</v>
      </c>
      <c r="G255" s="150" t="s">
        <v>359</v>
      </c>
      <c r="H255" s="151">
        <v>2</v>
      </c>
      <c r="I255" s="152"/>
      <c r="J255" s="152">
        <f>ROUND(I255*H255,2)</f>
        <v>0</v>
      </c>
      <c r="K255" s="149" t="s">
        <v>190</v>
      </c>
      <c r="L255" s="31"/>
      <c r="M255" s="153" t="s">
        <v>1</v>
      </c>
      <c r="N255" s="154" t="s">
        <v>42</v>
      </c>
      <c r="O255" s="155">
        <v>0.22600000000000001</v>
      </c>
      <c r="P255" s="155">
        <f>O255*H255</f>
        <v>0.45200000000000001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97</v>
      </c>
      <c r="AT255" s="157" t="s">
        <v>186</v>
      </c>
      <c r="AU255" s="157" t="s">
        <v>86</v>
      </c>
      <c r="AY255" s="18" t="s">
        <v>184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8" t="s">
        <v>84</v>
      </c>
      <c r="BK255" s="158">
        <f>ROUND(I255*H255,2)</f>
        <v>0</v>
      </c>
      <c r="BL255" s="18" t="s">
        <v>97</v>
      </c>
      <c r="BM255" s="157" t="s">
        <v>2879</v>
      </c>
    </row>
    <row r="256" spans="1:65" s="14" customFormat="1" x14ac:dyDescent="0.15">
      <c r="B256" s="169"/>
      <c r="D256" s="159" t="s">
        <v>194</v>
      </c>
      <c r="E256" s="170" t="s">
        <v>1</v>
      </c>
      <c r="F256" s="171" t="s">
        <v>2880</v>
      </c>
      <c r="H256" s="172">
        <v>2</v>
      </c>
      <c r="L256" s="169"/>
      <c r="M256" s="173"/>
      <c r="N256" s="174"/>
      <c r="O256" s="174"/>
      <c r="P256" s="174"/>
      <c r="Q256" s="174"/>
      <c r="R256" s="174"/>
      <c r="S256" s="174"/>
      <c r="T256" s="175"/>
      <c r="AT256" s="170" t="s">
        <v>194</v>
      </c>
      <c r="AU256" s="170" t="s">
        <v>86</v>
      </c>
      <c r="AV256" s="14" t="s">
        <v>86</v>
      </c>
      <c r="AW256" s="14" t="s">
        <v>32</v>
      </c>
      <c r="AX256" s="14" t="s">
        <v>84</v>
      </c>
      <c r="AY256" s="170" t="s">
        <v>184</v>
      </c>
    </row>
    <row r="257" spans="1:65" s="2" customFormat="1" ht="24.25" customHeight="1" x14ac:dyDescent="0.15">
      <c r="A257" s="30"/>
      <c r="B257" s="146"/>
      <c r="C257" s="147" t="s">
        <v>431</v>
      </c>
      <c r="D257" s="147" t="s">
        <v>186</v>
      </c>
      <c r="E257" s="148" t="s">
        <v>2881</v>
      </c>
      <c r="F257" s="149" t="s">
        <v>2882</v>
      </c>
      <c r="G257" s="150" t="s">
        <v>359</v>
      </c>
      <c r="H257" s="151">
        <v>1</v>
      </c>
      <c r="I257" s="152"/>
      <c r="J257" s="152">
        <f>ROUND(I257*H257,2)</f>
        <v>0</v>
      </c>
      <c r="K257" s="149" t="s">
        <v>190</v>
      </c>
      <c r="L257" s="31"/>
      <c r="M257" s="153" t="s">
        <v>1</v>
      </c>
      <c r="N257" s="154" t="s">
        <v>42</v>
      </c>
      <c r="O257" s="155">
        <v>1.288</v>
      </c>
      <c r="P257" s="155">
        <f>O257*H257</f>
        <v>1.288</v>
      </c>
      <c r="Q257" s="155">
        <v>0</v>
      </c>
      <c r="R257" s="155">
        <f>Q257*H257</f>
        <v>0</v>
      </c>
      <c r="S257" s="155">
        <v>0</v>
      </c>
      <c r="T257" s="156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97</v>
      </c>
      <c r="AT257" s="157" t="s">
        <v>186</v>
      </c>
      <c r="AU257" s="157" t="s">
        <v>86</v>
      </c>
      <c r="AY257" s="18" t="s">
        <v>184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8" t="s">
        <v>84</v>
      </c>
      <c r="BK257" s="158">
        <f>ROUND(I257*H257,2)</f>
        <v>0</v>
      </c>
      <c r="BL257" s="18" t="s">
        <v>97</v>
      </c>
      <c r="BM257" s="157" t="s">
        <v>2883</v>
      </c>
    </row>
    <row r="258" spans="1:65" s="14" customFormat="1" x14ac:dyDescent="0.15">
      <c r="B258" s="169"/>
      <c r="D258" s="159" t="s">
        <v>194</v>
      </c>
      <c r="E258" s="170" t="s">
        <v>1</v>
      </c>
      <c r="F258" s="171" t="s">
        <v>2884</v>
      </c>
      <c r="H258" s="172">
        <v>1</v>
      </c>
      <c r="L258" s="169"/>
      <c r="M258" s="173"/>
      <c r="N258" s="174"/>
      <c r="O258" s="174"/>
      <c r="P258" s="174"/>
      <c r="Q258" s="174"/>
      <c r="R258" s="174"/>
      <c r="S258" s="174"/>
      <c r="T258" s="175"/>
      <c r="AT258" s="170" t="s">
        <v>194</v>
      </c>
      <c r="AU258" s="170" t="s">
        <v>86</v>
      </c>
      <c r="AV258" s="14" t="s">
        <v>86</v>
      </c>
      <c r="AW258" s="14" t="s">
        <v>32</v>
      </c>
      <c r="AX258" s="14" t="s">
        <v>84</v>
      </c>
      <c r="AY258" s="170" t="s">
        <v>184</v>
      </c>
    </row>
    <row r="259" spans="1:65" s="2" customFormat="1" ht="33" customHeight="1" x14ac:dyDescent="0.15">
      <c r="A259" s="30"/>
      <c r="B259" s="146"/>
      <c r="C259" s="147" t="s">
        <v>435</v>
      </c>
      <c r="D259" s="147" t="s">
        <v>186</v>
      </c>
      <c r="E259" s="148" t="s">
        <v>2885</v>
      </c>
      <c r="F259" s="149" t="s">
        <v>2886</v>
      </c>
      <c r="G259" s="150" t="s">
        <v>229</v>
      </c>
      <c r="H259" s="151">
        <v>196</v>
      </c>
      <c r="I259" s="152"/>
      <c r="J259" s="152">
        <f>ROUND(I259*H259,2)</f>
        <v>0</v>
      </c>
      <c r="K259" s="149" t="s">
        <v>190</v>
      </c>
      <c r="L259" s="31"/>
      <c r="M259" s="153" t="s">
        <v>1</v>
      </c>
      <c r="N259" s="154" t="s">
        <v>42</v>
      </c>
      <c r="O259" s="155">
        <v>3.0000000000000001E-3</v>
      </c>
      <c r="P259" s="155">
        <f>O259*H259</f>
        <v>0.58799999999999997</v>
      </c>
      <c r="Q259" s="155">
        <v>3.3E-4</v>
      </c>
      <c r="R259" s="155">
        <f>Q259*H259</f>
        <v>6.4680000000000001E-2</v>
      </c>
      <c r="S259" s="155">
        <v>0</v>
      </c>
      <c r="T259" s="156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7" t="s">
        <v>97</v>
      </c>
      <c r="AT259" s="157" t="s">
        <v>186</v>
      </c>
      <c r="AU259" s="157" t="s">
        <v>86</v>
      </c>
      <c r="AY259" s="18" t="s">
        <v>184</v>
      </c>
      <c r="BE259" s="158">
        <f>IF(N259="základní",J259,0)</f>
        <v>0</v>
      </c>
      <c r="BF259" s="158">
        <f>IF(N259="snížená",J259,0)</f>
        <v>0</v>
      </c>
      <c r="BG259" s="158">
        <f>IF(N259="zákl. přenesená",J259,0)</f>
        <v>0</v>
      </c>
      <c r="BH259" s="158">
        <f>IF(N259="sníž. přenesená",J259,0)</f>
        <v>0</v>
      </c>
      <c r="BI259" s="158">
        <f>IF(N259="nulová",J259,0)</f>
        <v>0</v>
      </c>
      <c r="BJ259" s="18" t="s">
        <v>84</v>
      </c>
      <c r="BK259" s="158">
        <f>ROUND(I259*H259,2)</f>
        <v>0</v>
      </c>
      <c r="BL259" s="18" t="s">
        <v>97</v>
      </c>
      <c r="BM259" s="157" t="s">
        <v>2887</v>
      </c>
    </row>
    <row r="260" spans="1:65" s="2" customFormat="1" ht="33" customHeight="1" x14ac:dyDescent="0.15">
      <c r="A260" s="30"/>
      <c r="B260" s="146"/>
      <c r="C260" s="147" t="s">
        <v>439</v>
      </c>
      <c r="D260" s="147" t="s">
        <v>186</v>
      </c>
      <c r="E260" s="148" t="s">
        <v>2888</v>
      </c>
      <c r="F260" s="149" t="s">
        <v>2889</v>
      </c>
      <c r="G260" s="150" t="s">
        <v>229</v>
      </c>
      <c r="H260" s="151">
        <v>231</v>
      </c>
      <c r="I260" s="152"/>
      <c r="J260" s="152">
        <f>ROUND(I260*H260,2)</f>
        <v>0</v>
      </c>
      <c r="K260" s="149" t="s">
        <v>190</v>
      </c>
      <c r="L260" s="31"/>
      <c r="M260" s="153" t="s">
        <v>1</v>
      </c>
      <c r="N260" s="154" t="s">
        <v>42</v>
      </c>
      <c r="O260" s="155">
        <v>3.0000000000000001E-3</v>
      </c>
      <c r="P260" s="155">
        <f>O260*H260</f>
        <v>0.69300000000000006</v>
      </c>
      <c r="Q260" s="155">
        <v>6.4999999999999997E-4</v>
      </c>
      <c r="R260" s="155">
        <f>Q260*H260</f>
        <v>0.15015000000000001</v>
      </c>
      <c r="S260" s="155">
        <v>0</v>
      </c>
      <c r="T260" s="156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7" t="s">
        <v>97</v>
      </c>
      <c r="AT260" s="157" t="s">
        <v>186</v>
      </c>
      <c r="AU260" s="157" t="s">
        <v>86</v>
      </c>
      <c r="AY260" s="18" t="s">
        <v>184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18" t="s">
        <v>84</v>
      </c>
      <c r="BK260" s="158">
        <f>ROUND(I260*H260,2)</f>
        <v>0</v>
      </c>
      <c r="BL260" s="18" t="s">
        <v>97</v>
      </c>
      <c r="BM260" s="157" t="s">
        <v>2890</v>
      </c>
    </row>
    <row r="261" spans="1:65" s="2" customFormat="1" ht="37.75" customHeight="1" x14ac:dyDescent="0.15">
      <c r="A261" s="30"/>
      <c r="B261" s="146"/>
      <c r="C261" s="147" t="s">
        <v>444</v>
      </c>
      <c r="D261" s="147" t="s">
        <v>186</v>
      </c>
      <c r="E261" s="148" t="s">
        <v>2891</v>
      </c>
      <c r="F261" s="149" t="s">
        <v>2892</v>
      </c>
      <c r="G261" s="150" t="s">
        <v>189</v>
      </c>
      <c r="H261" s="151">
        <v>80.099999999999994</v>
      </c>
      <c r="I261" s="152"/>
      <c r="J261" s="152">
        <f>ROUND(I261*H261,2)</f>
        <v>0</v>
      </c>
      <c r="K261" s="149" t="s">
        <v>190</v>
      </c>
      <c r="L261" s="31"/>
      <c r="M261" s="153" t="s">
        <v>1</v>
      </c>
      <c r="N261" s="154" t="s">
        <v>42</v>
      </c>
      <c r="O261" s="155">
        <v>0.129</v>
      </c>
      <c r="P261" s="155">
        <f>O261*H261</f>
        <v>10.3329</v>
      </c>
      <c r="Q261" s="155">
        <v>2.5999999999999999E-3</v>
      </c>
      <c r="R261" s="155">
        <f>Q261*H261</f>
        <v>0.20825999999999997</v>
      </c>
      <c r="S261" s="155">
        <v>0</v>
      </c>
      <c r="T261" s="156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97</v>
      </c>
      <c r="AT261" s="157" t="s">
        <v>186</v>
      </c>
      <c r="AU261" s="157" t="s">
        <v>86</v>
      </c>
      <c r="AY261" s="18" t="s">
        <v>184</v>
      </c>
      <c r="BE261" s="158">
        <f>IF(N261="základní",J261,0)</f>
        <v>0</v>
      </c>
      <c r="BF261" s="158">
        <f>IF(N261="snížená",J261,0)</f>
        <v>0</v>
      </c>
      <c r="BG261" s="158">
        <f>IF(N261="zákl. přenesená",J261,0)</f>
        <v>0</v>
      </c>
      <c r="BH261" s="158">
        <f>IF(N261="sníž. přenesená",J261,0)</f>
        <v>0</v>
      </c>
      <c r="BI261" s="158">
        <f>IF(N261="nulová",J261,0)</f>
        <v>0</v>
      </c>
      <c r="BJ261" s="18" t="s">
        <v>84</v>
      </c>
      <c r="BK261" s="158">
        <f>ROUND(I261*H261,2)</f>
        <v>0</v>
      </c>
      <c r="BL261" s="18" t="s">
        <v>97</v>
      </c>
      <c r="BM261" s="157" t="s">
        <v>2893</v>
      </c>
    </row>
    <row r="262" spans="1:65" s="14" customFormat="1" x14ac:dyDescent="0.15">
      <c r="B262" s="169"/>
      <c r="D262" s="159" t="s">
        <v>194</v>
      </c>
      <c r="E262" s="170" t="s">
        <v>1</v>
      </c>
      <c r="F262" s="171" t="s">
        <v>2894</v>
      </c>
      <c r="H262" s="172">
        <v>80.099999999999994</v>
      </c>
      <c r="L262" s="169"/>
      <c r="M262" s="173"/>
      <c r="N262" s="174"/>
      <c r="O262" s="174"/>
      <c r="P262" s="174"/>
      <c r="Q262" s="174"/>
      <c r="R262" s="174"/>
      <c r="S262" s="174"/>
      <c r="T262" s="175"/>
      <c r="AT262" s="170" t="s">
        <v>194</v>
      </c>
      <c r="AU262" s="170" t="s">
        <v>86</v>
      </c>
      <c r="AV262" s="14" t="s">
        <v>86</v>
      </c>
      <c r="AW262" s="14" t="s">
        <v>32</v>
      </c>
      <c r="AX262" s="14" t="s">
        <v>84</v>
      </c>
      <c r="AY262" s="170" t="s">
        <v>184</v>
      </c>
    </row>
    <row r="263" spans="1:65" s="2" customFormat="1" ht="49" customHeight="1" x14ac:dyDescent="0.15">
      <c r="A263" s="30"/>
      <c r="B263" s="146"/>
      <c r="C263" s="147" t="s">
        <v>449</v>
      </c>
      <c r="D263" s="147" t="s">
        <v>186</v>
      </c>
      <c r="E263" s="148" t="s">
        <v>2895</v>
      </c>
      <c r="F263" s="149" t="s">
        <v>2896</v>
      </c>
      <c r="G263" s="150" t="s">
        <v>229</v>
      </c>
      <c r="H263" s="151">
        <v>213.7</v>
      </c>
      <c r="I263" s="152"/>
      <c r="J263" s="152">
        <f>ROUND(I263*H263,2)</f>
        <v>0</v>
      </c>
      <c r="K263" s="149" t="s">
        <v>190</v>
      </c>
      <c r="L263" s="31"/>
      <c r="M263" s="153" t="s">
        <v>1</v>
      </c>
      <c r="N263" s="154" t="s">
        <v>42</v>
      </c>
      <c r="O263" s="155">
        <v>0.309</v>
      </c>
      <c r="P263" s="155">
        <f>O263*H263</f>
        <v>66.033299999999997</v>
      </c>
      <c r="Q263" s="155">
        <v>0.16849</v>
      </c>
      <c r="R263" s="155">
        <f>Q263*H263</f>
        <v>36.006312999999999</v>
      </c>
      <c r="S263" s="155">
        <v>0</v>
      </c>
      <c r="T263" s="156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84</v>
      </c>
      <c r="BK263" s="158">
        <f>ROUND(I263*H263,2)</f>
        <v>0</v>
      </c>
      <c r="BL263" s="18" t="s">
        <v>97</v>
      </c>
      <c r="BM263" s="157" t="s">
        <v>2897</v>
      </c>
    </row>
    <row r="264" spans="1:65" s="14" customFormat="1" ht="22" x14ac:dyDescent="0.15">
      <c r="B264" s="169"/>
      <c r="D264" s="159" t="s">
        <v>194</v>
      </c>
      <c r="E264" s="170" t="s">
        <v>1</v>
      </c>
      <c r="F264" s="171" t="s">
        <v>2898</v>
      </c>
      <c r="H264" s="172">
        <v>112.3</v>
      </c>
      <c r="L264" s="169"/>
      <c r="M264" s="173"/>
      <c r="N264" s="174"/>
      <c r="O264" s="174"/>
      <c r="P264" s="174"/>
      <c r="Q264" s="174"/>
      <c r="R264" s="174"/>
      <c r="S264" s="174"/>
      <c r="T264" s="175"/>
      <c r="AT264" s="170" t="s">
        <v>194</v>
      </c>
      <c r="AU264" s="170" t="s">
        <v>86</v>
      </c>
      <c r="AV264" s="14" t="s">
        <v>86</v>
      </c>
      <c r="AW264" s="14" t="s">
        <v>32</v>
      </c>
      <c r="AX264" s="14" t="s">
        <v>77</v>
      </c>
      <c r="AY264" s="170" t="s">
        <v>184</v>
      </c>
    </row>
    <row r="265" spans="1:65" s="13" customFormat="1" ht="22" x14ac:dyDescent="0.15">
      <c r="B265" s="163"/>
      <c r="D265" s="159" t="s">
        <v>194</v>
      </c>
      <c r="E265" s="164" t="s">
        <v>1</v>
      </c>
      <c r="F265" s="165" t="s">
        <v>2899</v>
      </c>
      <c r="H265" s="164" t="s">
        <v>1</v>
      </c>
      <c r="L265" s="163"/>
      <c r="M265" s="166"/>
      <c r="N265" s="167"/>
      <c r="O265" s="167"/>
      <c r="P265" s="167"/>
      <c r="Q265" s="167"/>
      <c r="R265" s="167"/>
      <c r="S265" s="167"/>
      <c r="T265" s="168"/>
      <c r="AT265" s="164" t="s">
        <v>194</v>
      </c>
      <c r="AU265" s="164" t="s">
        <v>86</v>
      </c>
      <c r="AV265" s="13" t="s">
        <v>84</v>
      </c>
      <c r="AW265" s="13" t="s">
        <v>32</v>
      </c>
      <c r="AX265" s="13" t="s">
        <v>77</v>
      </c>
      <c r="AY265" s="164" t="s">
        <v>184</v>
      </c>
    </row>
    <row r="266" spans="1:65" s="14" customFormat="1" ht="22" x14ac:dyDescent="0.15">
      <c r="B266" s="169"/>
      <c r="D266" s="159" t="s">
        <v>194</v>
      </c>
      <c r="E266" s="170" t="s">
        <v>1</v>
      </c>
      <c r="F266" s="171" t="s">
        <v>2900</v>
      </c>
      <c r="H266" s="172">
        <v>101.4</v>
      </c>
      <c r="L266" s="169"/>
      <c r="M266" s="173"/>
      <c r="N266" s="174"/>
      <c r="O266" s="174"/>
      <c r="P266" s="174"/>
      <c r="Q266" s="174"/>
      <c r="R266" s="174"/>
      <c r="S266" s="174"/>
      <c r="T266" s="175"/>
      <c r="AT266" s="170" t="s">
        <v>194</v>
      </c>
      <c r="AU266" s="170" t="s">
        <v>86</v>
      </c>
      <c r="AV266" s="14" t="s">
        <v>86</v>
      </c>
      <c r="AW266" s="14" t="s">
        <v>32</v>
      </c>
      <c r="AX266" s="14" t="s">
        <v>77</v>
      </c>
      <c r="AY266" s="170" t="s">
        <v>184</v>
      </c>
    </row>
    <row r="267" spans="1:65" s="15" customFormat="1" x14ac:dyDescent="0.15">
      <c r="B267" s="176"/>
      <c r="D267" s="159" t="s">
        <v>194</v>
      </c>
      <c r="E267" s="177" t="s">
        <v>1</v>
      </c>
      <c r="F267" s="178" t="s">
        <v>242</v>
      </c>
      <c r="H267" s="179">
        <v>213.7</v>
      </c>
      <c r="L267" s="176"/>
      <c r="M267" s="180"/>
      <c r="N267" s="181"/>
      <c r="O267" s="181"/>
      <c r="P267" s="181"/>
      <c r="Q267" s="181"/>
      <c r="R267" s="181"/>
      <c r="S267" s="181"/>
      <c r="T267" s="182"/>
      <c r="AT267" s="177" t="s">
        <v>194</v>
      </c>
      <c r="AU267" s="177" t="s">
        <v>86</v>
      </c>
      <c r="AV267" s="15" t="s">
        <v>97</v>
      </c>
      <c r="AW267" s="15" t="s">
        <v>32</v>
      </c>
      <c r="AX267" s="15" t="s">
        <v>84</v>
      </c>
      <c r="AY267" s="177" t="s">
        <v>184</v>
      </c>
    </row>
    <row r="268" spans="1:65" s="2" customFormat="1" ht="24.25" customHeight="1" x14ac:dyDescent="0.15">
      <c r="A268" s="30"/>
      <c r="B268" s="146"/>
      <c r="C268" s="183" t="s">
        <v>453</v>
      </c>
      <c r="D268" s="183" t="s">
        <v>310</v>
      </c>
      <c r="E268" s="184" t="s">
        <v>2901</v>
      </c>
      <c r="F268" s="185" t="s">
        <v>2902</v>
      </c>
      <c r="G268" s="186" t="s">
        <v>229</v>
      </c>
      <c r="H268" s="187">
        <v>103.428</v>
      </c>
      <c r="I268" s="188"/>
      <c r="J268" s="188">
        <f>ROUND(I268*H268,2)</f>
        <v>0</v>
      </c>
      <c r="K268" s="185" t="s">
        <v>1</v>
      </c>
      <c r="L268" s="189"/>
      <c r="M268" s="190" t="s">
        <v>1</v>
      </c>
      <c r="N268" s="191" t="s">
        <v>42</v>
      </c>
      <c r="O268" s="155">
        <v>0</v>
      </c>
      <c r="P268" s="155">
        <f>O268*H268</f>
        <v>0</v>
      </c>
      <c r="Q268" s="155">
        <v>0.125</v>
      </c>
      <c r="R268" s="155">
        <f>Q268*H268</f>
        <v>12.9285</v>
      </c>
      <c r="S268" s="155">
        <v>0</v>
      </c>
      <c r="T268" s="156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226</v>
      </c>
      <c r="AT268" s="157" t="s">
        <v>310</v>
      </c>
      <c r="AU268" s="157" t="s">
        <v>86</v>
      </c>
      <c r="AY268" s="18" t="s">
        <v>184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8" t="s">
        <v>84</v>
      </c>
      <c r="BK268" s="158">
        <f>ROUND(I268*H268,2)</f>
        <v>0</v>
      </c>
      <c r="BL268" s="18" t="s">
        <v>97</v>
      </c>
      <c r="BM268" s="157" t="s">
        <v>2903</v>
      </c>
    </row>
    <row r="269" spans="1:65" s="2" customFormat="1" ht="30" x14ac:dyDescent="0.15">
      <c r="A269" s="30"/>
      <c r="B269" s="31"/>
      <c r="C269" s="30"/>
      <c r="D269" s="159" t="s">
        <v>192</v>
      </c>
      <c r="E269" s="30"/>
      <c r="F269" s="160" t="s">
        <v>2904</v>
      </c>
      <c r="G269" s="30"/>
      <c r="H269" s="30"/>
      <c r="I269" s="30"/>
      <c r="J269" s="30"/>
      <c r="K269" s="30"/>
      <c r="L269" s="31"/>
      <c r="M269" s="161"/>
      <c r="N269" s="162"/>
      <c r="O269" s="56"/>
      <c r="P269" s="56"/>
      <c r="Q269" s="56"/>
      <c r="R269" s="56"/>
      <c r="S269" s="56"/>
      <c r="T269" s="57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T269" s="18" t="s">
        <v>192</v>
      </c>
      <c r="AU269" s="18" t="s">
        <v>86</v>
      </c>
    </row>
    <row r="270" spans="1:65" s="14" customFormat="1" x14ac:dyDescent="0.15">
      <c r="B270" s="169"/>
      <c r="D270" s="159" t="s">
        <v>194</v>
      </c>
      <c r="F270" s="171" t="s">
        <v>2905</v>
      </c>
      <c r="H270" s="172">
        <v>103.428</v>
      </c>
      <c r="L270" s="169"/>
      <c r="M270" s="173"/>
      <c r="N270" s="174"/>
      <c r="O270" s="174"/>
      <c r="P270" s="174"/>
      <c r="Q270" s="174"/>
      <c r="R270" s="174"/>
      <c r="S270" s="174"/>
      <c r="T270" s="175"/>
      <c r="AT270" s="170" t="s">
        <v>194</v>
      </c>
      <c r="AU270" s="170" t="s">
        <v>86</v>
      </c>
      <c r="AV270" s="14" t="s">
        <v>86</v>
      </c>
      <c r="AW270" s="14" t="s">
        <v>3</v>
      </c>
      <c r="AX270" s="14" t="s">
        <v>84</v>
      </c>
      <c r="AY270" s="170" t="s">
        <v>184</v>
      </c>
    </row>
    <row r="271" spans="1:65" s="2" customFormat="1" ht="37.75" customHeight="1" x14ac:dyDescent="0.15">
      <c r="A271" s="30"/>
      <c r="B271" s="146"/>
      <c r="C271" s="147" t="s">
        <v>457</v>
      </c>
      <c r="D271" s="147" t="s">
        <v>186</v>
      </c>
      <c r="E271" s="148" t="s">
        <v>646</v>
      </c>
      <c r="F271" s="149" t="s">
        <v>1152</v>
      </c>
      <c r="G271" s="150" t="s">
        <v>229</v>
      </c>
      <c r="H271" s="151">
        <v>148</v>
      </c>
      <c r="I271" s="152"/>
      <c r="J271" s="152">
        <f>ROUND(I271*H271,2)</f>
        <v>0</v>
      </c>
      <c r="K271" s="149" t="s">
        <v>190</v>
      </c>
      <c r="L271" s="31"/>
      <c r="M271" s="153" t="s">
        <v>1</v>
      </c>
      <c r="N271" s="154" t="s">
        <v>42</v>
      </c>
      <c r="O271" s="155">
        <v>0.24</v>
      </c>
      <c r="P271" s="155">
        <f>O271*H271</f>
        <v>35.519999999999996</v>
      </c>
      <c r="Q271" s="155">
        <v>1.0000000000000001E-5</v>
      </c>
      <c r="R271" s="155">
        <f>Q271*H271</f>
        <v>1.4800000000000002E-3</v>
      </c>
      <c r="S271" s="155">
        <v>0</v>
      </c>
      <c r="T271" s="156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7" t="s">
        <v>97</v>
      </c>
      <c r="AT271" s="157" t="s">
        <v>186</v>
      </c>
      <c r="AU271" s="157" t="s">
        <v>86</v>
      </c>
      <c r="AY271" s="18" t="s">
        <v>184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8" t="s">
        <v>84</v>
      </c>
      <c r="BK271" s="158">
        <f>ROUND(I271*H271,2)</f>
        <v>0</v>
      </c>
      <c r="BL271" s="18" t="s">
        <v>97</v>
      </c>
      <c r="BM271" s="157" t="s">
        <v>2906</v>
      </c>
    </row>
    <row r="272" spans="1:65" s="14" customFormat="1" x14ac:dyDescent="0.15">
      <c r="B272" s="169"/>
      <c r="D272" s="159" t="s">
        <v>194</v>
      </c>
      <c r="E272" s="170" t="s">
        <v>1</v>
      </c>
      <c r="F272" s="171" t="s">
        <v>2907</v>
      </c>
      <c r="H272" s="172">
        <v>37.200000000000003</v>
      </c>
      <c r="L272" s="169"/>
      <c r="M272" s="173"/>
      <c r="N272" s="174"/>
      <c r="O272" s="174"/>
      <c r="P272" s="174"/>
      <c r="Q272" s="174"/>
      <c r="R272" s="174"/>
      <c r="S272" s="174"/>
      <c r="T272" s="175"/>
      <c r="AT272" s="170" t="s">
        <v>194</v>
      </c>
      <c r="AU272" s="170" t="s">
        <v>86</v>
      </c>
      <c r="AV272" s="14" t="s">
        <v>86</v>
      </c>
      <c r="AW272" s="14" t="s">
        <v>32</v>
      </c>
      <c r="AX272" s="14" t="s">
        <v>77</v>
      </c>
      <c r="AY272" s="170" t="s">
        <v>184</v>
      </c>
    </row>
    <row r="273" spans="1:65" s="14" customFormat="1" x14ac:dyDescent="0.15">
      <c r="B273" s="169"/>
      <c r="D273" s="159" t="s">
        <v>194</v>
      </c>
      <c r="E273" s="170" t="s">
        <v>1</v>
      </c>
      <c r="F273" s="171" t="s">
        <v>2908</v>
      </c>
      <c r="H273" s="172">
        <v>110.8</v>
      </c>
      <c r="L273" s="169"/>
      <c r="M273" s="173"/>
      <c r="N273" s="174"/>
      <c r="O273" s="174"/>
      <c r="P273" s="174"/>
      <c r="Q273" s="174"/>
      <c r="R273" s="174"/>
      <c r="S273" s="174"/>
      <c r="T273" s="175"/>
      <c r="AT273" s="170" t="s">
        <v>194</v>
      </c>
      <c r="AU273" s="170" t="s">
        <v>86</v>
      </c>
      <c r="AV273" s="14" t="s">
        <v>86</v>
      </c>
      <c r="AW273" s="14" t="s">
        <v>32</v>
      </c>
      <c r="AX273" s="14" t="s">
        <v>77</v>
      </c>
      <c r="AY273" s="170" t="s">
        <v>184</v>
      </c>
    </row>
    <row r="274" spans="1:65" s="15" customFormat="1" x14ac:dyDescent="0.15">
      <c r="B274" s="176"/>
      <c r="D274" s="159" t="s">
        <v>194</v>
      </c>
      <c r="E274" s="177" t="s">
        <v>1</v>
      </c>
      <c r="F274" s="178" t="s">
        <v>242</v>
      </c>
      <c r="H274" s="179">
        <v>148</v>
      </c>
      <c r="L274" s="176"/>
      <c r="M274" s="180"/>
      <c r="N274" s="181"/>
      <c r="O274" s="181"/>
      <c r="P274" s="181"/>
      <c r="Q274" s="181"/>
      <c r="R274" s="181"/>
      <c r="S274" s="181"/>
      <c r="T274" s="182"/>
      <c r="AT274" s="177" t="s">
        <v>194</v>
      </c>
      <c r="AU274" s="177" t="s">
        <v>86</v>
      </c>
      <c r="AV274" s="15" t="s">
        <v>97</v>
      </c>
      <c r="AW274" s="15" t="s">
        <v>32</v>
      </c>
      <c r="AX274" s="15" t="s">
        <v>84</v>
      </c>
      <c r="AY274" s="177" t="s">
        <v>184</v>
      </c>
    </row>
    <row r="275" spans="1:65" s="2" customFormat="1" ht="55.5" customHeight="1" x14ac:dyDescent="0.15">
      <c r="A275" s="30"/>
      <c r="B275" s="146"/>
      <c r="C275" s="147" t="s">
        <v>461</v>
      </c>
      <c r="D275" s="147" t="s">
        <v>186</v>
      </c>
      <c r="E275" s="148" t="s">
        <v>651</v>
      </c>
      <c r="F275" s="149" t="s">
        <v>1155</v>
      </c>
      <c r="G275" s="150" t="s">
        <v>229</v>
      </c>
      <c r="H275" s="151">
        <v>148</v>
      </c>
      <c r="I275" s="152"/>
      <c r="J275" s="152">
        <f>ROUND(I275*H275,2)</f>
        <v>0</v>
      </c>
      <c r="K275" s="149" t="s">
        <v>190</v>
      </c>
      <c r="L275" s="31"/>
      <c r="M275" s="153" t="s">
        <v>1</v>
      </c>
      <c r="N275" s="154" t="s">
        <v>42</v>
      </c>
      <c r="O275" s="155">
        <v>0.104</v>
      </c>
      <c r="P275" s="155">
        <f>O275*H275</f>
        <v>15.391999999999999</v>
      </c>
      <c r="Q275" s="155">
        <v>3.4000000000000002E-4</v>
      </c>
      <c r="R275" s="155">
        <f>Q275*H275</f>
        <v>5.0320000000000004E-2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97</v>
      </c>
      <c r="AT275" s="157" t="s">
        <v>186</v>
      </c>
      <c r="AU275" s="157" t="s">
        <v>86</v>
      </c>
      <c r="AY275" s="18" t="s">
        <v>184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97</v>
      </c>
      <c r="BM275" s="157" t="s">
        <v>2909</v>
      </c>
    </row>
    <row r="276" spans="1:65" s="14" customFormat="1" x14ac:dyDescent="0.15">
      <c r="B276" s="169"/>
      <c r="D276" s="159" t="s">
        <v>194</v>
      </c>
      <c r="E276" s="170" t="s">
        <v>1</v>
      </c>
      <c r="F276" s="171" t="s">
        <v>2907</v>
      </c>
      <c r="H276" s="172">
        <v>37.200000000000003</v>
      </c>
      <c r="L276" s="169"/>
      <c r="M276" s="173"/>
      <c r="N276" s="174"/>
      <c r="O276" s="174"/>
      <c r="P276" s="174"/>
      <c r="Q276" s="174"/>
      <c r="R276" s="174"/>
      <c r="S276" s="174"/>
      <c r="T276" s="175"/>
      <c r="AT276" s="170" t="s">
        <v>194</v>
      </c>
      <c r="AU276" s="170" t="s">
        <v>86</v>
      </c>
      <c r="AV276" s="14" t="s">
        <v>86</v>
      </c>
      <c r="AW276" s="14" t="s">
        <v>32</v>
      </c>
      <c r="AX276" s="14" t="s">
        <v>77</v>
      </c>
      <c r="AY276" s="170" t="s">
        <v>184</v>
      </c>
    </row>
    <row r="277" spans="1:65" s="14" customFormat="1" x14ac:dyDescent="0.15">
      <c r="B277" s="169"/>
      <c r="D277" s="159" t="s">
        <v>194</v>
      </c>
      <c r="E277" s="170" t="s">
        <v>1</v>
      </c>
      <c r="F277" s="171" t="s">
        <v>2908</v>
      </c>
      <c r="H277" s="172">
        <v>110.8</v>
      </c>
      <c r="L277" s="169"/>
      <c r="M277" s="173"/>
      <c r="N277" s="174"/>
      <c r="O277" s="174"/>
      <c r="P277" s="174"/>
      <c r="Q277" s="174"/>
      <c r="R277" s="174"/>
      <c r="S277" s="174"/>
      <c r="T277" s="175"/>
      <c r="AT277" s="170" t="s">
        <v>194</v>
      </c>
      <c r="AU277" s="170" t="s">
        <v>86</v>
      </c>
      <c r="AV277" s="14" t="s">
        <v>86</v>
      </c>
      <c r="AW277" s="14" t="s">
        <v>32</v>
      </c>
      <c r="AX277" s="14" t="s">
        <v>77</v>
      </c>
      <c r="AY277" s="170" t="s">
        <v>184</v>
      </c>
    </row>
    <row r="278" spans="1:65" s="15" customFormat="1" x14ac:dyDescent="0.15">
      <c r="B278" s="176"/>
      <c r="D278" s="159" t="s">
        <v>194</v>
      </c>
      <c r="E278" s="177" t="s">
        <v>1</v>
      </c>
      <c r="F278" s="178" t="s">
        <v>242</v>
      </c>
      <c r="H278" s="179">
        <v>148</v>
      </c>
      <c r="L278" s="176"/>
      <c r="M278" s="180"/>
      <c r="N278" s="181"/>
      <c r="O278" s="181"/>
      <c r="P278" s="181"/>
      <c r="Q278" s="181"/>
      <c r="R278" s="181"/>
      <c r="S278" s="181"/>
      <c r="T278" s="182"/>
      <c r="AT278" s="177" t="s">
        <v>194</v>
      </c>
      <c r="AU278" s="177" t="s">
        <v>86</v>
      </c>
      <c r="AV278" s="15" t="s">
        <v>97</v>
      </c>
      <c r="AW278" s="15" t="s">
        <v>32</v>
      </c>
      <c r="AX278" s="15" t="s">
        <v>84</v>
      </c>
      <c r="AY278" s="177" t="s">
        <v>184</v>
      </c>
    </row>
    <row r="279" spans="1:65" s="2" customFormat="1" ht="33" customHeight="1" x14ac:dyDescent="0.15">
      <c r="A279" s="30"/>
      <c r="B279" s="146"/>
      <c r="C279" s="147" t="s">
        <v>465</v>
      </c>
      <c r="D279" s="147" t="s">
        <v>186</v>
      </c>
      <c r="E279" s="148" t="s">
        <v>2910</v>
      </c>
      <c r="F279" s="149" t="s">
        <v>2911</v>
      </c>
      <c r="G279" s="150" t="s">
        <v>189</v>
      </c>
      <c r="H279" s="151">
        <v>1308.74</v>
      </c>
      <c r="I279" s="152"/>
      <c r="J279" s="152">
        <f>ROUND(I279*H279,2)</f>
        <v>0</v>
      </c>
      <c r="K279" s="149" t="s">
        <v>1</v>
      </c>
      <c r="L279" s="31"/>
      <c r="M279" s="153" t="s">
        <v>1</v>
      </c>
      <c r="N279" s="154" t="s">
        <v>42</v>
      </c>
      <c r="O279" s="155">
        <v>0.08</v>
      </c>
      <c r="P279" s="155">
        <f>O279*H279</f>
        <v>104.6992</v>
      </c>
      <c r="Q279" s="155">
        <v>7.6000000000000004E-4</v>
      </c>
      <c r="R279" s="155">
        <f>Q279*H279</f>
        <v>0.99464240000000004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97</v>
      </c>
      <c r="AT279" s="157" t="s">
        <v>186</v>
      </c>
      <c r="AU279" s="157" t="s">
        <v>86</v>
      </c>
      <c r="AY279" s="18" t="s">
        <v>184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84</v>
      </c>
      <c r="BK279" s="158">
        <f>ROUND(I279*H279,2)</f>
        <v>0</v>
      </c>
      <c r="BL279" s="18" t="s">
        <v>97</v>
      </c>
      <c r="BM279" s="157" t="s">
        <v>2912</v>
      </c>
    </row>
    <row r="280" spans="1:65" s="13" customFormat="1" x14ac:dyDescent="0.15">
      <c r="B280" s="163"/>
      <c r="D280" s="159" t="s">
        <v>194</v>
      </c>
      <c r="E280" s="164" t="s">
        <v>1</v>
      </c>
      <c r="F280" s="165" t="s">
        <v>2913</v>
      </c>
      <c r="H280" s="164" t="s">
        <v>1</v>
      </c>
      <c r="L280" s="163"/>
      <c r="M280" s="166"/>
      <c r="N280" s="167"/>
      <c r="O280" s="167"/>
      <c r="P280" s="167"/>
      <c r="Q280" s="167"/>
      <c r="R280" s="167"/>
      <c r="S280" s="167"/>
      <c r="T280" s="168"/>
      <c r="AT280" s="164" t="s">
        <v>194</v>
      </c>
      <c r="AU280" s="164" t="s">
        <v>86</v>
      </c>
      <c r="AV280" s="13" t="s">
        <v>84</v>
      </c>
      <c r="AW280" s="13" t="s">
        <v>32</v>
      </c>
      <c r="AX280" s="13" t="s">
        <v>77</v>
      </c>
      <c r="AY280" s="164" t="s">
        <v>184</v>
      </c>
    </row>
    <row r="281" spans="1:65" s="13" customFormat="1" x14ac:dyDescent="0.15">
      <c r="B281" s="163"/>
      <c r="D281" s="159" t="s">
        <v>194</v>
      </c>
      <c r="E281" s="164" t="s">
        <v>1</v>
      </c>
      <c r="F281" s="165" t="s">
        <v>2914</v>
      </c>
      <c r="H281" s="164" t="s">
        <v>1</v>
      </c>
      <c r="L281" s="163"/>
      <c r="M281" s="166"/>
      <c r="N281" s="167"/>
      <c r="O281" s="167"/>
      <c r="P281" s="167"/>
      <c r="Q281" s="167"/>
      <c r="R281" s="167"/>
      <c r="S281" s="167"/>
      <c r="T281" s="168"/>
      <c r="AT281" s="164" t="s">
        <v>194</v>
      </c>
      <c r="AU281" s="164" t="s">
        <v>86</v>
      </c>
      <c r="AV281" s="13" t="s">
        <v>84</v>
      </c>
      <c r="AW281" s="13" t="s">
        <v>32</v>
      </c>
      <c r="AX281" s="13" t="s">
        <v>77</v>
      </c>
      <c r="AY281" s="164" t="s">
        <v>184</v>
      </c>
    </row>
    <row r="282" spans="1:65" s="14" customFormat="1" x14ac:dyDescent="0.15">
      <c r="B282" s="169"/>
      <c r="D282" s="159" t="s">
        <v>194</v>
      </c>
      <c r="E282" s="170" t="s">
        <v>1</v>
      </c>
      <c r="F282" s="171" t="s">
        <v>2790</v>
      </c>
      <c r="H282" s="172">
        <v>1139</v>
      </c>
      <c r="L282" s="169"/>
      <c r="M282" s="173"/>
      <c r="N282" s="174"/>
      <c r="O282" s="174"/>
      <c r="P282" s="174"/>
      <c r="Q282" s="174"/>
      <c r="R282" s="174"/>
      <c r="S282" s="174"/>
      <c r="T282" s="175"/>
      <c r="AT282" s="170" t="s">
        <v>194</v>
      </c>
      <c r="AU282" s="170" t="s">
        <v>86</v>
      </c>
      <c r="AV282" s="14" t="s">
        <v>86</v>
      </c>
      <c r="AW282" s="14" t="s">
        <v>32</v>
      </c>
      <c r="AX282" s="14" t="s">
        <v>77</v>
      </c>
      <c r="AY282" s="170" t="s">
        <v>184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2915</v>
      </c>
      <c r="H283" s="172">
        <v>169.74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77</v>
      </c>
      <c r="AY283" s="170" t="s">
        <v>184</v>
      </c>
    </row>
    <row r="284" spans="1:65" s="15" customFormat="1" x14ac:dyDescent="0.15">
      <c r="B284" s="176"/>
      <c r="D284" s="159" t="s">
        <v>194</v>
      </c>
      <c r="E284" s="177" t="s">
        <v>1</v>
      </c>
      <c r="F284" s="178" t="s">
        <v>242</v>
      </c>
      <c r="H284" s="179">
        <v>1308.74</v>
      </c>
      <c r="L284" s="176"/>
      <c r="M284" s="180"/>
      <c r="N284" s="181"/>
      <c r="O284" s="181"/>
      <c r="P284" s="181"/>
      <c r="Q284" s="181"/>
      <c r="R284" s="181"/>
      <c r="S284" s="181"/>
      <c r="T284" s="182"/>
      <c r="AT284" s="177" t="s">
        <v>194</v>
      </c>
      <c r="AU284" s="177" t="s">
        <v>86</v>
      </c>
      <c r="AV284" s="15" t="s">
        <v>97</v>
      </c>
      <c r="AW284" s="15" t="s">
        <v>32</v>
      </c>
      <c r="AX284" s="15" t="s">
        <v>84</v>
      </c>
      <c r="AY284" s="177" t="s">
        <v>184</v>
      </c>
    </row>
    <row r="285" spans="1:65" s="2" customFormat="1" ht="37.75" customHeight="1" x14ac:dyDescent="0.15">
      <c r="A285" s="30"/>
      <c r="B285" s="146"/>
      <c r="C285" s="147" t="s">
        <v>469</v>
      </c>
      <c r="D285" s="147" t="s">
        <v>186</v>
      </c>
      <c r="E285" s="148" t="s">
        <v>654</v>
      </c>
      <c r="F285" s="149" t="s">
        <v>1157</v>
      </c>
      <c r="G285" s="150" t="s">
        <v>229</v>
      </c>
      <c r="H285" s="151">
        <v>37.200000000000003</v>
      </c>
      <c r="I285" s="152"/>
      <c r="J285" s="152">
        <f>ROUND(I285*H285,2)</f>
        <v>0</v>
      </c>
      <c r="K285" s="149" t="s">
        <v>1</v>
      </c>
      <c r="L285" s="31"/>
      <c r="M285" s="153" t="s">
        <v>1</v>
      </c>
      <c r="N285" s="154" t="s">
        <v>42</v>
      </c>
      <c r="O285" s="155">
        <v>9.2999999999999999E-2</v>
      </c>
      <c r="P285" s="155">
        <f>O285*H285</f>
        <v>3.4596000000000005</v>
      </c>
      <c r="Q285" s="155">
        <v>0</v>
      </c>
      <c r="R285" s="155">
        <f>Q285*H285</f>
        <v>0</v>
      </c>
      <c r="S285" s="155">
        <v>0</v>
      </c>
      <c r="T285" s="156">
        <f>S285*H285</f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97</v>
      </c>
      <c r="AT285" s="157" t="s">
        <v>186</v>
      </c>
      <c r="AU285" s="157" t="s">
        <v>86</v>
      </c>
      <c r="AY285" s="18" t="s">
        <v>184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8" t="s">
        <v>84</v>
      </c>
      <c r="BK285" s="158">
        <f>ROUND(I285*H285,2)</f>
        <v>0</v>
      </c>
      <c r="BL285" s="18" t="s">
        <v>97</v>
      </c>
      <c r="BM285" s="157" t="s">
        <v>2916</v>
      </c>
    </row>
    <row r="286" spans="1:65" s="14" customFormat="1" x14ac:dyDescent="0.15">
      <c r="B286" s="169"/>
      <c r="D286" s="159" t="s">
        <v>194</v>
      </c>
      <c r="E286" s="170" t="s">
        <v>1</v>
      </c>
      <c r="F286" s="171" t="s">
        <v>2907</v>
      </c>
      <c r="H286" s="172">
        <v>37.200000000000003</v>
      </c>
      <c r="L286" s="169"/>
      <c r="M286" s="173"/>
      <c r="N286" s="174"/>
      <c r="O286" s="174"/>
      <c r="P286" s="174"/>
      <c r="Q286" s="174"/>
      <c r="R286" s="174"/>
      <c r="S286" s="174"/>
      <c r="T286" s="175"/>
      <c r="AT286" s="170" t="s">
        <v>194</v>
      </c>
      <c r="AU286" s="170" t="s">
        <v>86</v>
      </c>
      <c r="AV286" s="14" t="s">
        <v>86</v>
      </c>
      <c r="AW286" s="14" t="s">
        <v>32</v>
      </c>
      <c r="AX286" s="14" t="s">
        <v>84</v>
      </c>
      <c r="AY286" s="170" t="s">
        <v>184</v>
      </c>
    </row>
    <row r="287" spans="1:65" s="2" customFormat="1" ht="24.25" customHeight="1" x14ac:dyDescent="0.15">
      <c r="A287" s="30"/>
      <c r="B287" s="146"/>
      <c r="C287" s="147" t="s">
        <v>473</v>
      </c>
      <c r="D287" s="147" t="s">
        <v>186</v>
      </c>
      <c r="E287" s="148" t="s">
        <v>1978</v>
      </c>
      <c r="F287" s="149" t="s">
        <v>1979</v>
      </c>
      <c r="G287" s="150" t="s">
        <v>229</v>
      </c>
      <c r="H287" s="151">
        <v>37.200000000000003</v>
      </c>
      <c r="I287" s="152"/>
      <c r="J287" s="152">
        <f>ROUND(I287*H287,2)</f>
        <v>0</v>
      </c>
      <c r="K287" s="149" t="s">
        <v>190</v>
      </c>
      <c r="L287" s="31"/>
      <c r="M287" s="153" t="s">
        <v>1</v>
      </c>
      <c r="N287" s="154" t="s">
        <v>42</v>
      </c>
      <c r="O287" s="155">
        <v>0.155</v>
      </c>
      <c r="P287" s="155">
        <f>O287*H287</f>
        <v>5.766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97</v>
      </c>
      <c r="AT287" s="157" t="s">
        <v>186</v>
      </c>
      <c r="AU287" s="157" t="s">
        <v>86</v>
      </c>
      <c r="AY287" s="18" t="s">
        <v>184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84</v>
      </c>
      <c r="BK287" s="158">
        <f>ROUND(I287*H287,2)</f>
        <v>0</v>
      </c>
      <c r="BL287" s="18" t="s">
        <v>97</v>
      </c>
      <c r="BM287" s="157" t="s">
        <v>2917</v>
      </c>
    </row>
    <row r="288" spans="1:65" s="14" customFormat="1" x14ac:dyDescent="0.15">
      <c r="B288" s="169"/>
      <c r="D288" s="159" t="s">
        <v>194</v>
      </c>
      <c r="E288" s="170" t="s">
        <v>1</v>
      </c>
      <c r="F288" s="171" t="s">
        <v>2907</v>
      </c>
      <c r="H288" s="172">
        <v>37.200000000000003</v>
      </c>
      <c r="L288" s="169"/>
      <c r="M288" s="173"/>
      <c r="N288" s="174"/>
      <c r="O288" s="174"/>
      <c r="P288" s="174"/>
      <c r="Q288" s="174"/>
      <c r="R288" s="174"/>
      <c r="S288" s="174"/>
      <c r="T288" s="175"/>
      <c r="AT288" s="170" t="s">
        <v>194</v>
      </c>
      <c r="AU288" s="170" t="s">
        <v>86</v>
      </c>
      <c r="AV288" s="14" t="s">
        <v>86</v>
      </c>
      <c r="AW288" s="14" t="s">
        <v>32</v>
      </c>
      <c r="AX288" s="14" t="s">
        <v>84</v>
      </c>
      <c r="AY288" s="170" t="s">
        <v>184</v>
      </c>
    </row>
    <row r="289" spans="1:65" s="2" customFormat="1" ht="55.5" customHeight="1" x14ac:dyDescent="0.15">
      <c r="A289" s="30"/>
      <c r="B289" s="146"/>
      <c r="C289" s="147" t="s">
        <v>477</v>
      </c>
      <c r="D289" s="147" t="s">
        <v>186</v>
      </c>
      <c r="E289" s="148" t="s">
        <v>2918</v>
      </c>
      <c r="F289" s="149" t="s">
        <v>2919</v>
      </c>
      <c r="G289" s="150" t="s">
        <v>359</v>
      </c>
      <c r="H289" s="151">
        <v>2</v>
      </c>
      <c r="I289" s="152"/>
      <c r="J289" s="152">
        <f>ROUND(I289*H289,2)</f>
        <v>0</v>
      </c>
      <c r="K289" s="149" t="s">
        <v>190</v>
      </c>
      <c r="L289" s="31"/>
      <c r="M289" s="153" t="s">
        <v>1</v>
      </c>
      <c r="N289" s="154" t="s">
        <v>42</v>
      </c>
      <c r="O289" s="155">
        <v>0.55700000000000005</v>
      </c>
      <c r="P289" s="155">
        <f>O289*H289</f>
        <v>1.1140000000000001</v>
      </c>
      <c r="Q289" s="155">
        <v>0</v>
      </c>
      <c r="R289" s="155">
        <f>Q289*H289</f>
        <v>0</v>
      </c>
      <c r="S289" s="155">
        <v>8.2000000000000003E-2</v>
      </c>
      <c r="T289" s="156">
        <f>S289*H289</f>
        <v>0.16400000000000001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97</v>
      </c>
      <c r="AT289" s="157" t="s">
        <v>186</v>
      </c>
      <c r="AU289" s="157" t="s">
        <v>86</v>
      </c>
      <c r="AY289" s="18" t="s">
        <v>184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97</v>
      </c>
      <c r="BM289" s="157" t="s">
        <v>2920</v>
      </c>
    </row>
    <row r="290" spans="1:65" s="2" customFormat="1" ht="49" customHeight="1" x14ac:dyDescent="0.15">
      <c r="A290" s="30"/>
      <c r="B290" s="146"/>
      <c r="C290" s="147" t="s">
        <v>481</v>
      </c>
      <c r="D290" s="147" t="s">
        <v>186</v>
      </c>
      <c r="E290" s="148" t="s">
        <v>2921</v>
      </c>
      <c r="F290" s="149" t="s">
        <v>2922</v>
      </c>
      <c r="G290" s="150" t="s">
        <v>359</v>
      </c>
      <c r="H290" s="151">
        <v>1</v>
      </c>
      <c r="I290" s="152"/>
      <c r="J290" s="152">
        <f>ROUND(I290*H290,2)</f>
        <v>0</v>
      </c>
      <c r="K290" s="149" t="s">
        <v>190</v>
      </c>
      <c r="L290" s="31"/>
      <c r="M290" s="153" t="s">
        <v>1</v>
      </c>
      <c r="N290" s="154" t="s">
        <v>42</v>
      </c>
      <c r="O290" s="155">
        <v>3.2389999999999999</v>
      </c>
      <c r="P290" s="155">
        <f>O290*H290</f>
        <v>3.2389999999999999</v>
      </c>
      <c r="Q290" s="155">
        <v>0</v>
      </c>
      <c r="R290" s="155">
        <f>Q290*H290</f>
        <v>0</v>
      </c>
      <c r="S290" s="155">
        <v>0.187</v>
      </c>
      <c r="T290" s="156">
        <f>S290*H290</f>
        <v>0.187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2923</v>
      </c>
    </row>
    <row r="291" spans="1:65" s="2" customFormat="1" ht="66.75" customHeight="1" x14ac:dyDescent="0.15">
      <c r="A291" s="30"/>
      <c r="B291" s="146"/>
      <c r="C291" s="147" t="s">
        <v>485</v>
      </c>
      <c r="D291" s="147" t="s">
        <v>186</v>
      </c>
      <c r="E291" s="148" t="s">
        <v>1176</v>
      </c>
      <c r="F291" s="149" t="s">
        <v>1177</v>
      </c>
      <c r="G291" s="150" t="s">
        <v>229</v>
      </c>
      <c r="H291" s="151">
        <v>112.3</v>
      </c>
      <c r="I291" s="152"/>
      <c r="J291" s="152">
        <f>ROUND(I291*H291,2)</f>
        <v>0</v>
      </c>
      <c r="K291" s="149" t="s">
        <v>190</v>
      </c>
      <c r="L291" s="31"/>
      <c r="M291" s="153" t="s">
        <v>1</v>
      </c>
      <c r="N291" s="154" t="s">
        <v>42</v>
      </c>
      <c r="O291" s="155">
        <v>0.124</v>
      </c>
      <c r="P291" s="155">
        <f>O291*H291</f>
        <v>13.9252</v>
      </c>
      <c r="Q291" s="155">
        <v>0</v>
      </c>
      <c r="R291" s="155">
        <f>Q291*H291</f>
        <v>0</v>
      </c>
      <c r="S291" s="155">
        <v>0</v>
      </c>
      <c r="T291" s="156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7" t="s">
        <v>97</v>
      </c>
      <c r="AT291" s="157" t="s">
        <v>186</v>
      </c>
      <c r="AU291" s="157" t="s">
        <v>86</v>
      </c>
      <c r="AY291" s="18" t="s">
        <v>184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18" t="s">
        <v>84</v>
      </c>
      <c r="BK291" s="158">
        <f>ROUND(I291*H291,2)</f>
        <v>0</v>
      </c>
      <c r="BL291" s="18" t="s">
        <v>97</v>
      </c>
      <c r="BM291" s="157" t="s">
        <v>2924</v>
      </c>
    </row>
    <row r="292" spans="1:65" s="2" customFormat="1" ht="78" customHeight="1" x14ac:dyDescent="0.15">
      <c r="A292" s="30"/>
      <c r="B292" s="146"/>
      <c r="C292" s="147" t="s">
        <v>489</v>
      </c>
      <c r="D292" s="147" t="s">
        <v>186</v>
      </c>
      <c r="E292" s="148" t="s">
        <v>1182</v>
      </c>
      <c r="F292" s="149" t="s">
        <v>1183</v>
      </c>
      <c r="G292" s="150" t="s">
        <v>189</v>
      </c>
      <c r="H292" s="151">
        <v>112.3</v>
      </c>
      <c r="I292" s="152"/>
      <c r="J292" s="152">
        <f>ROUND(I292*H292,2)</f>
        <v>0</v>
      </c>
      <c r="K292" s="149" t="s">
        <v>190</v>
      </c>
      <c r="L292" s="31"/>
      <c r="M292" s="153" t="s">
        <v>1</v>
      </c>
      <c r="N292" s="154" t="s">
        <v>42</v>
      </c>
      <c r="O292" s="155">
        <v>0.31</v>
      </c>
      <c r="P292" s="155">
        <f>O292*H292</f>
        <v>34.813000000000002</v>
      </c>
      <c r="Q292" s="155">
        <v>0</v>
      </c>
      <c r="R292" s="155">
        <f>Q292*H292</f>
        <v>0</v>
      </c>
      <c r="S292" s="155">
        <v>0</v>
      </c>
      <c r="T292" s="156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2925</v>
      </c>
    </row>
    <row r="293" spans="1:65" s="12" customFormat="1" ht="22.75" customHeight="1" x14ac:dyDescent="0.15">
      <c r="B293" s="134"/>
      <c r="D293" s="135" t="s">
        <v>76</v>
      </c>
      <c r="E293" s="144" t="s">
        <v>513</v>
      </c>
      <c r="F293" s="144" t="s">
        <v>514</v>
      </c>
      <c r="J293" s="145">
        <f>BK293</f>
        <v>0</v>
      </c>
      <c r="L293" s="134"/>
      <c r="M293" s="138"/>
      <c r="N293" s="139"/>
      <c r="O293" s="139"/>
      <c r="P293" s="140">
        <f>SUM(P294:P300)</f>
        <v>30.54561</v>
      </c>
      <c r="Q293" s="139"/>
      <c r="R293" s="140">
        <f>SUM(R294:R300)</f>
        <v>0</v>
      </c>
      <c r="S293" s="139"/>
      <c r="T293" s="141">
        <f>SUM(T294:T300)</f>
        <v>0</v>
      </c>
      <c r="AR293" s="135" t="s">
        <v>84</v>
      </c>
      <c r="AT293" s="142" t="s">
        <v>76</v>
      </c>
      <c r="AU293" s="142" t="s">
        <v>84</v>
      </c>
      <c r="AY293" s="135" t="s">
        <v>184</v>
      </c>
      <c r="BK293" s="143">
        <f>SUM(BK294:BK300)</f>
        <v>0</v>
      </c>
    </row>
    <row r="294" spans="1:65" s="2" customFormat="1" ht="37.75" customHeight="1" x14ac:dyDescent="0.15">
      <c r="A294" s="30"/>
      <c r="B294" s="146"/>
      <c r="C294" s="147" t="s">
        <v>493</v>
      </c>
      <c r="D294" s="147" t="s">
        <v>186</v>
      </c>
      <c r="E294" s="148" t="s">
        <v>3124</v>
      </c>
      <c r="F294" s="149" t="s">
        <v>3125</v>
      </c>
      <c r="G294" s="150" t="s">
        <v>300</v>
      </c>
      <c r="H294" s="151">
        <v>1018.187</v>
      </c>
      <c r="I294" s="152"/>
      <c r="J294" s="152">
        <f>ROUND(I294*H294,2)</f>
        <v>0</v>
      </c>
      <c r="K294" s="149"/>
      <c r="L294" s="31"/>
      <c r="M294" s="153" t="s">
        <v>1</v>
      </c>
      <c r="N294" s="154" t="s">
        <v>42</v>
      </c>
      <c r="O294" s="155">
        <v>0.03</v>
      </c>
      <c r="P294" s="155">
        <f>O294*H294</f>
        <v>30.54561</v>
      </c>
      <c r="Q294" s="155">
        <v>0</v>
      </c>
      <c r="R294" s="155">
        <f>Q294*H294</f>
        <v>0</v>
      </c>
      <c r="S294" s="155">
        <v>0</v>
      </c>
      <c r="T294" s="156">
        <f>S294*H294</f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97</v>
      </c>
      <c r="AT294" s="157" t="s">
        <v>186</v>
      </c>
      <c r="AU294" s="157" t="s">
        <v>86</v>
      </c>
      <c r="AY294" s="18" t="s">
        <v>184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8" t="s">
        <v>84</v>
      </c>
      <c r="BK294" s="158">
        <f>ROUND(I294*H294,2)</f>
        <v>0</v>
      </c>
      <c r="BL294" s="18" t="s">
        <v>97</v>
      </c>
      <c r="BM294" s="157" t="s">
        <v>2926</v>
      </c>
    </row>
    <row r="295" spans="1:65" s="2" customFormat="1" ht="44.25" customHeight="1" x14ac:dyDescent="0.15">
      <c r="A295" s="30"/>
      <c r="B295" s="146"/>
      <c r="C295" s="147">
        <v>64</v>
      </c>
      <c r="D295" s="147" t="s">
        <v>186</v>
      </c>
      <c r="E295" s="148" t="s">
        <v>3126</v>
      </c>
      <c r="F295" s="149" t="s">
        <v>3127</v>
      </c>
      <c r="G295" s="150" t="s">
        <v>300</v>
      </c>
      <c r="H295" s="151">
        <v>258.988</v>
      </c>
      <c r="I295" s="152"/>
      <c r="J295" s="152">
        <f>ROUND(I295*H295,2)</f>
        <v>0</v>
      </c>
      <c r="K295" s="149"/>
      <c r="L295" s="31"/>
      <c r="M295" s="153" t="s">
        <v>1</v>
      </c>
      <c r="N295" s="154" t="s">
        <v>42</v>
      </c>
      <c r="O295" s="155">
        <v>0</v>
      </c>
      <c r="P295" s="155">
        <f>O295*H295</f>
        <v>0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97</v>
      </c>
      <c r="AT295" s="157" t="s">
        <v>186</v>
      </c>
      <c r="AU295" s="157" t="s">
        <v>86</v>
      </c>
      <c r="AY295" s="18" t="s">
        <v>184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84</v>
      </c>
      <c r="BK295" s="158">
        <f>ROUND(I295*H295,2)</f>
        <v>0</v>
      </c>
      <c r="BL295" s="18" t="s">
        <v>97</v>
      </c>
      <c r="BM295" s="157" t="s">
        <v>2927</v>
      </c>
    </row>
    <row r="296" spans="1:65" s="14" customFormat="1" x14ac:dyDescent="0.15">
      <c r="B296" s="169"/>
      <c r="D296" s="159" t="s">
        <v>194</v>
      </c>
      <c r="E296" s="170" t="s">
        <v>1</v>
      </c>
      <c r="F296" s="171" t="s">
        <v>2928</v>
      </c>
      <c r="H296" s="172">
        <v>258.988</v>
      </c>
      <c r="L296" s="169"/>
      <c r="M296" s="173"/>
      <c r="N296" s="174"/>
      <c r="O296" s="174"/>
      <c r="P296" s="174"/>
      <c r="Q296" s="174"/>
      <c r="R296" s="174"/>
      <c r="S296" s="174"/>
      <c r="T296" s="175"/>
      <c r="AT296" s="170" t="s">
        <v>194</v>
      </c>
      <c r="AU296" s="170" t="s">
        <v>86</v>
      </c>
      <c r="AV296" s="14" t="s">
        <v>86</v>
      </c>
      <c r="AW296" s="14" t="s">
        <v>32</v>
      </c>
      <c r="AX296" s="14" t="s">
        <v>84</v>
      </c>
      <c r="AY296" s="170" t="s">
        <v>184</v>
      </c>
    </row>
    <row r="297" spans="1:65" s="2" customFormat="1" ht="44.25" customHeight="1" x14ac:dyDescent="0.15">
      <c r="A297" s="30"/>
      <c r="B297" s="146"/>
      <c r="C297" s="147">
        <v>65</v>
      </c>
      <c r="D297" s="147" t="s">
        <v>186</v>
      </c>
      <c r="E297" s="148" t="s">
        <v>3128</v>
      </c>
      <c r="F297" s="149" t="s">
        <v>3129</v>
      </c>
      <c r="G297" s="150" t="s">
        <v>300</v>
      </c>
      <c r="H297" s="151">
        <v>287.40199999999999</v>
      </c>
      <c r="I297" s="152"/>
      <c r="J297" s="152">
        <f>ROUND(I297*H297,2)</f>
        <v>0</v>
      </c>
      <c r="K297" s="149"/>
      <c r="L297" s="31"/>
      <c r="M297" s="153" t="s">
        <v>1</v>
      </c>
      <c r="N297" s="154" t="s">
        <v>42</v>
      </c>
      <c r="O297" s="155">
        <v>0</v>
      </c>
      <c r="P297" s="155">
        <f>O297*H297</f>
        <v>0</v>
      </c>
      <c r="Q297" s="155">
        <v>0</v>
      </c>
      <c r="R297" s="155">
        <f>Q297*H297</f>
        <v>0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97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97</v>
      </c>
      <c r="BM297" s="157" t="s">
        <v>2929</v>
      </c>
    </row>
    <row r="298" spans="1:65" s="14" customFormat="1" x14ac:dyDescent="0.15">
      <c r="B298" s="169"/>
      <c r="D298" s="159" t="s">
        <v>194</v>
      </c>
      <c r="E298" s="170" t="s">
        <v>1</v>
      </c>
      <c r="F298" s="171" t="s">
        <v>2930</v>
      </c>
      <c r="H298" s="172">
        <v>287.40199999999999</v>
      </c>
      <c r="L298" s="169"/>
      <c r="M298" s="173"/>
      <c r="N298" s="174"/>
      <c r="O298" s="174"/>
      <c r="P298" s="174"/>
      <c r="Q298" s="174"/>
      <c r="R298" s="174"/>
      <c r="S298" s="174"/>
      <c r="T298" s="175"/>
      <c r="AT298" s="170" t="s">
        <v>194</v>
      </c>
      <c r="AU298" s="170" t="s">
        <v>86</v>
      </c>
      <c r="AV298" s="14" t="s">
        <v>86</v>
      </c>
      <c r="AW298" s="14" t="s">
        <v>32</v>
      </c>
      <c r="AX298" s="14" t="s">
        <v>84</v>
      </c>
      <c r="AY298" s="170" t="s">
        <v>184</v>
      </c>
    </row>
    <row r="299" spans="1:65" s="2" customFormat="1" ht="44.25" customHeight="1" x14ac:dyDescent="0.15">
      <c r="A299" s="30"/>
      <c r="B299" s="146"/>
      <c r="C299" s="147">
        <v>66</v>
      </c>
      <c r="D299" s="147" t="s">
        <v>186</v>
      </c>
      <c r="E299" s="148" t="s">
        <v>3130</v>
      </c>
      <c r="F299" s="149" t="s">
        <v>3131</v>
      </c>
      <c r="G299" s="150" t="s">
        <v>300</v>
      </c>
      <c r="H299" s="151">
        <v>415.43299999999999</v>
      </c>
      <c r="I299" s="152"/>
      <c r="J299" s="152">
        <f>ROUND(I299*H299,2)</f>
        <v>0</v>
      </c>
      <c r="K299" s="149"/>
      <c r="L299" s="31"/>
      <c r="M299" s="153" t="s">
        <v>1</v>
      </c>
      <c r="N299" s="154" t="s">
        <v>42</v>
      </c>
      <c r="O299" s="155">
        <v>0</v>
      </c>
      <c r="P299" s="155">
        <f>O299*H299</f>
        <v>0</v>
      </c>
      <c r="Q299" s="155">
        <v>0</v>
      </c>
      <c r="R299" s="155">
        <f>Q299*H299</f>
        <v>0</v>
      </c>
      <c r="S299" s="155">
        <v>0</v>
      </c>
      <c r="T299" s="156">
        <f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97</v>
      </c>
      <c r="AT299" s="157" t="s">
        <v>186</v>
      </c>
      <c r="AU299" s="157" t="s">
        <v>86</v>
      </c>
      <c r="AY299" s="18" t="s">
        <v>184</v>
      </c>
      <c r="BE299" s="158">
        <f>IF(N299="základní",J299,0)</f>
        <v>0</v>
      </c>
      <c r="BF299" s="158">
        <f>IF(N299="snížená",J299,0)</f>
        <v>0</v>
      </c>
      <c r="BG299" s="158">
        <f>IF(N299="zákl. přenesená",J299,0)</f>
        <v>0</v>
      </c>
      <c r="BH299" s="158">
        <f>IF(N299="sníž. přenesená",J299,0)</f>
        <v>0</v>
      </c>
      <c r="BI299" s="158">
        <f>IF(N299="nulová",J299,0)</f>
        <v>0</v>
      </c>
      <c r="BJ299" s="18" t="s">
        <v>84</v>
      </c>
      <c r="BK299" s="158">
        <f>ROUND(I299*H299,2)</f>
        <v>0</v>
      </c>
      <c r="BL299" s="18" t="s">
        <v>97</v>
      </c>
      <c r="BM299" s="157" t="s">
        <v>2931</v>
      </c>
    </row>
    <row r="300" spans="1:65" s="14" customFormat="1" x14ac:dyDescent="0.15">
      <c r="B300" s="169"/>
      <c r="D300" s="159" t="s">
        <v>194</v>
      </c>
      <c r="E300" s="170" t="s">
        <v>1</v>
      </c>
      <c r="F300" s="171" t="s">
        <v>2932</v>
      </c>
      <c r="H300" s="172">
        <v>415.43299999999999</v>
      </c>
      <c r="L300" s="169"/>
      <c r="M300" s="173"/>
      <c r="N300" s="174"/>
      <c r="O300" s="174"/>
      <c r="P300" s="174"/>
      <c r="Q300" s="174"/>
      <c r="R300" s="174"/>
      <c r="S300" s="174"/>
      <c r="T300" s="175"/>
      <c r="AT300" s="170" t="s">
        <v>194</v>
      </c>
      <c r="AU300" s="170" t="s">
        <v>86</v>
      </c>
      <c r="AV300" s="14" t="s">
        <v>86</v>
      </c>
      <c r="AW300" s="14" t="s">
        <v>32</v>
      </c>
      <c r="AX300" s="14" t="s">
        <v>84</v>
      </c>
      <c r="AY300" s="170" t="s">
        <v>184</v>
      </c>
    </row>
    <row r="301" spans="1:65" s="12" customFormat="1" ht="22.75" customHeight="1" x14ac:dyDescent="0.15">
      <c r="B301" s="134"/>
      <c r="D301" s="135" t="s">
        <v>76</v>
      </c>
      <c r="E301" s="144" t="s">
        <v>525</v>
      </c>
      <c r="F301" s="144" t="s">
        <v>526</v>
      </c>
      <c r="J301" s="145">
        <f>BK301</f>
        <v>0</v>
      </c>
      <c r="L301" s="134"/>
      <c r="M301" s="138"/>
      <c r="N301" s="139"/>
      <c r="O301" s="139"/>
      <c r="P301" s="140">
        <f>P302</f>
        <v>19.570254000000002</v>
      </c>
      <c r="Q301" s="139"/>
      <c r="R301" s="140">
        <f>R302</f>
        <v>0</v>
      </c>
      <c r="S301" s="139"/>
      <c r="T301" s="141">
        <f>T302</f>
        <v>0</v>
      </c>
      <c r="AR301" s="135" t="s">
        <v>84</v>
      </c>
      <c r="AT301" s="142" t="s">
        <v>76</v>
      </c>
      <c r="AU301" s="142" t="s">
        <v>84</v>
      </c>
      <c r="AY301" s="135" t="s">
        <v>184</v>
      </c>
      <c r="BK301" s="143">
        <f>BK302</f>
        <v>0</v>
      </c>
    </row>
    <row r="302" spans="1:65" s="2" customFormat="1" ht="44.25" customHeight="1" x14ac:dyDescent="0.15">
      <c r="A302" s="30"/>
      <c r="B302" s="146"/>
      <c r="C302" s="147">
        <v>67</v>
      </c>
      <c r="D302" s="147" t="s">
        <v>186</v>
      </c>
      <c r="E302" s="148" t="s">
        <v>2933</v>
      </c>
      <c r="F302" s="149" t="s">
        <v>2934</v>
      </c>
      <c r="G302" s="150" t="s">
        <v>300</v>
      </c>
      <c r="H302" s="151">
        <v>296.51900000000001</v>
      </c>
      <c r="I302" s="152"/>
      <c r="J302" s="152">
        <f>ROUND(I302*H302,2)</f>
        <v>0</v>
      </c>
      <c r="K302" s="149" t="s">
        <v>190</v>
      </c>
      <c r="L302" s="31"/>
      <c r="M302" s="192" t="s">
        <v>1</v>
      </c>
      <c r="N302" s="193" t="s">
        <v>42</v>
      </c>
      <c r="O302" s="194">
        <v>6.6000000000000003E-2</v>
      </c>
      <c r="P302" s="194">
        <f>O302*H302</f>
        <v>19.570254000000002</v>
      </c>
      <c r="Q302" s="194">
        <v>0</v>
      </c>
      <c r="R302" s="194">
        <f>Q302*H302</f>
        <v>0</v>
      </c>
      <c r="S302" s="194">
        <v>0</v>
      </c>
      <c r="T302" s="195">
        <f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>IF(N302="základní",J302,0)</f>
        <v>0</v>
      </c>
      <c r="BF302" s="158">
        <f>IF(N302="snížená",J302,0)</f>
        <v>0</v>
      </c>
      <c r="BG302" s="158">
        <f>IF(N302="zákl. přenesená",J302,0)</f>
        <v>0</v>
      </c>
      <c r="BH302" s="158">
        <f>IF(N302="sníž. přenesená",J302,0)</f>
        <v>0</v>
      </c>
      <c r="BI302" s="158">
        <f>IF(N302="nulová",J302,0)</f>
        <v>0</v>
      </c>
      <c r="BJ302" s="18" t="s">
        <v>84</v>
      </c>
      <c r="BK302" s="158">
        <f>ROUND(I302*H302,2)</f>
        <v>0</v>
      </c>
      <c r="BL302" s="18" t="s">
        <v>97</v>
      </c>
      <c r="BM302" s="157" t="s">
        <v>2935</v>
      </c>
    </row>
    <row r="303" spans="1:65" s="2" customFormat="1" ht="7" customHeight="1" x14ac:dyDescent="0.15">
      <c r="A303" s="30"/>
      <c r="B303" s="45"/>
      <c r="C303" s="46"/>
      <c r="D303" s="46"/>
      <c r="E303" s="46"/>
      <c r="F303" s="46"/>
      <c r="G303" s="46"/>
      <c r="H303" s="46"/>
      <c r="I303" s="46"/>
      <c r="J303" s="46"/>
      <c r="K303" s="46"/>
      <c r="L303" s="31"/>
      <c r="M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</row>
  </sheetData>
  <autoFilter ref="C128:K302"/>
  <mergeCells count="11">
    <mergeCell ref="E121:H121"/>
    <mergeCell ref="E7:H7"/>
    <mergeCell ref="E9:H9"/>
    <mergeCell ref="E11:H11"/>
    <mergeCell ref="E29:H29"/>
    <mergeCell ref="E85:H85"/>
    <mergeCell ref="L2:V2"/>
    <mergeCell ref="E87:H87"/>
    <mergeCell ref="E89:H89"/>
    <mergeCell ref="E117:H117"/>
    <mergeCell ref="E119:H11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35"/>
  <sheetViews>
    <sheetView showGridLines="0" topLeftCell="A311" workbookViewId="0">
      <selection activeCell="K320" sqref="K320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145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s="1" customFormat="1" ht="12" customHeight="1" x14ac:dyDescent="0.15">
      <c r="B8" s="21"/>
      <c r="D8" s="27" t="s">
        <v>150</v>
      </c>
      <c r="L8" s="21"/>
    </row>
    <row r="9" spans="1:46" s="2" customFormat="1" ht="16.5" customHeight="1" x14ac:dyDescent="0.15">
      <c r="A9" s="30"/>
      <c r="B9" s="31"/>
      <c r="C9" s="30"/>
      <c r="D9" s="30"/>
      <c r="E9" s="247" t="s">
        <v>151</v>
      </c>
      <c r="F9" s="246"/>
      <c r="G9" s="246"/>
      <c r="H9" s="246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15">
      <c r="A10" s="30"/>
      <c r="B10" s="31"/>
      <c r="C10" s="30"/>
      <c r="D10" s="27" t="s">
        <v>152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15">
      <c r="A11" s="30"/>
      <c r="B11" s="31"/>
      <c r="C11" s="30"/>
      <c r="D11" s="30"/>
      <c r="E11" s="241" t="s">
        <v>2936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15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15">
      <c r="A13" s="30"/>
      <c r="B13" s="31"/>
      <c r="C13" s="30"/>
      <c r="D13" s="27" t="s">
        <v>16</v>
      </c>
      <c r="E13" s="30"/>
      <c r="F13" s="25" t="s">
        <v>1</v>
      </c>
      <c r="G13" s="30"/>
      <c r="H13" s="30"/>
      <c r="I13" s="27" t="s">
        <v>17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15">
      <c r="A14" s="30"/>
      <c r="B14" s="31"/>
      <c r="C14" s="30"/>
      <c r="D14" s="27" t="s">
        <v>18</v>
      </c>
      <c r="E14" s="30"/>
      <c r="F14" s="25" t="s">
        <v>19</v>
      </c>
      <c r="G14" s="30"/>
      <c r="H14" s="30"/>
      <c r="I14" s="27" t="s">
        <v>20</v>
      </c>
      <c r="J14" s="53" t="str">
        <f>'Rekapitulace stavby'!AN8</f>
        <v>27. 10. 2022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75" customHeight="1" x14ac:dyDescent="0.15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 x14ac:dyDescent="0.15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7" customHeight="1" x14ac:dyDescent="0.15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 x14ac:dyDescent="0.15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 x14ac:dyDescent="0.15">
      <c r="A20" s="30"/>
      <c r="B20" s="31"/>
      <c r="C20" s="30"/>
      <c r="D20" s="30"/>
      <c r="E20" s="25" t="s">
        <v>27</v>
      </c>
      <c r="F20" s="30"/>
      <c r="G20" s="30"/>
      <c r="H20" s="30"/>
      <c r="I20" s="27" t="s">
        <v>25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7" customHeight="1" x14ac:dyDescent="0.15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 x14ac:dyDescent="0.15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29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 x14ac:dyDescent="0.15">
      <c r="A23" s="30"/>
      <c r="B23" s="31"/>
      <c r="C23" s="30"/>
      <c r="D23" s="30"/>
      <c r="E23" s="25" t="s">
        <v>30</v>
      </c>
      <c r="F23" s="30"/>
      <c r="G23" s="30"/>
      <c r="H23" s="30"/>
      <c r="I23" s="27" t="s">
        <v>25</v>
      </c>
      <c r="J23" s="25" t="s">
        <v>31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7" customHeight="1" x14ac:dyDescent="0.15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 x14ac:dyDescent="0.15">
      <c r="A25" s="30"/>
      <c r="B25" s="31"/>
      <c r="C25" s="30"/>
      <c r="D25" s="27" t="s">
        <v>33</v>
      </c>
      <c r="E25" s="30"/>
      <c r="F25" s="30"/>
      <c r="G25" s="30"/>
      <c r="H25" s="30"/>
      <c r="I25" s="27" t="s">
        <v>23</v>
      </c>
      <c r="J25" s="25" t="s">
        <v>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 x14ac:dyDescent="0.15">
      <c r="A26" s="30"/>
      <c r="B26" s="31"/>
      <c r="C26" s="30"/>
      <c r="D26" s="30"/>
      <c r="E26" s="25" t="s">
        <v>34</v>
      </c>
      <c r="F26" s="30"/>
      <c r="G26" s="30"/>
      <c r="H26" s="30"/>
      <c r="I26" s="27" t="s">
        <v>25</v>
      </c>
      <c r="J26" s="25" t="s">
        <v>1</v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7" customHeight="1" x14ac:dyDescent="0.15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 x14ac:dyDescent="0.15">
      <c r="A28" s="30"/>
      <c r="B28" s="31"/>
      <c r="C28" s="30"/>
      <c r="D28" s="27" t="s">
        <v>35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8" customFormat="1" ht="16.5" customHeight="1" x14ac:dyDescent="0.15">
      <c r="A29" s="99"/>
      <c r="B29" s="100"/>
      <c r="C29" s="99"/>
      <c r="D29" s="99"/>
      <c r="E29" s="237" t="s">
        <v>1</v>
      </c>
      <c r="F29" s="237"/>
      <c r="G29" s="237"/>
      <c r="H29" s="237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15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7" customHeight="1" x14ac:dyDescent="0.15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5" customHeight="1" x14ac:dyDescent="0.15">
      <c r="A32" s="30"/>
      <c r="B32" s="31"/>
      <c r="C32" s="30"/>
      <c r="D32" s="102" t="s">
        <v>37</v>
      </c>
      <c r="E32" s="30"/>
      <c r="F32" s="30"/>
      <c r="G32" s="30"/>
      <c r="H32" s="30"/>
      <c r="I32" s="30"/>
      <c r="J32" s="69">
        <f>ROUND(J130,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5" customHeight="1" x14ac:dyDescent="0.15">
      <c r="A34" s="30"/>
      <c r="B34" s="31"/>
      <c r="C34" s="30"/>
      <c r="D34" s="30"/>
      <c r="E34" s="30"/>
      <c r="F34" s="34" t="s">
        <v>39</v>
      </c>
      <c r="G34" s="30"/>
      <c r="H34" s="30"/>
      <c r="I34" s="34" t="s">
        <v>38</v>
      </c>
      <c r="J34" s="34" t="s">
        <v>40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5" customHeight="1" x14ac:dyDescent="0.15">
      <c r="A35" s="30"/>
      <c r="B35" s="31"/>
      <c r="C35" s="30"/>
      <c r="D35" s="98" t="s">
        <v>41</v>
      </c>
      <c r="E35" s="27" t="s">
        <v>42</v>
      </c>
      <c r="F35" s="103">
        <f>ROUND((SUM(BE130:BE334)),  2)</f>
        <v>0</v>
      </c>
      <c r="G35" s="30"/>
      <c r="H35" s="30"/>
      <c r="I35" s="104">
        <v>0.21</v>
      </c>
      <c r="J35" s="103">
        <f>ROUND(((SUM(BE130:BE334))*I35),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27" t="s">
        <v>43</v>
      </c>
      <c r="F36" s="103">
        <f>ROUND((SUM(BF130:BF334)),  2)</f>
        <v>0</v>
      </c>
      <c r="G36" s="30"/>
      <c r="H36" s="30"/>
      <c r="I36" s="104">
        <v>0.15</v>
      </c>
      <c r="J36" s="103">
        <f>ROUND(((SUM(BF130:BF334))*I36),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hidden="1" customHeight="1" x14ac:dyDescent="0.15">
      <c r="A37" s="30"/>
      <c r="B37" s="31"/>
      <c r="C37" s="30"/>
      <c r="D37" s="30"/>
      <c r="E37" s="27" t="s">
        <v>44</v>
      </c>
      <c r="F37" s="103">
        <f>ROUND((SUM(BG130:BG334)),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hidden="1" customHeight="1" x14ac:dyDescent="0.15">
      <c r="A38" s="30"/>
      <c r="B38" s="31"/>
      <c r="C38" s="30"/>
      <c r="D38" s="30"/>
      <c r="E38" s="27" t="s">
        <v>45</v>
      </c>
      <c r="F38" s="103">
        <f>ROUND((SUM(BH130:BH334)),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46</v>
      </c>
      <c r="F39" s="103">
        <f>ROUND((SUM(BI130:BI334)),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7" customHeight="1" x14ac:dyDescent="0.15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5" customHeight="1" x14ac:dyDescent="0.15">
      <c r="A41" s="30"/>
      <c r="B41" s="31"/>
      <c r="C41" s="105"/>
      <c r="D41" s="106" t="s">
        <v>47</v>
      </c>
      <c r="E41" s="58"/>
      <c r="F41" s="58"/>
      <c r="G41" s="107" t="s">
        <v>48</v>
      </c>
      <c r="H41" s="108" t="s">
        <v>49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5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5" customHeight="1" x14ac:dyDescent="0.15">
      <c r="B43" s="21"/>
      <c r="L43" s="21"/>
    </row>
    <row r="44" spans="1:31" s="1" customFormat="1" ht="14.5" customHeight="1" x14ac:dyDescent="0.15">
      <c r="B44" s="21"/>
      <c r="L44" s="21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2" customFormat="1" ht="16.5" customHeight="1" x14ac:dyDescent="0.15">
      <c r="A87" s="30"/>
      <c r="B87" s="31"/>
      <c r="C87" s="30"/>
      <c r="D87" s="30"/>
      <c r="E87" s="247" t="s">
        <v>151</v>
      </c>
      <c r="F87" s="246"/>
      <c r="G87" s="246"/>
      <c r="H87" s="246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15">
      <c r="A88" s="30"/>
      <c r="B88" s="31"/>
      <c r="C88" s="27" t="s">
        <v>152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15">
      <c r="A89" s="30"/>
      <c r="B89" s="31"/>
      <c r="C89" s="30"/>
      <c r="D89" s="30"/>
      <c r="E89" s="241" t="str">
        <f>E11</f>
        <v>11 - Vodovodní přípojky na pravém břehu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7" customHeight="1" x14ac:dyDescent="0.15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15">
      <c r="A91" s="30"/>
      <c r="B91" s="31"/>
      <c r="C91" s="27" t="s">
        <v>18</v>
      </c>
      <c r="D91" s="30"/>
      <c r="E91" s="30"/>
      <c r="F91" s="25" t="str">
        <f>F14</f>
        <v>Semily</v>
      </c>
      <c r="G91" s="30"/>
      <c r="H91" s="30"/>
      <c r="I91" s="27" t="s">
        <v>20</v>
      </c>
      <c r="J91" s="53" t="str">
        <f>IF(J14="","",J14)</f>
        <v>27. 10. 2022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5" customHeight="1" x14ac:dyDescent="0.15">
      <c r="A93" s="30"/>
      <c r="B93" s="31"/>
      <c r="C93" s="27" t="s">
        <v>22</v>
      </c>
      <c r="D93" s="30"/>
      <c r="E93" s="30"/>
      <c r="F93" s="25" t="str">
        <f>E17</f>
        <v>VHS Turnov, Antonína Dvořáka 287, 511 01 Turnov</v>
      </c>
      <c r="G93" s="30"/>
      <c r="H93" s="30"/>
      <c r="I93" s="27" t="s">
        <v>28</v>
      </c>
      <c r="J93" s="28" t="str">
        <f>E23</f>
        <v>ŠINDLAR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5" customHeight="1" x14ac:dyDescent="0.15">
      <c r="A94" s="30"/>
      <c r="B94" s="31"/>
      <c r="C94" s="27" t="s">
        <v>26</v>
      </c>
      <c r="D94" s="30"/>
      <c r="E94" s="30"/>
      <c r="F94" s="25" t="str">
        <f>IF(E20="","",E20)</f>
        <v>Dle výběrového řízení</v>
      </c>
      <c r="G94" s="30"/>
      <c r="H94" s="30"/>
      <c r="I94" s="27" t="s">
        <v>33</v>
      </c>
      <c r="J94" s="28" t="str">
        <f>E26</f>
        <v>Roman Bárta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25" customHeight="1" x14ac:dyDescent="0.15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15">
      <c r="A96" s="30"/>
      <c r="B96" s="31"/>
      <c r="C96" s="113" t="s">
        <v>157</v>
      </c>
      <c r="D96" s="105"/>
      <c r="E96" s="105"/>
      <c r="F96" s="105"/>
      <c r="G96" s="105"/>
      <c r="H96" s="105"/>
      <c r="I96" s="105"/>
      <c r="J96" s="114" t="s">
        <v>158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75" customHeight="1" x14ac:dyDescent="0.15">
      <c r="A98" s="30"/>
      <c r="B98" s="31"/>
      <c r="C98" s="115" t="s">
        <v>159</v>
      </c>
      <c r="D98" s="30"/>
      <c r="E98" s="30"/>
      <c r="F98" s="30"/>
      <c r="G98" s="30"/>
      <c r="H98" s="30"/>
      <c r="I98" s="30"/>
      <c r="J98" s="69">
        <f>J130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160</v>
      </c>
    </row>
    <row r="99" spans="1:47" s="9" customFormat="1" ht="25" customHeight="1" x14ac:dyDescent="0.15">
      <c r="B99" s="116"/>
      <c r="D99" s="117" t="s">
        <v>161</v>
      </c>
      <c r="E99" s="118"/>
      <c r="F99" s="118"/>
      <c r="G99" s="118"/>
      <c r="H99" s="118"/>
      <c r="I99" s="118"/>
      <c r="J99" s="119">
        <f>J131</f>
        <v>0</v>
      </c>
      <c r="L99" s="116"/>
    </row>
    <row r="100" spans="1:47" s="10" customFormat="1" ht="20" customHeight="1" x14ac:dyDescent="0.15">
      <c r="B100" s="120"/>
      <c r="D100" s="121" t="s">
        <v>162</v>
      </c>
      <c r="E100" s="122"/>
      <c r="F100" s="122"/>
      <c r="G100" s="122"/>
      <c r="H100" s="122"/>
      <c r="I100" s="122"/>
      <c r="J100" s="123">
        <f>J132</f>
        <v>0</v>
      </c>
      <c r="L100" s="120"/>
    </row>
    <row r="101" spans="1:47" s="10" customFormat="1" ht="20" customHeight="1" x14ac:dyDescent="0.15">
      <c r="B101" s="120"/>
      <c r="D101" s="121" t="s">
        <v>165</v>
      </c>
      <c r="E101" s="122"/>
      <c r="F101" s="122"/>
      <c r="G101" s="122"/>
      <c r="H101" s="122"/>
      <c r="I101" s="122"/>
      <c r="J101" s="123">
        <f>J239</f>
        <v>0</v>
      </c>
      <c r="L101" s="120"/>
    </row>
    <row r="102" spans="1:47" s="10" customFormat="1" ht="20" customHeight="1" x14ac:dyDescent="0.15">
      <c r="B102" s="120"/>
      <c r="D102" s="121" t="s">
        <v>532</v>
      </c>
      <c r="E102" s="122"/>
      <c r="F102" s="122"/>
      <c r="G102" s="122"/>
      <c r="H102" s="122"/>
      <c r="I102" s="122"/>
      <c r="J102" s="123">
        <f>J246</f>
        <v>0</v>
      </c>
      <c r="L102" s="120"/>
    </row>
    <row r="103" spans="1:47" s="10" customFormat="1" ht="20" customHeight="1" x14ac:dyDescent="0.15">
      <c r="B103" s="120"/>
      <c r="D103" s="121" t="s">
        <v>166</v>
      </c>
      <c r="E103" s="122"/>
      <c r="F103" s="122"/>
      <c r="G103" s="122"/>
      <c r="H103" s="122"/>
      <c r="I103" s="122"/>
      <c r="J103" s="123">
        <f>J285</f>
        <v>0</v>
      </c>
      <c r="L103" s="120"/>
    </row>
    <row r="104" spans="1:47" s="10" customFormat="1" ht="20" customHeight="1" x14ac:dyDescent="0.15">
      <c r="B104" s="120"/>
      <c r="D104" s="121" t="s">
        <v>533</v>
      </c>
      <c r="E104" s="122"/>
      <c r="F104" s="122"/>
      <c r="G104" s="122"/>
      <c r="H104" s="122"/>
      <c r="I104" s="122"/>
      <c r="J104" s="123">
        <f>J302</f>
        <v>0</v>
      </c>
      <c r="L104" s="120"/>
    </row>
    <row r="105" spans="1:47" s="10" customFormat="1" ht="20" customHeight="1" x14ac:dyDescent="0.15">
      <c r="B105" s="120"/>
      <c r="D105" s="121" t="s">
        <v>167</v>
      </c>
      <c r="E105" s="122"/>
      <c r="F105" s="122"/>
      <c r="G105" s="122"/>
      <c r="H105" s="122"/>
      <c r="I105" s="122"/>
      <c r="J105" s="123">
        <f>J313</f>
        <v>0</v>
      </c>
      <c r="L105" s="120"/>
    </row>
    <row r="106" spans="1:47" s="10" customFormat="1" ht="20" customHeight="1" x14ac:dyDescent="0.15">
      <c r="B106" s="120"/>
      <c r="D106" s="121" t="s">
        <v>168</v>
      </c>
      <c r="E106" s="122"/>
      <c r="F106" s="122"/>
      <c r="G106" s="122"/>
      <c r="H106" s="122"/>
      <c r="I106" s="122"/>
      <c r="J106" s="123">
        <f>J322</f>
        <v>0</v>
      </c>
      <c r="L106" s="120"/>
    </row>
    <row r="107" spans="1:47" s="9" customFormat="1" ht="25" customHeight="1" x14ac:dyDescent="0.15">
      <c r="B107" s="116"/>
      <c r="D107" s="117" t="s">
        <v>989</v>
      </c>
      <c r="E107" s="118"/>
      <c r="F107" s="118"/>
      <c r="G107" s="118"/>
      <c r="H107" s="118"/>
      <c r="I107" s="118"/>
      <c r="J107" s="119">
        <f>J324</f>
        <v>0</v>
      </c>
      <c r="L107" s="116"/>
    </row>
    <row r="108" spans="1:47" s="10" customFormat="1" ht="20" customHeight="1" x14ac:dyDescent="0.15">
      <c r="B108" s="120"/>
      <c r="D108" s="121" t="s">
        <v>1571</v>
      </c>
      <c r="E108" s="122"/>
      <c r="F108" s="122"/>
      <c r="G108" s="122"/>
      <c r="H108" s="122"/>
      <c r="I108" s="122"/>
      <c r="J108" s="123">
        <f>J325</f>
        <v>0</v>
      </c>
      <c r="L108" s="120"/>
    </row>
    <row r="109" spans="1:47" s="2" customFormat="1" ht="21.75" customHeight="1" x14ac:dyDescent="0.15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47" s="2" customFormat="1" ht="7" customHeight="1" x14ac:dyDescent="0.15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31" s="2" customFormat="1" ht="7" customHeight="1" x14ac:dyDescent="0.15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25" customHeight="1" x14ac:dyDescent="0.15">
      <c r="A115" s="30"/>
      <c r="B115" s="31"/>
      <c r="C115" s="22" t="s">
        <v>169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7" customHeight="1" x14ac:dyDescent="0.15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12" customHeight="1" x14ac:dyDescent="0.15">
      <c r="A117" s="30"/>
      <c r="B117" s="31"/>
      <c r="C117" s="27" t="s">
        <v>14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26.25" customHeight="1" x14ac:dyDescent="0.15">
      <c r="A118" s="30"/>
      <c r="B118" s="31"/>
      <c r="C118" s="30"/>
      <c r="D118" s="30"/>
      <c r="E118" s="247" t="str">
        <f>E7</f>
        <v>Semily - obnova inženýrských sítí v lokalitě Na Mýtě a shybek pod Jizerou</v>
      </c>
      <c r="F118" s="248"/>
      <c r="G118" s="248"/>
      <c r="H118" s="248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1" customFormat="1" ht="12" customHeight="1" x14ac:dyDescent="0.15">
      <c r="B119" s="21"/>
      <c r="C119" s="27" t="s">
        <v>150</v>
      </c>
      <c r="L119" s="21"/>
    </row>
    <row r="120" spans="1:31" s="2" customFormat="1" ht="16.5" customHeight="1" x14ac:dyDescent="0.15">
      <c r="A120" s="30"/>
      <c r="B120" s="31"/>
      <c r="C120" s="30"/>
      <c r="D120" s="30"/>
      <c r="E120" s="247" t="s">
        <v>151</v>
      </c>
      <c r="F120" s="246"/>
      <c r="G120" s="246"/>
      <c r="H120" s="246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2" customHeight="1" x14ac:dyDescent="0.15">
      <c r="A121" s="30"/>
      <c r="B121" s="31"/>
      <c r="C121" s="27" t="s">
        <v>152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6.5" customHeight="1" x14ac:dyDescent="0.15">
      <c r="A122" s="30"/>
      <c r="B122" s="31"/>
      <c r="C122" s="30"/>
      <c r="D122" s="30"/>
      <c r="E122" s="241" t="str">
        <f>E11</f>
        <v>11 - Vodovodní přípojky na pravém břehu</v>
      </c>
      <c r="F122" s="246"/>
      <c r="G122" s="246"/>
      <c r="H122" s="246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7" customHeight="1" x14ac:dyDescent="0.15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2" customHeight="1" x14ac:dyDescent="0.15">
      <c r="A124" s="30"/>
      <c r="B124" s="31"/>
      <c r="C124" s="27" t="s">
        <v>18</v>
      </c>
      <c r="D124" s="30"/>
      <c r="E124" s="30"/>
      <c r="F124" s="25" t="str">
        <f>F14</f>
        <v>Semily</v>
      </c>
      <c r="G124" s="30"/>
      <c r="H124" s="30"/>
      <c r="I124" s="27" t="s">
        <v>20</v>
      </c>
      <c r="J124" s="53" t="str">
        <f>IF(J14="","",J14)</f>
        <v>27. 10. 2022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7" customHeight="1" x14ac:dyDescent="0.15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25" customHeight="1" x14ac:dyDescent="0.15">
      <c r="A126" s="30"/>
      <c r="B126" s="31"/>
      <c r="C126" s="27" t="s">
        <v>22</v>
      </c>
      <c r="D126" s="30"/>
      <c r="E126" s="30"/>
      <c r="F126" s="25" t="str">
        <f>E17</f>
        <v>VHS Turnov, Antonína Dvořáka 287, 511 01 Turnov</v>
      </c>
      <c r="G126" s="30"/>
      <c r="H126" s="30"/>
      <c r="I126" s="27" t="s">
        <v>28</v>
      </c>
      <c r="J126" s="28" t="str">
        <f>E23</f>
        <v>ŠINDLAR s.r.o.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5.25" customHeight="1" x14ac:dyDescent="0.15">
      <c r="A127" s="30"/>
      <c r="B127" s="31"/>
      <c r="C127" s="27" t="s">
        <v>26</v>
      </c>
      <c r="D127" s="30"/>
      <c r="E127" s="30"/>
      <c r="F127" s="25" t="str">
        <f>IF(E20="","",E20)</f>
        <v>Dle výběrového řízení</v>
      </c>
      <c r="G127" s="30"/>
      <c r="H127" s="30"/>
      <c r="I127" s="27" t="s">
        <v>33</v>
      </c>
      <c r="J127" s="28" t="str">
        <f>E26</f>
        <v>Roman Bárta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0.25" customHeight="1" x14ac:dyDescent="0.15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11" customFormat="1" ht="29.25" customHeight="1" x14ac:dyDescent="0.15">
      <c r="A129" s="124"/>
      <c r="B129" s="125"/>
      <c r="C129" s="126" t="s">
        <v>170</v>
      </c>
      <c r="D129" s="127" t="s">
        <v>62</v>
      </c>
      <c r="E129" s="127" t="s">
        <v>58</v>
      </c>
      <c r="F129" s="127" t="s">
        <v>59</v>
      </c>
      <c r="G129" s="127" t="s">
        <v>171</v>
      </c>
      <c r="H129" s="127" t="s">
        <v>172</v>
      </c>
      <c r="I129" s="127" t="s">
        <v>173</v>
      </c>
      <c r="J129" s="127" t="s">
        <v>158</v>
      </c>
      <c r="K129" s="128" t="s">
        <v>174</v>
      </c>
      <c r="L129" s="129"/>
      <c r="M129" s="60" t="s">
        <v>1</v>
      </c>
      <c r="N129" s="61" t="s">
        <v>41</v>
      </c>
      <c r="O129" s="61" t="s">
        <v>175</v>
      </c>
      <c r="P129" s="61" t="s">
        <v>176</v>
      </c>
      <c r="Q129" s="61" t="s">
        <v>177</v>
      </c>
      <c r="R129" s="61" t="s">
        <v>178</v>
      </c>
      <c r="S129" s="61" t="s">
        <v>179</v>
      </c>
      <c r="T129" s="62" t="s">
        <v>180</v>
      </c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</row>
    <row r="130" spans="1:65" s="2" customFormat="1" ht="22.75" customHeight="1" x14ac:dyDescent="0.2">
      <c r="A130" s="30"/>
      <c r="B130" s="31"/>
      <c r="C130" s="67" t="s">
        <v>181</v>
      </c>
      <c r="D130" s="30"/>
      <c r="E130" s="30"/>
      <c r="F130" s="30"/>
      <c r="G130" s="30"/>
      <c r="H130" s="30"/>
      <c r="I130" s="30"/>
      <c r="J130" s="130">
        <f>BK130</f>
        <v>0</v>
      </c>
      <c r="K130" s="30"/>
      <c r="L130" s="31"/>
      <c r="M130" s="63"/>
      <c r="N130" s="54"/>
      <c r="O130" s="64"/>
      <c r="P130" s="131">
        <f>P131+P324</f>
        <v>667.78680999999995</v>
      </c>
      <c r="Q130" s="64"/>
      <c r="R130" s="131">
        <f>R131+R324</f>
        <v>106.84579139</v>
      </c>
      <c r="S130" s="64"/>
      <c r="T130" s="132">
        <f>T131+T324</f>
        <v>67.497279000000006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76</v>
      </c>
      <c r="AU130" s="18" t="s">
        <v>160</v>
      </c>
      <c r="BK130" s="133">
        <f>BK131+BK324</f>
        <v>0</v>
      </c>
    </row>
    <row r="131" spans="1:65" s="12" customFormat="1" ht="26" customHeight="1" x14ac:dyDescent="0.2">
      <c r="B131" s="134"/>
      <c r="D131" s="135" t="s">
        <v>76</v>
      </c>
      <c r="E131" s="136" t="s">
        <v>182</v>
      </c>
      <c r="F131" s="136" t="s">
        <v>183</v>
      </c>
      <c r="J131" s="137">
        <f>BK131</f>
        <v>0</v>
      </c>
      <c r="L131" s="134"/>
      <c r="M131" s="138"/>
      <c r="N131" s="139"/>
      <c r="O131" s="139"/>
      <c r="P131" s="140">
        <f>P132+P239+P246+P285+P302+P313+P322</f>
        <v>648.19107599999995</v>
      </c>
      <c r="Q131" s="139"/>
      <c r="R131" s="140">
        <f>R132+R239+R246+R285+R302+R313+R322</f>
        <v>106.80329423000001</v>
      </c>
      <c r="S131" s="139"/>
      <c r="T131" s="141">
        <f>T132+T239+T246+T285+T302+T313+T322</f>
        <v>67.497279000000006</v>
      </c>
      <c r="AR131" s="135" t="s">
        <v>84</v>
      </c>
      <c r="AT131" s="142" t="s">
        <v>76</v>
      </c>
      <c r="AU131" s="142" t="s">
        <v>77</v>
      </c>
      <c r="AY131" s="135" t="s">
        <v>184</v>
      </c>
      <c r="BK131" s="143">
        <f>BK132+BK239+BK246+BK285+BK302+BK313+BK322</f>
        <v>0</v>
      </c>
    </row>
    <row r="132" spans="1:65" s="12" customFormat="1" ht="22.75" customHeight="1" x14ac:dyDescent="0.15">
      <c r="B132" s="134"/>
      <c r="D132" s="135" t="s">
        <v>76</v>
      </c>
      <c r="E132" s="144" t="s">
        <v>84</v>
      </c>
      <c r="F132" s="144" t="s">
        <v>185</v>
      </c>
      <c r="J132" s="145">
        <f>BK132</f>
        <v>0</v>
      </c>
      <c r="L132" s="134"/>
      <c r="M132" s="138"/>
      <c r="N132" s="139"/>
      <c r="O132" s="139"/>
      <c r="P132" s="140">
        <f>SUM(P133:P238)</f>
        <v>223.13368000000003</v>
      </c>
      <c r="Q132" s="139"/>
      <c r="R132" s="140">
        <f>SUM(R133:R238)</f>
        <v>89.493949320000013</v>
      </c>
      <c r="S132" s="139"/>
      <c r="T132" s="141">
        <f>SUM(T133:T238)</f>
        <v>67.488319000000004</v>
      </c>
      <c r="AR132" s="135" t="s">
        <v>84</v>
      </c>
      <c r="AT132" s="142" t="s">
        <v>76</v>
      </c>
      <c r="AU132" s="142" t="s">
        <v>84</v>
      </c>
      <c r="AY132" s="135" t="s">
        <v>184</v>
      </c>
      <c r="BK132" s="143">
        <f>SUM(BK133:BK238)</f>
        <v>0</v>
      </c>
    </row>
    <row r="133" spans="1:65" s="2" customFormat="1" ht="55.5" customHeight="1" x14ac:dyDescent="0.15">
      <c r="A133" s="30"/>
      <c r="B133" s="146"/>
      <c r="C133" s="147" t="s">
        <v>84</v>
      </c>
      <c r="D133" s="147" t="s">
        <v>186</v>
      </c>
      <c r="E133" s="148" t="s">
        <v>992</v>
      </c>
      <c r="F133" s="149" t="s">
        <v>993</v>
      </c>
      <c r="G133" s="150" t="s">
        <v>189</v>
      </c>
      <c r="H133" s="151">
        <v>13.994999999999999</v>
      </c>
      <c r="I133" s="152"/>
      <c r="J133" s="152">
        <f>ROUND(I133*H133,2)</f>
        <v>0</v>
      </c>
      <c r="K133" s="149" t="s">
        <v>190</v>
      </c>
      <c r="L133" s="31"/>
      <c r="M133" s="153" t="s">
        <v>1</v>
      </c>
      <c r="N133" s="154" t="s">
        <v>42</v>
      </c>
      <c r="O133" s="155">
        <v>0.29899999999999999</v>
      </c>
      <c r="P133" s="155">
        <f>O133*H133</f>
        <v>4.1845049999999997</v>
      </c>
      <c r="Q133" s="155">
        <v>0</v>
      </c>
      <c r="R133" s="155">
        <f>Q133*H133</f>
        <v>0</v>
      </c>
      <c r="S133" s="155">
        <v>0.28100000000000003</v>
      </c>
      <c r="T133" s="156">
        <f>S133*H133</f>
        <v>3.9325950000000001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7" t="s">
        <v>97</v>
      </c>
      <c r="AT133" s="157" t="s">
        <v>186</v>
      </c>
      <c r="AU133" s="157" t="s">
        <v>86</v>
      </c>
      <c r="AY133" s="18" t="s">
        <v>184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8" t="s">
        <v>84</v>
      </c>
      <c r="BK133" s="158">
        <f>ROUND(I133*H133,2)</f>
        <v>0</v>
      </c>
      <c r="BL133" s="18" t="s">
        <v>97</v>
      </c>
      <c r="BM133" s="157" t="s">
        <v>2937</v>
      </c>
    </row>
    <row r="134" spans="1:65" s="14" customFormat="1" x14ac:dyDescent="0.15">
      <c r="B134" s="169"/>
      <c r="D134" s="159" t="s">
        <v>194</v>
      </c>
      <c r="E134" s="170" t="s">
        <v>1</v>
      </c>
      <c r="F134" s="171" t="s">
        <v>2938</v>
      </c>
      <c r="H134" s="172">
        <v>13.994999999999999</v>
      </c>
      <c r="L134" s="169"/>
      <c r="M134" s="173"/>
      <c r="N134" s="174"/>
      <c r="O134" s="174"/>
      <c r="P134" s="174"/>
      <c r="Q134" s="174"/>
      <c r="R134" s="174"/>
      <c r="S134" s="174"/>
      <c r="T134" s="175"/>
      <c r="AT134" s="170" t="s">
        <v>194</v>
      </c>
      <c r="AU134" s="170" t="s">
        <v>86</v>
      </c>
      <c r="AV134" s="14" t="s">
        <v>86</v>
      </c>
      <c r="AW134" s="14" t="s">
        <v>32</v>
      </c>
      <c r="AX134" s="14" t="s">
        <v>84</v>
      </c>
      <c r="AY134" s="170" t="s">
        <v>184</v>
      </c>
    </row>
    <row r="135" spans="1:65" s="2" customFormat="1" ht="62.75" customHeight="1" x14ac:dyDescent="0.15">
      <c r="A135" s="30"/>
      <c r="B135" s="146"/>
      <c r="C135" s="147" t="s">
        <v>86</v>
      </c>
      <c r="D135" s="147" t="s">
        <v>186</v>
      </c>
      <c r="E135" s="148" t="s">
        <v>669</v>
      </c>
      <c r="F135" s="149" t="s">
        <v>670</v>
      </c>
      <c r="G135" s="150" t="s">
        <v>189</v>
      </c>
      <c r="H135" s="151">
        <v>7.4249999999999998</v>
      </c>
      <c r="I135" s="152"/>
      <c r="J135" s="152">
        <f>ROUND(I135*H135,2)</f>
        <v>0</v>
      </c>
      <c r="K135" s="149" t="s">
        <v>190</v>
      </c>
      <c r="L135" s="31"/>
      <c r="M135" s="153" t="s">
        <v>1</v>
      </c>
      <c r="N135" s="154" t="s">
        <v>42</v>
      </c>
      <c r="O135" s="155">
        <v>0.27200000000000002</v>
      </c>
      <c r="P135" s="155">
        <f>O135*H135</f>
        <v>2.0196000000000001</v>
      </c>
      <c r="Q135" s="155">
        <v>0</v>
      </c>
      <c r="R135" s="155">
        <f>Q135*H135</f>
        <v>0</v>
      </c>
      <c r="S135" s="155">
        <v>0.26</v>
      </c>
      <c r="T135" s="156">
        <f>S135*H135</f>
        <v>1.9305000000000001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97</v>
      </c>
      <c r="AT135" s="157" t="s">
        <v>186</v>
      </c>
      <c r="AU135" s="157" t="s">
        <v>86</v>
      </c>
      <c r="AY135" s="18" t="s">
        <v>184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84</v>
      </c>
      <c r="BK135" s="158">
        <f>ROUND(I135*H135,2)</f>
        <v>0</v>
      </c>
      <c r="BL135" s="18" t="s">
        <v>97</v>
      </c>
      <c r="BM135" s="157" t="s">
        <v>2939</v>
      </c>
    </row>
    <row r="136" spans="1:65" s="14" customFormat="1" x14ac:dyDescent="0.15">
      <c r="B136" s="169"/>
      <c r="D136" s="159" t="s">
        <v>194</v>
      </c>
      <c r="E136" s="170" t="s">
        <v>1</v>
      </c>
      <c r="F136" s="171" t="s">
        <v>2940</v>
      </c>
      <c r="H136" s="172">
        <v>7.4249999999999998</v>
      </c>
      <c r="L136" s="169"/>
      <c r="M136" s="173"/>
      <c r="N136" s="174"/>
      <c r="O136" s="174"/>
      <c r="P136" s="174"/>
      <c r="Q136" s="174"/>
      <c r="R136" s="174"/>
      <c r="S136" s="174"/>
      <c r="T136" s="175"/>
      <c r="AT136" s="170" t="s">
        <v>194</v>
      </c>
      <c r="AU136" s="170" t="s">
        <v>86</v>
      </c>
      <c r="AV136" s="14" t="s">
        <v>86</v>
      </c>
      <c r="AW136" s="14" t="s">
        <v>32</v>
      </c>
      <c r="AX136" s="14" t="s">
        <v>84</v>
      </c>
      <c r="AY136" s="170" t="s">
        <v>184</v>
      </c>
    </row>
    <row r="137" spans="1:65" s="2" customFormat="1" ht="66.75" customHeight="1" x14ac:dyDescent="0.15">
      <c r="A137" s="30"/>
      <c r="B137" s="146"/>
      <c r="C137" s="147" t="s">
        <v>93</v>
      </c>
      <c r="D137" s="147" t="s">
        <v>186</v>
      </c>
      <c r="E137" s="148" t="s">
        <v>1723</v>
      </c>
      <c r="F137" s="149" t="s">
        <v>1724</v>
      </c>
      <c r="G137" s="150" t="s">
        <v>189</v>
      </c>
      <c r="H137" s="151">
        <v>15.708</v>
      </c>
      <c r="I137" s="152"/>
      <c r="J137" s="152">
        <f>ROUND(I137*H137,2)</f>
        <v>0</v>
      </c>
      <c r="K137" s="149" t="s">
        <v>190</v>
      </c>
      <c r="L137" s="31"/>
      <c r="M137" s="153" t="s">
        <v>1</v>
      </c>
      <c r="N137" s="154" t="s">
        <v>42</v>
      </c>
      <c r="O137" s="155">
        <v>7.2999999999999995E-2</v>
      </c>
      <c r="P137" s="155">
        <f>O137*H137</f>
        <v>1.146684</v>
      </c>
      <c r="Q137" s="155">
        <v>0</v>
      </c>
      <c r="R137" s="155">
        <f>Q137*H137</f>
        <v>0</v>
      </c>
      <c r="S137" s="155">
        <v>0.28999999999999998</v>
      </c>
      <c r="T137" s="156">
        <f>S137*H137</f>
        <v>4.55532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97</v>
      </c>
      <c r="AT137" s="157" t="s">
        <v>186</v>
      </c>
      <c r="AU137" s="157" t="s">
        <v>86</v>
      </c>
      <c r="AY137" s="18" t="s">
        <v>184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84</v>
      </c>
      <c r="BK137" s="158">
        <f>ROUND(I137*H137,2)</f>
        <v>0</v>
      </c>
      <c r="BL137" s="18" t="s">
        <v>97</v>
      </c>
      <c r="BM137" s="157" t="s">
        <v>2941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2942</v>
      </c>
      <c r="H138" s="172">
        <v>15.708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84</v>
      </c>
      <c r="AY138" s="170" t="s">
        <v>184</v>
      </c>
    </row>
    <row r="139" spans="1:65" s="2" customFormat="1" ht="66.75" customHeight="1" x14ac:dyDescent="0.15">
      <c r="A139" s="30"/>
      <c r="B139" s="146"/>
      <c r="C139" s="147" t="s">
        <v>97</v>
      </c>
      <c r="D139" s="147" t="s">
        <v>186</v>
      </c>
      <c r="E139" s="148" t="s">
        <v>187</v>
      </c>
      <c r="F139" s="149" t="s">
        <v>188</v>
      </c>
      <c r="G139" s="150" t="s">
        <v>189</v>
      </c>
      <c r="H139" s="151">
        <v>26.422000000000001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0.11899999999999999</v>
      </c>
      <c r="P139" s="155">
        <f>O139*H139</f>
        <v>3.144218</v>
      </c>
      <c r="Q139" s="155">
        <v>0</v>
      </c>
      <c r="R139" s="155">
        <f>Q139*H139</f>
        <v>0</v>
      </c>
      <c r="S139" s="155">
        <v>0.44</v>
      </c>
      <c r="T139" s="156">
        <f>S139*H139</f>
        <v>11.625680000000001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2943</v>
      </c>
    </row>
    <row r="140" spans="1:65" s="2" customFormat="1" ht="30" x14ac:dyDescent="0.15">
      <c r="A140" s="30"/>
      <c r="B140" s="31"/>
      <c r="C140" s="30"/>
      <c r="D140" s="159" t="s">
        <v>192</v>
      </c>
      <c r="E140" s="30"/>
      <c r="F140" s="160" t="s">
        <v>193</v>
      </c>
      <c r="G140" s="30"/>
      <c r="H140" s="30"/>
      <c r="I140" s="30"/>
      <c r="J140" s="30"/>
      <c r="K140" s="30"/>
      <c r="L140" s="31"/>
      <c r="M140" s="161"/>
      <c r="N140" s="162"/>
      <c r="O140" s="56"/>
      <c r="P140" s="56"/>
      <c r="Q140" s="56"/>
      <c r="R140" s="56"/>
      <c r="S140" s="56"/>
      <c r="T140" s="57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8" t="s">
        <v>192</v>
      </c>
      <c r="AU140" s="18" t="s">
        <v>86</v>
      </c>
    </row>
    <row r="141" spans="1:65" s="13" customFormat="1" x14ac:dyDescent="0.15">
      <c r="B141" s="163"/>
      <c r="D141" s="159" t="s">
        <v>194</v>
      </c>
      <c r="E141" s="164" t="s">
        <v>1</v>
      </c>
      <c r="F141" s="165" t="s">
        <v>265</v>
      </c>
      <c r="H141" s="164" t="s">
        <v>1</v>
      </c>
      <c r="L141" s="163"/>
      <c r="M141" s="166"/>
      <c r="N141" s="167"/>
      <c r="O141" s="167"/>
      <c r="P141" s="167"/>
      <c r="Q141" s="167"/>
      <c r="R141" s="167"/>
      <c r="S141" s="167"/>
      <c r="T141" s="168"/>
      <c r="AT141" s="164" t="s">
        <v>194</v>
      </c>
      <c r="AU141" s="164" t="s">
        <v>86</v>
      </c>
      <c r="AV141" s="13" t="s">
        <v>84</v>
      </c>
      <c r="AW141" s="13" t="s">
        <v>32</v>
      </c>
      <c r="AX141" s="13" t="s">
        <v>77</v>
      </c>
      <c r="AY141" s="164" t="s">
        <v>184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196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4" customFormat="1" x14ac:dyDescent="0.15">
      <c r="B143" s="169"/>
      <c r="D143" s="159" t="s">
        <v>194</v>
      </c>
      <c r="E143" s="170" t="s">
        <v>1</v>
      </c>
      <c r="F143" s="171" t="s">
        <v>2944</v>
      </c>
      <c r="H143" s="172">
        <v>26.422000000000001</v>
      </c>
      <c r="L143" s="169"/>
      <c r="M143" s="173"/>
      <c r="N143" s="174"/>
      <c r="O143" s="174"/>
      <c r="P143" s="174"/>
      <c r="Q143" s="174"/>
      <c r="R143" s="174"/>
      <c r="S143" s="174"/>
      <c r="T143" s="175"/>
      <c r="AT143" s="170" t="s">
        <v>194</v>
      </c>
      <c r="AU143" s="170" t="s">
        <v>86</v>
      </c>
      <c r="AV143" s="14" t="s">
        <v>86</v>
      </c>
      <c r="AW143" s="14" t="s">
        <v>32</v>
      </c>
      <c r="AX143" s="14" t="s">
        <v>84</v>
      </c>
      <c r="AY143" s="170" t="s">
        <v>184</v>
      </c>
    </row>
    <row r="144" spans="1:65" s="2" customFormat="1" ht="62.75" customHeight="1" x14ac:dyDescent="0.15">
      <c r="A144" s="30"/>
      <c r="B144" s="146"/>
      <c r="C144" s="147" t="s">
        <v>209</v>
      </c>
      <c r="D144" s="147" t="s">
        <v>186</v>
      </c>
      <c r="E144" s="148" t="s">
        <v>198</v>
      </c>
      <c r="F144" s="149" t="s">
        <v>199</v>
      </c>
      <c r="G144" s="150" t="s">
        <v>189</v>
      </c>
      <c r="H144" s="151">
        <v>36.03</v>
      </c>
      <c r="I144" s="152"/>
      <c r="J144" s="152">
        <f>ROUND(I144*H144,2)</f>
        <v>0</v>
      </c>
      <c r="K144" s="149" t="s">
        <v>190</v>
      </c>
      <c r="L144" s="31"/>
      <c r="M144" s="153" t="s">
        <v>1</v>
      </c>
      <c r="N144" s="154" t="s">
        <v>42</v>
      </c>
      <c r="O144" s="155">
        <v>0.19400000000000001</v>
      </c>
      <c r="P144" s="155">
        <f>O144*H144</f>
        <v>6.9898200000000008</v>
      </c>
      <c r="Q144" s="155">
        <v>0</v>
      </c>
      <c r="R144" s="155">
        <f>Q144*H144</f>
        <v>0</v>
      </c>
      <c r="S144" s="155">
        <v>0.32500000000000001</v>
      </c>
      <c r="T144" s="156">
        <f>S144*H144</f>
        <v>11.709750000000001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97</v>
      </c>
      <c r="AT144" s="157" t="s">
        <v>186</v>
      </c>
      <c r="AU144" s="157" t="s">
        <v>86</v>
      </c>
      <c r="AY144" s="18" t="s">
        <v>184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97</v>
      </c>
      <c r="BM144" s="157" t="s">
        <v>2945</v>
      </c>
    </row>
    <row r="145" spans="1:65" s="13" customFormat="1" x14ac:dyDescent="0.15">
      <c r="B145" s="163"/>
      <c r="D145" s="159" t="s">
        <v>194</v>
      </c>
      <c r="E145" s="164" t="s">
        <v>1</v>
      </c>
      <c r="F145" s="165" t="s">
        <v>265</v>
      </c>
      <c r="H145" s="164" t="s">
        <v>1</v>
      </c>
      <c r="L145" s="163"/>
      <c r="M145" s="166"/>
      <c r="N145" s="167"/>
      <c r="O145" s="167"/>
      <c r="P145" s="167"/>
      <c r="Q145" s="167"/>
      <c r="R145" s="167"/>
      <c r="S145" s="167"/>
      <c r="T145" s="168"/>
      <c r="AT145" s="164" t="s">
        <v>194</v>
      </c>
      <c r="AU145" s="164" t="s">
        <v>86</v>
      </c>
      <c r="AV145" s="13" t="s">
        <v>84</v>
      </c>
      <c r="AW145" s="13" t="s">
        <v>32</v>
      </c>
      <c r="AX145" s="13" t="s">
        <v>77</v>
      </c>
      <c r="AY145" s="164" t="s">
        <v>184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196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2946</v>
      </c>
      <c r="H147" s="172">
        <v>36.03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84</v>
      </c>
      <c r="AY147" s="170" t="s">
        <v>184</v>
      </c>
    </row>
    <row r="148" spans="1:65" s="2" customFormat="1" ht="49" customHeight="1" x14ac:dyDescent="0.15">
      <c r="A148" s="30"/>
      <c r="B148" s="146"/>
      <c r="C148" s="147" t="s">
        <v>214</v>
      </c>
      <c r="D148" s="147" t="s">
        <v>186</v>
      </c>
      <c r="E148" s="148" t="s">
        <v>201</v>
      </c>
      <c r="F148" s="149" t="s">
        <v>202</v>
      </c>
      <c r="G148" s="150" t="s">
        <v>189</v>
      </c>
      <c r="H148" s="151">
        <v>55.246000000000002</v>
      </c>
      <c r="I148" s="152"/>
      <c r="J148" s="152">
        <f>ROUND(I148*H148,2)</f>
        <v>0</v>
      </c>
      <c r="K148" s="149" t="s">
        <v>1</v>
      </c>
      <c r="L148" s="31"/>
      <c r="M148" s="153" t="s">
        <v>1</v>
      </c>
      <c r="N148" s="154" t="s">
        <v>42</v>
      </c>
      <c r="O148" s="155">
        <v>3.4000000000000002E-2</v>
      </c>
      <c r="P148" s="155">
        <f>O148*H148</f>
        <v>1.8783640000000001</v>
      </c>
      <c r="Q148" s="155">
        <v>9.0000000000000006E-5</v>
      </c>
      <c r="R148" s="155">
        <f>Q148*H148</f>
        <v>4.9721400000000008E-3</v>
      </c>
      <c r="S148" s="155">
        <v>0.25600000000000001</v>
      </c>
      <c r="T148" s="156">
        <f>S148*H148</f>
        <v>14.142976000000001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97</v>
      </c>
      <c r="AT148" s="157" t="s">
        <v>186</v>
      </c>
      <c r="AU148" s="157" t="s">
        <v>86</v>
      </c>
      <c r="AY148" s="18" t="s">
        <v>184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84</v>
      </c>
      <c r="BK148" s="158">
        <f>ROUND(I148*H148,2)</f>
        <v>0</v>
      </c>
      <c r="BL148" s="18" t="s">
        <v>97</v>
      </c>
      <c r="BM148" s="157" t="s">
        <v>2947</v>
      </c>
    </row>
    <row r="149" spans="1:65" s="2" customFormat="1" ht="30" x14ac:dyDescent="0.15">
      <c r="A149" s="30"/>
      <c r="B149" s="31"/>
      <c r="C149" s="30"/>
      <c r="D149" s="159" t="s">
        <v>192</v>
      </c>
      <c r="E149" s="30"/>
      <c r="F149" s="160" t="s">
        <v>204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192</v>
      </c>
      <c r="AU149" s="18" t="s">
        <v>86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265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196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2948</v>
      </c>
      <c r="H152" s="172">
        <v>55.246000000000002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84</v>
      </c>
      <c r="AY152" s="170" t="s">
        <v>184</v>
      </c>
    </row>
    <row r="153" spans="1:65" s="2" customFormat="1" ht="49" customHeight="1" x14ac:dyDescent="0.15">
      <c r="A153" s="30"/>
      <c r="B153" s="146"/>
      <c r="C153" s="147" t="s">
        <v>220</v>
      </c>
      <c r="D153" s="147" t="s">
        <v>186</v>
      </c>
      <c r="E153" s="148" t="s">
        <v>205</v>
      </c>
      <c r="F153" s="149" t="s">
        <v>206</v>
      </c>
      <c r="G153" s="150" t="s">
        <v>189</v>
      </c>
      <c r="H153" s="151">
        <v>45.637999999999998</v>
      </c>
      <c r="I153" s="152"/>
      <c r="J153" s="152">
        <f>ROUND(I153*H153,2)</f>
        <v>0</v>
      </c>
      <c r="K153" s="149" t="s">
        <v>1</v>
      </c>
      <c r="L153" s="31"/>
      <c r="M153" s="153" t="s">
        <v>1</v>
      </c>
      <c r="N153" s="154" t="s">
        <v>42</v>
      </c>
      <c r="O153" s="155">
        <v>3.4000000000000002E-2</v>
      </c>
      <c r="P153" s="155">
        <f>O153*H153</f>
        <v>1.5516920000000001</v>
      </c>
      <c r="Q153" s="155">
        <v>9.0000000000000006E-5</v>
      </c>
      <c r="R153" s="155">
        <f>Q153*H153</f>
        <v>4.1074200000000005E-3</v>
      </c>
      <c r="S153" s="155">
        <v>0.23499999999999999</v>
      </c>
      <c r="T153" s="156">
        <f>S153*H153</f>
        <v>10.724929999999999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2949</v>
      </c>
    </row>
    <row r="154" spans="1:65" s="2" customFormat="1" ht="30" x14ac:dyDescent="0.15">
      <c r="A154" s="30"/>
      <c r="B154" s="31"/>
      <c r="C154" s="30"/>
      <c r="D154" s="159" t="s">
        <v>192</v>
      </c>
      <c r="E154" s="30"/>
      <c r="F154" s="160" t="s">
        <v>208</v>
      </c>
      <c r="G154" s="30"/>
      <c r="H154" s="30"/>
      <c r="I154" s="30"/>
      <c r="J154" s="30"/>
      <c r="K154" s="30"/>
      <c r="L154" s="31"/>
      <c r="M154" s="161"/>
      <c r="N154" s="162"/>
      <c r="O154" s="56"/>
      <c r="P154" s="56"/>
      <c r="Q154" s="56"/>
      <c r="R154" s="56"/>
      <c r="S154" s="56"/>
      <c r="T154" s="57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8" t="s">
        <v>192</v>
      </c>
      <c r="AU154" s="18" t="s">
        <v>86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265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3" customFormat="1" x14ac:dyDescent="0.15">
      <c r="B156" s="163"/>
      <c r="D156" s="159" t="s">
        <v>194</v>
      </c>
      <c r="E156" s="164" t="s">
        <v>1</v>
      </c>
      <c r="F156" s="165" t="s">
        <v>196</v>
      </c>
      <c r="H156" s="164" t="s">
        <v>1</v>
      </c>
      <c r="L156" s="163"/>
      <c r="M156" s="166"/>
      <c r="N156" s="167"/>
      <c r="O156" s="167"/>
      <c r="P156" s="167"/>
      <c r="Q156" s="167"/>
      <c r="R156" s="167"/>
      <c r="S156" s="167"/>
      <c r="T156" s="168"/>
      <c r="AT156" s="164" t="s">
        <v>194</v>
      </c>
      <c r="AU156" s="164" t="s">
        <v>86</v>
      </c>
      <c r="AV156" s="13" t="s">
        <v>84</v>
      </c>
      <c r="AW156" s="13" t="s">
        <v>32</v>
      </c>
      <c r="AX156" s="13" t="s">
        <v>77</v>
      </c>
      <c r="AY156" s="164" t="s">
        <v>184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2950</v>
      </c>
      <c r="H157" s="172">
        <v>45.637999999999998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84</v>
      </c>
      <c r="AY157" s="170" t="s">
        <v>184</v>
      </c>
    </row>
    <row r="158" spans="1:65" s="2" customFormat="1" ht="49" customHeight="1" x14ac:dyDescent="0.15">
      <c r="A158" s="30"/>
      <c r="B158" s="146"/>
      <c r="C158" s="147" t="s">
        <v>226</v>
      </c>
      <c r="D158" s="147" t="s">
        <v>186</v>
      </c>
      <c r="E158" s="148" t="s">
        <v>210</v>
      </c>
      <c r="F158" s="149" t="s">
        <v>211</v>
      </c>
      <c r="G158" s="150" t="s">
        <v>189</v>
      </c>
      <c r="H158" s="151">
        <v>64.853999999999999</v>
      </c>
      <c r="I158" s="152"/>
      <c r="J158" s="152">
        <f>ROUND(I158*H158,2)</f>
        <v>0</v>
      </c>
      <c r="K158" s="149" t="s">
        <v>190</v>
      </c>
      <c r="L158" s="31"/>
      <c r="M158" s="153" t="s">
        <v>1</v>
      </c>
      <c r="N158" s="154" t="s">
        <v>42</v>
      </c>
      <c r="O158" s="155">
        <v>1.6E-2</v>
      </c>
      <c r="P158" s="155">
        <f>O158*H158</f>
        <v>1.0376639999999999</v>
      </c>
      <c r="Q158" s="155">
        <v>4.0000000000000003E-5</v>
      </c>
      <c r="R158" s="155">
        <f>Q158*H158</f>
        <v>2.5941600000000003E-3</v>
      </c>
      <c r="S158" s="155">
        <v>9.1999999999999998E-2</v>
      </c>
      <c r="T158" s="156">
        <f>S158*H158</f>
        <v>5.9665679999999996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97</v>
      </c>
      <c r="AT158" s="157" t="s">
        <v>186</v>
      </c>
      <c r="AU158" s="157" t="s">
        <v>86</v>
      </c>
      <c r="AY158" s="18" t="s">
        <v>184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84</v>
      </c>
      <c r="BK158" s="158">
        <f>ROUND(I158*H158,2)</f>
        <v>0</v>
      </c>
      <c r="BL158" s="18" t="s">
        <v>97</v>
      </c>
      <c r="BM158" s="157" t="s">
        <v>2951</v>
      </c>
    </row>
    <row r="159" spans="1:65" s="2" customFormat="1" ht="30" x14ac:dyDescent="0.15">
      <c r="A159" s="30"/>
      <c r="B159" s="31"/>
      <c r="C159" s="30"/>
      <c r="D159" s="159" t="s">
        <v>192</v>
      </c>
      <c r="E159" s="30"/>
      <c r="F159" s="160" t="s">
        <v>213</v>
      </c>
      <c r="G159" s="30"/>
      <c r="H159" s="30"/>
      <c r="I159" s="30"/>
      <c r="J159" s="30"/>
      <c r="K159" s="30"/>
      <c r="L159" s="31"/>
      <c r="M159" s="161"/>
      <c r="N159" s="162"/>
      <c r="O159" s="56"/>
      <c r="P159" s="56"/>
      <c r="Q159" s="56"/>
      <c r="R159" s="56"/>
      <c r="S159" s="56"/>
      <c r="T159" s="57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8" t="s">
        <v>192</v>
      </c>
      <c r="AU159" s="18" t="s">
        <v>86</v>
      </c>
    </row>
    <row r="160" spans="1:65" s="13" customFormat="1" x14ac:dyDescent="0.15">
      <c r="B160" s="163"/>
      <c r="D160" s="159" t="s">
        <v>194</v>
      </c>
      <c r="E160" s="164" t="s">
        <v>1</v>
      </c>
      <c r="F160" s="165" t="s">
        <v>265</v>
      </c>
      <c r="H160" s="164" t="s">
        <v>1</v>
      </c>
      <c r="L160" s="163"/>
      <c r="M160" s="166"/>
      <c r="N160" s="167"/>
      <c r="O160" s="167"/>
      <c r="P160" s="167"/>
      <c r="Q160" s="167"/>
      <c r="R160" s="167"/>
      <c r="S160" s="167"/>
      <c r="T160" s="168"/>
      <c r="AT160" s="164" t="s">
        <v>194</v>
      </c>
      <c r="AU160" s="164" t="s">
        <v>86</v>
      </c>
      <c r="AV160" s="13" t="s">
        <v>84</v>
      </c>
      <c r="AW160" s="13" t="s">
        <v>32</v>
      </c>
      <c r="AX160" s="13" t="s">
        <v>77</v>
      </c>
      <c r="AY160" s="164" t="s">
        <v>184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196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2952</v>
      </c>
      <c r="H162" s="172">
        <v>64.853999999999999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84</v>
      </c>
      <c r="AY162" s="170" t="s">
        <v>184</v>
      </c>
    </row>
    <row r="163" spans="1:65" s="2" customFormat="1" ht="44.25" customHeight="1" x14ac:dyDescent="0.15">
      <c r="A163" s="30"/>
      <c r="B163" s="146"/>
      <c r="C163" s="147" t="s">
        <v>232</v>
      </c>
      <c r="D163" s="147" t="s">
        <v>186</v>
      </c>
      <c r="E163" s="148" t="s">
        <v>1013</v>
      </c>
      <c r="F163" s="149" t="s">
        <v>1014</v>
      </c>
      <c r="G163" s="150" t="s">
        <v>229</v>
      </c>
      <c r="H163" s="151">
        <v>10</v>
      </c>
      <c r="I163" s="152"/>
      <c r="J163" s="152">
        <f>ROUND(I163*H163,2)</f>
        <v>0</v>
      </c>
      <c r="K163" s="149" t="s">
        <v>190</v>
      </c>
      <c r="L163" s="31"/>
      <c r="M163" s="153" t="s">
        <v>1</v>
      </c>
      <c r="N163" s="154" t="s">
        <v>42</v>
      </c>
      <c r="O163" s="155">
        <v>0.27200000000000002</v>
      </c>
      <c r="P163" s="155">
        <f>O163*H163</f>
        <v>2.72</v>
      </c>
      <c r="Q163" s="155">
        <v>0</v>
      </c>
      <c r="R163" s="155">
        <f>Q163*H163</f>
        <v>0</v>
      </c>
      <c r="S163" s="155">
        <v>0.28999999999999998</v>
      </c>
      <c r="T163" s="156">
        <f>S163*H163</f>
        <v>2.9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97</v>
      </c>
      <c r="AT163" s="157" t="s">
        <v>186</v>
      </c>
      <c r="AU163" s="157" t="s">
        <v>86</v>
      </c>
      <c r="AY163" s="18" t="s">
        <v>184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97</v>
      </c>
      <c r="BM163" s="157" t="s">
        <v>2953</v>
      </c>
    </row>
    <row r="164" spans="1:65" s="14" customFormat="1" x14ac:dyDescent="0.15">
      <c r="B164" s="169"/>
      <c r="D164" s="159" t="s">
        <v>194</v>
      </c>
      <c r="E164" s="170" t="s">
        <v>1</v>
      </c>
      <c r="F164" s="171" t="s">
        <v>1016</v>
      </c>
      <c r="H164" s="172">
        <v>10</v>
      </c>
      <c r="L164" s="169"/>
      <c r="M164" s="173"/>
      <c r="N164" s="174"/>
      <c r="O164" s="174"/>
      <c r="P164" s="174"/>
      <c r="Q164" s="174"/>
      <c r="R164" s="174"/>
      <c r="S164" s="174"/>
      <c r="T164" s="175"/>
      <c r="AT164" s="170" t="s">
        <v>194</v>
      </c>
      <c r="AU164" s="170" t="s">
        <v>86</v>
      </c>
      <c r="AV164" s="14" t="s">
        <v>86</v>
      </c>
      <c r="AW164" s="14" t="s">
        <v>32</v>
      </c>
      <c r="AX164" s="14" t="s">
        <v>84</v>
      </c>
      <c r="AY164" s="170" t="s">
        <v>184</v>
      </c>
    </row>
    <row r="165" spans="1:65" s="2" customFormat="1" ht="24.25" customHeight="1" x14ac:dyDescent="0.15">
      <c r="A165" s="30"/>
      <c r="B165" s="146"/>
      <c r="C165" s="147" t="s">
        <v>236</v>
      </c>
      <c r="D165" s="147" t="s">
        <v>186</v>
      </c>
      <c r="E165" s="148" t="s">
        <v>215</v>
      </c>
      <c r="F165" s="149" t="s">
        <v>216</v>
      </c>
      <c r="G165" s="150" t="s">
        <v>217</v>
      </c>
      <c r="H165" s="151">
        <v>27</v>
      </c>
      <c r="I165" s="152"/>
      <c r="J165" s="152">
        <f>ROUND(I165*H165,2)</f>
        <v>0</v>
      </c>
      <c r="K165" s="149" t="s">
        <v>190</v>
      </c>
      <c r="L165" s="31"/>
      <c r="M165" s="153" t="s">
        <v>1</v>
      </c>
      <c r="N165" s="154" t="s">
        <v>42</v>
      </c>
      <c r="O165" s="155">
        <v>0.184</v>
      </c>
      <c r="P165" s="155">
        <f>O165*H165</f>
        <v>4.968</v>
      </c>
      <c r="Q165" s="155">
        <v>3.0000000000000001E-5</v>
      </c>
      <c r="R165" s="155">
        <f>Q165*H165</f>
        <v>8.1000000000000006E-4</v>
      </c>
      <c r="S165" s="155">
        <v>0</v>
      </c>
      <c r="T165" s="156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97</v>
      </c>
      <c r="AT165" s="157" t="s">
        <v>186</v>
      </c>
      <c r="AU165" s="157" t="s">
        <v>86</v>
      </c>
      <c r="AY165" s="18" t="s">
        <v>184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97</v>
      </c>
      <c r="BM165" s="157" t="s">
        <v>2954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1590</v>
      </c>
      <c r="H166" s="172">
        <v>27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84</v>
      </c>
      <c r="AY166" s="170" t="s">
        <v>184</v>
      </c>
    </row>
    <row r="167" spans="1:65" s="2" customFormat="1" ht="66.75" customHeight="1" x14ac:dyDescent="0.15">
      <c r="A167" s="30"/>
      <c r="B167" s="146"/>
      <c r="C167" s="147" t="s">
        <v>143</v>
      </c>
      <c r="D167" s="147" t="s">
        <v>186</v>
      </c>
      <c r="E167" s="148" t="s">
        <v>707</v>
      </c>
      <c r="F167" s="149" t="s">
        <v>234</v>
      </c>
      <c r="G167" s="150" t="s">
        <v>229</v>
      </c>
      <c r="H167" s="151">
        <v>2.2000000000000002</v>
      </c>
      <c r="I167" s="152"/>
      <c r="J167" s="152">
        <f>ROUND(I167*H167,2)</f>
        <v>0</v>
      </c>
      <c r="K167" s="149" t="s">
        <v>190</v>
      </c>
      <c r="L167" s="31"/>
      <c r="M167" s="153" t="s">
        <v>1</v>
      </c>
      <c r="N167" s="154" t="s">
        <v>42</v>
      </c>
      <c r="O167" s="155">
        <v>0.70299999999999996</v>
      </c>
      <c r="P167" s="155">
        <f>O167*H167</f>
        <v>1.5466</v>
      </c>
      <c r="Q167" s="155">
        <v>8.6800000000000002E-3</v>
      </c>
      <c r="R167" s="155">
        <f>Q167*H167</f>
        <v>1.9096000000000002E-2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2955</v>
      </c>
    </row>
    <row r="168" spans="1:65" s="14" customFormat="1" x14ac:dyDescent="0.15">
      <c r="B168" s="169"/>
      <c r="D168" s="159" t="s">
        <v>194</v>
      </c>
      <c r="E168" s="170" t="s">
        <v>1</v>
      </c>
      <c r="F168" s="171" t="s">
        <v>563</v>
      </c>
      <c r="H168" s="172">
        <v>2.2000000000000002</v>
      </c>
      <c r="L168" s="169"/>
      <c r="M168" s="173"/>
      <c r="N168" s="174"/>
      <c r="O168" s="174"/>
      <c r="P168" s="174"/>
      <c r="Q168" s="174"/>
      <c r="R168" s="174"/>
      <c r="S168" s="174"/>
      <c r="T168" s="175"/>
      <c r="AT168" s="170" t="s">
        <v>194</v>
      </c>
      <c r="AU168" s="170" t="s">
        <v>86</v>
      </c>
      <c r="AV168" s="14" t="s">
        <v>86</v>
      </c>
      <c r="AW168" s="14" t="s">
        <v>32</v>
      </c>
      <c r="AX168" s="14" t="s">
        <v>84</v>
      </c>
      <c r="AY168" s="170" t="s">
        <v>184</v>
      </c>
    </row>
    <row r="169" spans="1:65" s="2" customFormat="1" ht="66.75" customHeight="1" x14ac:dyDescent="0.15">
      <c r="A169" s="30"/>
      <c r="B169" s="146"/>
      <c r="C169" s="147" t="s">
        <v>146</v>
      </c>
      <c r="D169" s="147" t="s">
        <v>186</v>
      </c>
      <c r="E169" s="148" t="s">
        <v>559</v>
      </c>
      <c r="F169" s="149" t="s">
        <v>234</v>
      </c>
      <c r="G169" s="150" t="s">
        <v>229</v>
      </c>
      <c r="H169" s="151">
        <v>3.3</v>
      </c>
      <c r="I169" s="152"/>
      <c r="J169" s="152">
        <f>ROUND(I169*H169,2)</f>
        <v>0</v>
      </c>
      <c r="K169" s="149" t="s">
        <v>190</v>
      </c>
      <c r="L169" s="31"/>
      <c r="M169" s="153" t="s">
        <v>1</v>
      </c>
      <c r="N169" s="154" t="s">
        <v>42</v>
      </c>
      <c r="O169" s="155">
        <v>1.153</v>
      </c>
      <c r="P169" s="155">
        <f>O169*H169</f>
        <v>3.8048999999999999</v>
      </c>
      <c r="Q169" s="155">
        <v>1.269E-2</v>
      </c>
      <c r="R169" s="155">
        <f>Q169*H169</f>
        <v>4.1876999999999998E-2</v>
      </c>
      <c r="S169" s="155">
        <v>0</v>
      </c>
      <c r="T169" s="156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7" t="s">
        <v>97</v>
      </c>
      <c r="AT169" s="157" t="s">
        <v>186</v>
      </c>
      <c r="AU169" s="157" t="s">
        <v>86</v>
      </c>
      <c r="AY169" s="18" t="s">
        <v>184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8" t="s">
        <v>84</v>
      </c>
      <c r="BK169" s="158">
        <f>ROUND(I169*H169,2)</f>
        <v>0</v>
      </c>
      <c r="BL169" s="18" t="s">
        <v>97</v>
      </c>
      <c r="BM169" s="157" t="s">
        <v>2956</v>
      </c>
    </row>
    <row r="170" spans="1:65" s="14" customFormat="1" x14ac:dyDescent="0.15">
      <c r="B170" s="169"/>
      <c r="D170" s="159" t="s">
        <v>194</v>
      </c>
      <c r="E170" s="170" t="s">
        <v>1</v>
      </c>
      <c r="F170" s="171" t="s">
        <v>231</v>
      </c>
      <c r="H170" s="172">
        <v>3.3</v>
      </c>
      <c r="L170" s="169"/>
      <c r="M170" s="173"/>
      <c r="N170" s="174"/>
      <c r="O170" s="174"/>
      <c r="P170" s="174"/>
      <c r="Q170" s="174"/>
      <c r="R170" s="174"/>
      <c r="S170" s="174"/>
      <c r="T170" s="175"/>
      <c r="AT170" s="170" t="s">
        <v>194</v>
      </c>
      <c r="AU170" s="170" t="s">
        <v>86</v>
      </c>
      <c r="AV170" s="14" t="s">
        <v>86</v>
      </c>
      <c r="AW170" s="14" t="s">
        <v>32</v>
      </c>
      <c r="AX170" s="14" t="s">
        <v>84</v>
      </c>
      <c r="AY170" s="170" t="s">
        <v>184</v>
      </c>
    </row>
    <row r="171" spans="1:65" s="2" customFormat="1" ht="66.75" customHeight="1" x14ac:dyDescent="0.15">
      <c r="A171" s="30"/>
      <c r="B171" s="146"/>
      <c r="C171" s="147" t="s">
        <v>254</v>
      </c>
      <c r="D171" s="147" t="s">
        <v>186</v>
      </c>
      <c r="E171" s="148" t="s">
        <v>233</v>
      </c>
      <c r="F171" s="149" t="s">
        <v>234</v>
      </c>
      <c r="G171" s="150" t="s">
        <v>229</v>
      </c>
      <c r="H171" s="151">
        <v>1.1000000000000001</v>
      </c>
      <c r="I171" s="152"/>
      <c r="J171" s="152">
        <f>ROUND(I171*H171,2)</f>
        <v>0</v>
      </c>
      <c r="K171" s="149" t="s">
        <v>190</v>
      </c>
      <c r="L171" s="31"/>
      <c r="M171" s="153" t="s">
        <v>1</v>
      </c>
      <c r="N171" s="154" t="s">
        <v>42</v>
      </c>
      <c r="O171" s="155">
        <v>0.54700000000000004</v>
      </c>
      <c r="P171" s="155">
        <f>O171*H171</f>
        <v>0.60170000000000012</v>
      </c>
      <c r="Q171" s="155">
        <v>3.6900000000000002E-2</v>
      </c>
      <c r="R171" s="155">
        <f>Q171*H171</f>
        <v>4.0590000000000008E-2</v>
      </c>
      <c r="S171" s="155">
        <v>0</v>
      </c>
      <c r="T171" s="156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7" t="s">
        <v>97</v>
      </c>
      <c r="AT171" s="157" t="s">
        <v>186</v>
      </c>
      <c r="AU171" s="157" t="s">
        <v>86</v>
      </c>
      <c r="AY171" s="18" t="s">
        <v>184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84</v>
      </c>
      <c r="BK171" s="158">
        <f>ROUND(I171*H171,2)</f>
        <v>0</v>
      </c>
      <c r="BL171" s="18" t="s">
        <v>97</v>
      </c>
      <c r="BM171" s="157" t="s">
        <v>2957</v>
      </c>
    </row>
    <row r="172" spans="1:65" s="14" customFormat="1" x14ac:dyDescent="0.15">
      <c r="B172" s="169"/>
      <c r="D172" s="159" t="s">
        <v>194</v>
      </c>
      <c r="E172" s="170" t="s">
        <v>1</v>
      </c>
      <c r="F172" s="171" t="s">
        <v>558</v>
      </c>
      <c r="H172" s="172">
        <v>1.1000000000000001</v>
      </c>
      <c r="L172" s="169"/>
      <c r="M172" s="173"/>
      <c r="N172" s="174"/>
      <c r="O172" s="174"/>
      <c r="P172" s="174"/>
      <c r="Q172" s="174"/>
      <c r="R172" s="174"/>
      <c r="S172" s="174"/>
      <c r="T172" s="175"/>
      <c r="AT172" s="170" t="s">
        <v>194</v>
      </c>
      <c r="AU172" s="170" t="s">
        <v>86</v>
      </c>
      <c r="AV172" s="14" t="s">
        <v>86</v>
      </c>
      <c r="AW172" s="14" t="s">
        <v>32</v>
      </c>
      <c r="AX172" s="14" t="s">
        <v>84</v>
      </c>
      <c r="AY172" s="170" t="s">
        <v>184</v>
      </c>
    </row>
    <row r="173" spans="1:65" s="2" customFormat="1" ht="24.25" customHeight="1" x14ac:dyDescent="0.15">
      <c r="A173" s="30"/>
      <c r="B173" s="146"/>
      <c r="C173" s="147" t="s">
        <v>261</v>
      </c>
      <c r="D173" s="147" t="s">
        <v>186</v>
      </c>
      <c r="E173" s="148" t="s">
        <v>1023</v>
      </c>
      <c r="F173" s="149" t="s">
        <v>1024</v>
      </c>
      <c r="G173" s="150" t="s">
        <v>189</v>
      </c>
      <c r="H173" s="151">
        <v>32.109000000000002</v>
      </c>
      <c r="I173" s="152"/>
      <c r="J173" s="152">
        <f>ROUND(I173*H173,2)</f>
        <v>0</v>
      </c>
      <c r="K173" s="149" t="s">
        <v>190</v>
      </c>
      <c r="L173" s="31"/>
      <c r="M173" s="153" t="s">
        <v>1</v>
      </c>
      <c r="N173" s="154" t="s">
        <v>42</v>
      </c>
      <c r="O173" s="155">
        <v>7.5999999999999998E-2</v>
      </c>
      <c r="P173" s="155">
        <f>O173*H173</f>
        <v>2.4402840000000001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97</v>
      </c>
      <c r="AT173" s="157" t="s">
        <v>186</v>
      </c>
      <c r="AU173" s="157" t="s">
        <v>86</v>
      </c>
      <c r="AY173" s="18" t="s">
        <v>184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97</v>
      </c>
      <c r="BM173" s="157" t="s">
        <v>2958</v>
      </c>
    </row>
    <row r="174" spans="1:65" s="13" customFormat="1" x14ac:dyDescent="0.15">
      <c r="B174" s="163"/>
      <c r="D174" s="159" t="s">
        <v>194</v>
      </c>
      <c r="E174" s="164" t="s">
        <v>1</v>
      </c>
      <c r="F174" s="165" t="s">
        <v>265</v>
      </c>
      <c r="H174" s="164" t="s">
        <v>1</v>
      </c>
      <c r="L174" s="163"/>
      <c r="M174" s="166"/>
      <c r="N174" s="167"/>
      <c r="O174" s="167"/>
      <c r="P174" s="167"/>
      <c r="Q174" s="167"/>
      <c r="R174" s="167"/>
      <c r="S174" s="167"/>
      <c r="T174" s="168"/>
      <c r="AT174" s="164" t="s">
        <v>194</v>
      </c>
      <c r="AU174" s="164" t="s">
        <v>86</v>
      </c>
      <c r="AV174" s="13" t="s">
        <v>84</v>
      </c>
      <c r="AW174" s="13" t="s">
        <v>32</v>
      </c>
      <c r="AX174" s="13" t="s">
        <v>77</v>
      </c>
      <c r="AY174" s="164" t="s">
        <v>184</v>
      </c>
    </row>
    <row r="175" spans="1:65" s="13" customFormat="1" x14ac:dyDescent="0.15">
      <c r="B175" s="163"/>
      <c r="D175" s="159" t="s">
        <v>194</v>
      </c>
      <c r="E175" s="164" t="s">
        <v>1</v>
      </c>
      <c r="F175" s="165" t="s">
        <v>196</v>
      </c>
      <c r="H175" s="164" t="s">
        <v>1</v>
      </c>
      <c r="L175" s="163"/>
      <c r="M175" s="166"/>
      <c r="N175" s="167"/>
      <c r="O175" s="167"/>
      <c r="P175" s="167"/>
      <c r="Q175" s="167"/>
      <c r="R175" s="167"/>
      <c r="S175" s="167"/>
      <c r="T175" s="168"/>
      <c r="AT175" s="164" t="s">
        <v>194</v>
      </c>
      <c r="AU175" s="164" t="s">
        <v>86</v>
      </c>
      <c r="AV175" s="13" t="s">
        <v>84</v>
      </c>
      <c r="AW175" s="13" t="s">
        <v>32</v>
      </c>
      <c r="AX175" s="13" t="s">
        <v>77</v>
      </c>
      <c r="AY175" s="164" t="s">
        <v>184</v>
      </c>
    </row>
    <row r="176" spans="1:65" s="14" customFormat="1" x14ac:dyDescent="0.15">
      <c r="B176" s="169"/>
      <c r="D176" s="159" t="s">
        <v>194</v>
      </c>
      <c r="E176" s="170" t="s">
        <v>1</v>
      </c>
      <c r="F176" s="171" t="s">
        <v>2959</v>
      </c>
      <c r="H176" s="172">
        <v>32.109000000000002</v>
      </c>
      <c r="L176" s="169"/>
      <c r="M176" s="173"/>
      <c r="N176" s="174"/>
      <c r="O176" s="174"/>
      <c r="P176" s="174"/>
      <c r="Q176" s="174"/>
      <c r="R176" s="174"/>
      <c r="S176" s="174"/>
      <c r="T176" s="175"/>
      <c r="AT176" s="170" t="s">
        <v>194</v>
      </c>
      <c r="AU176" s="170" t="s">
        <v>86</v>
      </c>
      <c r="AV176" s="14" t="s">
        <v>86</v>
      </c>
      <c r="AW176" s="14" t="s">
        <v>32</v>
      </c>
      <c r="AX176" s="14" t="s">
        <v>84</v>
      </c>
      <c r="AY176" s="170" t="s">
        <v>184</v>
      </c>
    </row>
    <row r="177" spans="1:65" s="2" customFormat="1" ht="37.75" customHeight="1" x14ac:dyDescent="0.15">
      <c r="A177" s="30"/>
      <c r="B177" s="146"/>
      <c r="C177" s="147" t="s">
        <v>8</v>
      </c>
      <c r="D177" s="147" t="s">
        <v>186</v>
      </c>
      <c r="E177" s="148" t="s">
        <v>237</v>
      </c>
      <c r="F177" s="149" t="s">
        <v>238</v>
      </c>
      <c r="G177" s="150" t="s">
        <v>239</v>
      </c>
      <c r="H177" s="151">
        <v>11.22</v>
      </c>
      <c r="I177" s="152"/>
      <c r="J177" s="152">
        <f>ROUND(I177*H177,2)</f>
        <v>0</v>
      </c>
      <c r="K177" s="149" t="s">
        <v>190</v>
      </c>
      <c r="L177" s="31"/>
      <c r="M177" s="153" t="s">
        <v>1</v>
      </c>
      <c r="N177" s="154" t="s">
        <v>42</v>
      </c>
      <c r="O177" s="155">
        <v>1.7629999999999999</v>
      </c>
      <c r="P177" s="155">
        <f>O177*H177</f>
        <v>19.780860000000001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97</v>
      </c>
      <c r="AT177" s="157" t="s">
        <v>186</v>
      </c>
      <c r="AU177" s="157" t="s">
        <v>86</v>
      </c>
      <c r="AY177" s="18" t="s">
        <v>184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97</v>
      </c>
      <c r="BM177" s="157" t="s">
        <v>2960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2961</v>
      </c>
      <c r="H178" s="172">
        <v>11.22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77</v>
      </c>
      <c r="AY178" s="170" t="s">
        <v>184</v>
      </c>
    </row>
    <row r="179" spans="1:65" s="15" customFormat="1" x14ac:dyDescent="0.15">
      <c r="B179" s="176"/>
      <c r="D179" s="159" t="s">
        <v>194</v>
      </c>
      <c r="E179" s="177" t="s">
        <v>1</v>
      </c>
      <c r="F179" s="178" t="s">
        <v>242</v>
      </c>
      <c r="H179" s="179">
        <v>11.22</v>
      </c>
      <c r="L179" s="176"/>
      <c r="M179" s="180"/>
      <c r="N179" s="181"/>
      <c r="O179" s="181"/>
      <c r="P179" s="181"/>
      <c r="Q179" s="181"/>
      <c r="R179" s="181"/>
      <c r="S179" s="181"/>
      <c r="T179" s="182"/>
      <c r="AT179" s="177" t="s">
        <v>194</v>
      </c>
      <c r="AU179" s="177" t="s">
        <v>86</v>
      </c>
      <c r="AV179" s="15" t="s">
        <v>97</v>
      </c>
      <c r="AW179" s="15" t="s">
        <v>32</v>
      </c>
      <c r="AX179" s="15" t="s">
        <v>84</v>
      </c>
      <c r="AY179" s="177" t="s">
        <v>184</v>
      </c>
    </row>
    <row r="180" spans="1:65" s="2" customFormat="1" ht="49" customHeight="1" x14ac:dyDescent="0.15">
      <c r="A180" s="30"/>
      <c r="B180" s="146"/>
      <c r="C180" s="147" t="s">
        <v>270</v>
      </c>
      <c r="D180" s="147" t="s">
        <v>186</v>
      </c>
      <c r="E180" s="148" t="s">
        <v>255</v>
      </c>
      <c r="F180" s="149" t="s">
        <v>256</v>
      </c>
      <c r="G180" s="150" t="s">
        <v>239</v>
      </c>
      <c r="H180" s="151">
        <v>47.57</v>
      </c>
      <c r="I180" s="152"/>
      <c r="J180" s="152">
        <f>ROUND(I180*H180,2)</f>
        <v>0</v>
      </c>
      <c r="K180" s="149" t="s">
        <v>190</v>
      </c>
      <c r="L180" s="31"/>
      <c r="M180" s="153" t="s">
        <v>1</v>
      </c>
      <c r="N180" s="154" t="s">
        <v>42</v>
      </c>
      <c r="O180" s="155">
        <v>0.53800000000000003</v>
      </c>
      <c r="P180" s="155">
        <f>O180*H180</f>
        <v>25.592660000000002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7" t="s">
        <v>97</v>
      </c>
      <c r="AT180" s="157" t="s">
        <v>186</v>
      </c>
      <c r="AU180" s="157" t="s">
        <v>86</v>
      </c>
      <c r="AY180" s="18" t="s">
        <v>184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8" t="s">
        <v>84</v>
      </c>
      <c r="BK180" s="158">
        <f>ROUND(I180*H180,2)</f>
        <v>0</v>
      </c>
      <c r="BL180" s="18" t="s">
        <v>97</v>
      </c>
      <c r="BM180" s="157" t="s">
        <v>2962</v>
      </c>
    </row>
    <row r="181" spans="1:65" s="13" customFormat="1" x14ac:dyDescent="0.15">
      <c r="B181" s="163"/>
      <c r="D181" s="159" t="s">
        <v>194</v>
      </c>
      <c r="E181" s="164" t="s">
        <v>1</v>
      </c>
      <c r="F181" s="165" t="s">
        <v>265</v>
      </c>
      <c r="H181" s="164" t="s">
        <v>1</v>
      </c>
      <c r="L181" s="163"/>
      <c r="M181" s="166"/>
      <c r="N181" s="167"/>
      <c r="O181" s="167"/>
      <c r="P181" s="167"/>
      <c r="Q181" s="167"/>
      <c r="R181" s="167"/>
      <c r="S181" s="167"/>
      <c r="T181" s="168"/>
      <c r="AT181" s="164" t="s">
        <v>194</v>
      </c>
      <c r="AU181" s="164" t="s">
        <v>86</v>
      </c>
      <c r="AV181" s="13" t="s">
        <v>84</v>
      </c>
      <c r="AW181" s="13" t="s">
        <v>32</v>
      </c>
      <c r="AX181" s="13" t="s">
        <v>77</v>
      </c>
      <c r="AY181" s="164" t="s">
        <v>184</v>
      </c>
    </row>
    <row r="182" spans="1:65" s="13" customFormat="1" x14ac:dyDescent="0.15">
      <c r="B182" s="163"/>
      <c r="D182" s="159" t="s">
        <v>194</v>
      </c>
      <c r="E182" s="164" t="s">
        <v>1</v>
      </c>
      <c r="F182" s="165" t="s">
        <v>246</v>
      </c>
      <c r="H182" s="164" t="s">
        <v>1</v>
      </c>
      <c r="L182" s="163"/>
      <c r="M182" s="166"/>
      <c r="N182" s="167"/>
      <c r="O182" s="167"/>
      <c r="P182" s="167"/>
      <c r="Q182" s="167"/>
      <c r="R182" s="167"/>
      <c r="S182" s="167"/>
      <c r="T182" s="168"/>
      <c r="AT182" s="164" t="s">
        <v>194</v>
      </c>
      <c r="AU182" s="164" t="s">
        <v>86</v>
      </c>
      <c r="AV182" s="13" t="s">
        <v>84</v>
      </c>
      <c r="AW182" s="13" t="s">
        <v>32</v>
      </c>
      <c r="AX182" s="13" t="s">
        <v>77</v>
      </c>
      <c r="AY182" s="164" t="s">
        <v>184</v>
      </c>
    </row>
    <row r="183" spans="1:65" s="13" customFormat="1" x14ac:dyDescent="0.15">
      <c r="B183" s="163"/>
      <c r="D183" s="159" t="s">
        <v>194</v>
      </c>
      <c r="E183" s="164" t="s">
        <v>1</v>
      </c>
      <c r="F183" s="165" t="s">
        <v>247</v>
      </c>
      <c r="H183" s="164" t="s">
        <v>1</v>
      </c>
      <c r="L183" s="163"/>
      <c r="M183" s="166"/>
      <c r="N183" s="167"/>
      <c r="O183" s="167"/>
      <c r="P183" s="167"/>
      <c r="Q183" s="167"/>
      <c r="R183" s="167"/>
      <c r="S183" s="167"/>
      <c r="T183" s="168"/>
      <c r="AT183" s="164" t="s">
        <v>194</v>
      </c>
      <c r="AU183" s="164" t="s">
        <v>86</v>
      </c>
      <c r="AV183" s="13" t="s">
        <v>84</v>
      </c>
      <c r="AW183" s="13" t="s">
        <v>32</v>
      </c>
      <c r="AX183" s="13" t="s">
        <v>77</v>
      </c>
      <c r="AY183" s="164" t="s">
        <v>184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 t="s">
        <v>2963</v>
      </c>
      <c r="H184" s="172">
        <v>47.57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77</v>
      </c>
      <c r="AY184" s="170" t="s">
        <v>184</v>
      </c>
    </row>
    <row r="185" spans="1:65" s="15" customFormat="1" x14ac:dyDescent="0.15">
      <c r="B185" s="176"/>
      <c r="D185" s="159" t="s">
        <v>194</v>
      </c>
      <c r="E185" s="177" t="s">
        <v>1</v>
      </c>
      <c r="F185" s="178" t="s">
        <v>242</v>
      </c>
      <c r="H185" s="179">
        <v>47.57</v>
      </c>
      <c r="L185" s="176"/>
      <c r="M185" s="180"/>
      <c r="N185" s="181"/>
      <c r="O185" s="181"/>
      <c r="P185" s="181"/>
      <c r="Q185" s="181"/>
      <c r="R185" s="181"/>
      <c r="S185" s="181"/>
      <c r="T185" s="182"/>
      <c r="AT185" s="177" t="s">
        <v>194</v>
      </c>
      <c r="AU185" s="177" t="s">
        <v>86</v>
      </c>
      <c r="AV185" s="15" t="s">
        <v>97</v>
      </c>
      <c r="AW185" s="15" t="s">
        <v>32</v>
      </c>
      <c r="AX185" s="15" t="s">
        <v>84</v>
      </c>
      <c r="AY185" s="177" t="s">
        <v>184</v>
      </c>
    </row>
    <row r="186" spans="1:65" s="2" customFormat="1" ht="49" customHeight="1" x14ac:dyDescent="0.15">
      <c r="A186" s="30"/>
      <c r="B186" s="146"/>
      <c r="C186" s="147" t="s">
        <v>274</v>
      </c>
      <c r="D186" s="147" t="s">
        <v>186</v>
      </c>
      <c r="E186" s="148" t="s">
        <v>262</v>
      </c>
      <c r="F186" s="149" t="s">
        <v>263</v>
      </c>
      <c r="G186" s="150" t="s">
        <v>239</v>
      </c>
      <c r="H186" s="151">
        <v>47.57</v>
      </c>
      <c r="I186" s="152"/>
      <c r="J186" s="152">
        <f>ROUND(I186*H186,2)</f>
        <v>0</v>
      </c>
      <c r="K186" s="149" t="s">
        <v>190</v>
      </c>
      <c r="L186" s="31"/>
      <c r="M186" s="153" t="s">
        <v>1</v>
      </c>
      <c r="N186" s="154" t="s">
        <v>42</v>
      </c>
      <c r="O186" s="155">
        <v>0.71599999999999997</v>
      </c>
      <c r="P186" s="155">
        <f>O186*H186</f>
        <v>34.060119999999998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7" t="s">
        <v>97</v>
      </c>
      <c r="AT186" s="157" t="s">
        <v>186</v>
      </c>
      <c r="AU186" s="157" t="s">
        <v>86</v>
      </c>
      <c r="AY186" s="18" t="s">
        <v>184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8" t="s">
        <v>84</v>
      </c>
      <c r="BK186" s="158">
        <f>ROUND(I186*H186,2)</f>
        <v>0</v>
      </c>
      <c r="BL186" s="18" t="s">
        <v>97</v>
      </c>
      <c r="BM186" s="157" t="s">
        <v>2964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265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246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3" customFormat="1" x14ac:dyDescent="0.15">
      <c r="B189" s="163"/>
      <c r="D189" s="159" t="s">
        <v>194</v>
      </c>
      <c r="E189" s="164" t="s">
        <v>1</v>
      </c>
      <c r="F189" s="165" t="s">
        <v>247</v>
      </c>
      <c r="H189" s="164" t="s">
        <v>1</v>
      </c>
      <c r="L189" s="163"/>
      <c r="M189" s="166"/>
      <c r="N189" s="167"/>
      <c r="O189" s="167"/>
      <c r="P189" s="167"/>
      <c r="Q189" s="167"/>
      <c r="R189" s="167"/>
      <c r="S189" s="167"/>
      <c r="T189" s="168"/>
      <c r="AT189" s="164" t="s">
        <v>194</v>
      </c>
      <c r="AU189" s="164" t="s">
        <v>86</v>
      </c>
      <c r="AV189" s="13" t="s">
        <v>84</v>
      </c>
      <c r="AW189" s="13" t="s">
        <v>32</v>
      </c>
      <c r="AX189" s="13" t="s">
        <v>77</v>
      </c>
      <c r="AY189" s="164" t="s">
        <v>184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2963</v>
      </c>
      <c r="H190" s="172">
        <v>47.57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84</v>
      </c>
      <c r="AY190" s="170" t="s">
        <v>184</v>
      </c>
    </row>
    <row r="191" spans="1:65" s="2" customFormat="1" ht="37.75" customHeight="1" x14ac:dyDescent="0.15">
      <c r="A191" s="30"/>
      <c r="B191" s="146"/>
      <c r="C191" s="147" t="s">
        <v>279</v>
      </c>
      <c r="D191" s="147" t="s">
        <v>186</v>
      </c>
      <c r="E191" s="148" t="s">
        <v>275</v>
      </c>
      <c r="F191" s="149" t="s">
        <v>276</v>
      </c>
      <c r="G191" s="150" t="s">
        <v>189</v>
      </c>
      <c r="H191" s="151">
        <v>229.47</v>
      </c>
      <c r="I191" s="152"/>
      <c r="J191" s="152">
        <f>ROUND(I191*H191,2)</f>
        <v>0</v>
      </c>
      <c r="K191" s="149" t="s">
        <v>190</v>
      </c>
      <c r="L191" s="31"/>
      <c r="M191" s="153" t="s">
        <v>1</v>
      </c>
      <c r="N191" s="154" t="s">
        <v>42</v>
      </c>
      <c r="O191" s="155">
        <v>8.7999999999999995E-2</v>
      </c>
      <c r="P191" s="155">
        <f>O191*H191</f>
        <v>20.193359999999998</v>
      </c>
      <c r="Q191" s="155">
        <v>5.8E-4</v>
      </c>
      <c r="R191" s="155">
        <f>Q191*H191</f>
        <v>0.13309260000000001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97</v>
      </c>
      <c r="AT191" s="157" t="s">
        <v>186</v>
      </c>
      <c r="AU191" s="157" t="s">
        <v>86</v>
      </c>
      <c r="AY191" s="18" t="s">
        <v>184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84</v>
      </c>
      <c r="BK191" s="158">
        <f>ROUND(I191*H191,2)</f>
        <v>0</v>
      </c>
      <c r="BL191" s="18" t="s">
        <v>97</v>
      </c>
      <c r="BM191" s="157" t="s">
        <v>2965</v>
      </c>
    </row>
    <row r="192" spans="1:65" s="13" customFormat="1" x14ac:dyDescent="0.15">
      <c r="B192" s="163"/>
      <c r="D192" s="159" t="s">
        <v>194</v>
      </c>
      <c r="E192" s="164" t="s">
        <v>1</v>
      </c>
      <c r="F192" s="165" t="s">
        <v>265</v>
      </c>
      <c r="H192" s="164" t="s">
        <v>1</v>
      </c>
      <c r="L192" s="163"/>
      <c r="M192" s="166"/>
      <c r="N192" s="167"/>
      <c r="O192" s="167"/>
      <c r="P192" s="167"/>
      <c r="Q192" s="167"/>
      <c r="R192" s="167"/>
      <c r="S192" s="167"/>
      <c r="T192" s="168"/>
      <c r="AT192" s="164" t="s">
        <v>194</v>
      </c>
      <c r="AU192" s="164" t="s">
        <v>86</v>
      </c>
      <c r="AV192" s="13" t="s">
        <v>84</v>
      </c>
      <c r="AW192" s="13" t="s">
        <v>32</v>
      </c>
      <c r="AX192" s="13" t="s">
        <v>77</v>
      </c>
      <c r="AY192" s="164" t="s">
        <v>184</v>
      </c>
    </row>
    <row r="193" spans="1:65" s="13" customFormat="1" x14ac:dyDescent="0.15">
      <c r="B193" s="163"/>
      <c r="D193" s="159" t="s">
        <v>194</v>
      </c>
      <c r="E193" s="164" t="s">
        <v>1</v>
      </c>
      <c r="F193" s="165" t="s">
        <v>246</v>
      </c>
      <c r="H193" s="164" t="s">
        <v>1</v>
      </c>
      <c r="L193" s="163"/>
      <c r="M193" s="166"/>
      <c r="N193" s="167"/>
      <c r="O193" s="167"/>
      <c r="P193" s="167"/>
      <c r="Q193" s="167"/>
      <c r="R193" s="167"/>
      <c r="S193" s="167"/>
      <c r="T193" s="168"/>
      <c r="AT193" s="164" t="s">
        <v>194</v>
      </c>
      <c r="AU193" s="164" t="s">
        <v>86</v>
      </c>
      <c r="AV193" s="13" t="s">
        <v>84</v>
      </c>
      <c r="AW193" s="13" t="s">
        <v>32</v>
      </c>
      <c r="AX193" s="13" t="s">
        <v>77</v>
      </c>
      <c r="AY193" s="164" t="s">
        <v>184</v>
      </c>
    </row>
    <row r="194" spans="1:65" s="14" customFormat="1" x14ac:dyDescent="0.15">
      <c r="B194" s="169"/>
      <c r="D194" s="159" t="s">
        <v>194</v>
      </c>
      <c r="E194" s="170" t="s">
        <v>1</v>
      </c>
      <c r="F194" s="171" t="s">
        <v>2966</v>
      </c>
      <c r="H194" s="172">
        <v>229.47</v>
      </c>
      <c r="L194" s="169"/>
      <c r="M194" s="173"/>
      <c r="N194" s="174"/>
      <c r="O194" s="174"/>
      <c r="P194" s="174"/>
      <c r="Q194" s="174"/>
      <c r="R194" s="174"/>
      <c r="S194" s="174"/>
      <c r="T194" s="175"/>
      <c r="AT194" s="170" t="s">
        <v>194</v>
      </c>
      <c r="AU194" s="170" t="s">
        <v>86</v>
      </c>
      <c r="AV194" s="14" t="s">
        <v>86</v>
      </c>
      <c r="AW194" s="14" t="s">
        <v>32</v>
      </c>
      <c r="AX194" s="14" t="s">
        <v>84</v>
      </c>
      <c r="AY194" s="170" t="s">
        <v>184</v>
      </c>
    </row>
    <row r="195" spans="1:65" s="2" customFormat="1" ht="37.75" customHeight="1" x14ac:dyDescent="0.15">
      <c r="A195" s="30"/>
      <c r="B195" s="146"/>
      <c r="C195" s="147" t="s">
        <v>284</v>
      </c>
      <c r="D195" s="147" t="s">
        <v>186</v>
      </c>
      <c r="E195" s="148" t="s">
        <v>285</v>
      </c>
      <c r="F195" s="149" t="s">
        <v>286</v>
      </c>
      <c r="G195" s="150" t="s">
        <v>189</v>
      </c>
      <c r="H195" s="151">
        <v>290.47000000000003</v>
      </c>
      <c r="I195" s="152"/>
      <c r="J195" s="152">
        <f>ROUND(I195*H195,2)</f>
        <v>0</v>
      </c>
      <c r="K195" s="149" t="s">
        <v>190</v>
      </c>
      <c r="L195" s="31"/>
      <c r="M195" s="153" t="s">
        <v>1</v>
      </c>
      <c r="N195" s="154" t="s">
        <v>42</v>
      </c>
      <c r="O195" s="155">
        <v>8.5000000000000006E-2</v>
      </c>
      <c r="P195" s="155">
        <f>O195*H195</f>
        <v>24.689950000000003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7" t="s">
        <v>97</v>
      </c>
      <c r="AT195" s="157" t="s">
        <v>186</v>
      </c>
      <c r="AU195" s="157" t="s">
        <v>86</v>
      </c>
      <c r="AY195" s="18" t="s">
        <v>184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8" t="s">
        <v>84</v>
      </c>
      <c r="BK195" s="158">
        <f>ROUND(I195*H195,2)</f>
        <v>0</v>
      </c>
      <c r="BL195" s="18" t="s">
        <v>97</v>
      </c>
      <c r="BM195" s="157" t="s">
        <v>2967</v>
      </c>
    </row>
    <row r="196" spans="1:65" s="2" customFormat="1" ht="62.75" customHeight="1" x14ac:dyDescent="0.15">
      <c r="A196" s="30"/>
      <c r="B196" s="146"/>
      <c r="C196" s="147" t="s">
        <v>288</v>
      </c>
      <c r="D196" s="147" t="s">
        <v>186</v>
      </c>
      <c r="E196" s="148" t="s">
        <v>1036</v>
      </c>
      <c r="F196" s="149" t="s">
        <v>1037</v>
      </c>
      <c r="G196" s="150" t="s">
        <v>239</v>
      </c>
      <c r="H196" s="151">
        <v>75.44</v>
      </c>
      <c r="I196" s="152"/>
      <c r="J196" s="152">
        <f>ROUND(I196*H196,2)</f>
        <v>0</v>
      </c>
      <c r="K196" s="149" t="s">
        <v>190</v>
      </c>
      <c r="L196" s="31"/>
      <c r="M196" s="153" t="s">
        <v>1</v>
      </c>
      <c r="N196" s="154" t="s">
        <v>42</v>
      </c>
      <c r="O196" s="155">
        <v>0.05</v>
      </c>
      <c r="P196" s="155">
        <f>O196*H196</f>
        <v>3.7720000000000002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97</v>
      </c>
      <c r="AT196" s="157" t="s">
        <v>186</v>
      </c>
      <c r="AU196" s="157" t="s">
        <v>86</v>
      </c>
      <c r="AY196" s="18" t="s">
        <v>184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97</v>
      </c>
      <c r="BM196" s="157" t="s">
        <v>2968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1039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2969</v>
      </c>
      <c r="H198" s="172">
        <v>75.44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84</v>
      </c>
      <c r="AY198" s="170" t="s">
        <v>184</v>
      </c>
    </row>
    <row r="199" spans="1:65" s="2" customFormat="1" ht="62.75" customHeight="1" x14ac:dyDescent="0.15">
      <c r="A199" s="30"/>
      <c r="B199" s="146"/>
      <c r="C199" s="147" t="s">
        <v>7</v>
      </c>
      <c r="D199" s="147" t="s">
        <v>186</v>
      </c>
      <c r="E199" s="148" t="s">
        <v>3118</v>
      </c>
      <c r="F199" s="149" t="s">
        <v>3132</v>
      </c>
      <c r="G199" s="150" t="s">
        <v>239</v>
      </c>
      <c r="H199" s="151">
        <v>9.85</v>
      </c>
      <c r="I199" s="152"/>
      <c r="J199" s="152">
        <f>ROUND(I199*H199,2)</f>
        <v>0</v>
      </c>
      <c r="K199" s="149"/>
      <c r="L199" s="31"/>
      <c r="M199" s="153" t="s">
        <v>1</v>
      </c>
      <c r="N199" s="154" t="s">
        <v>42</v>
      </c>
      <c r="O199" s="155">
        <v>8.6999999999999994E-2</v>
      </c>
      <c r="P199" s="155">
        <f>O199*H199</f>
        <v>0.85694999999999988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97</v>
      </c>
      <c r="AT199" s="157" t="s">
        <v>186</v>
      </c>
      <c r="AU199" s="157" t="s">
        <v>86</v>
      </c>
      <c r="AY199" s="18" t="s">
        <v>184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84</v>
      </c>
      <c r="BK199" s="158">
        <f>ROUND(I199*H199,2)</f>
        <v>0</v>
      </c>
      <c r="BL199" s="18" t="s">
        <v>97</v>
      </c>
      <c r="BM199" s="157" t="s">
        <v>2970</v>
      </c>
    </row>
    <row r="200" spans="1:65" s="13" customFormat="1" x14ac:dyDescent="0.15">
      <c r="B200" s="163"/>
      <c r="D200" s="159" t="s">
        <v>194</v>
      </c>
      <c r="E200" s="164" t="s">
        <v>1</v>
      </c>
      <c r="F200" s="165" t="s">
        <v>294</v>
      </c>
      <c r="H200" s="164" t="s">
        <v>1</v>
      </c>
      <c r="L200" s="163"/>
      <c r="M200" s="166"/>
      <c r="N200" s="167"/>
      <c r="O200" s="167"/>
      <c r="P200" s="167"/>
      <c r="Q200" s="167"/>
      <c r="R200" s="167"/>
      <c r="S200" s="167"/>
      <c r="T200" s="168"/>
      <c r="AT200" s="164" t="s">
        <v>194</v>
      </c>
      <c r="AU200" s="164" t="s">
        <v>86</v>
      </c>
      <c r="AV200" s="13" t="s">
        <v>84</v>
      </c>
      <c r="AW200" s="13" t="s">
        <v>32</v>
      </c>
      <c r="AX200" s="13" t="s">
        <v>77</v>
      </c>
      <c r="AY200" s="164" t="s">
        <v>184</v>
      </c>
    </row>
    <row r="201" spans="1:65" s="14" customFormat="1" x14ac:dyDescent="0.15">
      <c r="B201" s="169"/>
      <c r="D201" s="159" t="s">
        <v>194</v>
      </c>
      <c r="E201" s="170" t="s">
        <v>1</v>
      </c>
      <c r="F201" s="171" t="s">
        <v>2971</v>
      </c>
      <c r="H201" s="172">
        <v>47.57</v>
      </c>
      <c r="L201" s="169"/>
      <c r="M201" s="173"/>
      <c r="N201" s="174"/>
      <c r="O201" s="174"/>
      <c r="P201" s="174"/>
      <c r="Q201" s="174"/>
      <c r="R201" s="174"/>
      <c r="S201" s="174"/>
      <c r="T201" s="175"/>
      <c r="AT201" s="170" t="s">
        <v>194</v>
      </c>
      <c r="AU201" s="170" t="s">
        <v>86</v>
      </c>
      <c r="AV201" s="14" t="s">
        <v>86</v>
      </c>
      <c r="AW201" s="14" t="s">
        <v>32</v>
      </c>
      <c r="AX201" s="14" t="s">
        <v>77</v>
      </c>
      <c r="AY201" s="170" t="s">
        <v>184</v>
      </c>
    </row>
    <row r="202" spans="1:65" s="14" customFormat="1" x14ac:dyDescent="0.15">
      <c r="B202" s="169"/>
      <c r="D202" s="159" t="s">
        <v>194</v>
      </c>
      <c r="E202" s="170" t="s">
        <v>1</v>
      </c>
      <c r="F202" s="171" t="s">
        <v>2972</v>
      </c>
      <c r="H202" s="172">
        <v>-37.72</v>
      </c>
      <c r="L202" s="169"/>
      <c r="M202" s="173"/>
      <c r="N202" s="174"/>
      <c r="O202" s="174"/>
      <c r="P202" s="174"/>
      <c r="Q202" s="174"/>
      <c r="R202" s="174"/>
      <c r="S202" s="174"/>
      <c r="T202" s="175"/>
      <c r="AT202" s="170" t="s">
        <v>194</v>
      </c>
      <c r="AU202" s="170" t="s">
        <v>86</v>
      </c>
      <c r="AV202" s="14" t="s">
        <v>86</v>
      </c>
      <c r="AW202" s="14" t="s">
        <v>32</v>
      </c>
      <c r="AX202" s="14" t="s">
        <v>77</v>
      </c>
      <c r="AY202" s="170" t="s">
        <v>184</v>
      </c>
    </row>
    <row r="203" spans="1:65" s="15" customFormat="1" x14ac:dyDescent="0.15">
      <c r="B203" s="176"/>
      <c r="D203" s="159" t="s">
        <v>194</v>
      </c>
      <c r="E203" s="177" t="s">
        <v>1</v>
      </c>
      <c r="F203" s="178" t="s">
        <v>242</v>
      </c>
      <c r="H203" s="179">
        <v>9.85</v>
      </c>
      <c r="L203" s="176"/>
      <c r="M203" s="180"/>
      <c r="N203" s="181"/>
      <c r="O203" s="181"/>
      <c r="P203" s="181"/>
      <c r="Q203" s="181"/>
      <c r="R203" s="181"/>
      <c r="S203" s="181"/>
      <c r="T203" s="182"/>
      <c r="AT203" s="177" t="s">
        <v>194</v>
      </c>
      <c r="AU203" s="177" t="s">
        <v>86</v>
      </c>
      <c r="AV203" s="15" t="s">
        <v>97</v>
      </c>
      <c r="AW203" s="15" t="s">
        <v>32</v>
      </c>
      <c r="AX203" s="15" t="s">
        <v>84</v>
      </c>
      <c r="AY203" s="177" t="s">
        <v>184</v>
      </c>
    </row>
    <row r="204" spans="1:65" s="2" customFormat="1" ht="62.75" customHeight="1" x14ac:dyDescent="0.15">
      <c r="A204" s="30"/>
      <c r="B204" s="146"/>
      <c r="C204" s="147" t="s">
        <v>296</v>
      </c>
      <c r="D204" s="147" t="s">
        <v>186</v>
      </c>
      <c r="E204" s="148" t="s">
        <v>3120</v>
      </c>
      <c r="F204" s="149" t="s">
        <v>3133</v>
      </c>
      <c r="G204" s="150" t="s">
        <v>239</v>
      </c>
      <c r="H204" s="151">
        <v>47.57</v>
      </c>
      <c r="I204" s="152"/>
      <c r="J204" s="152">
        <f>ROUND(I204*H204,2)</f>
        <v>0</v>
      </c>
      <c r="K204" s="149"/>
      <c r="L204" s="31"/>
      <c r="M204" s="153" t="s">
        <v>1</v>
      </c>
      <c r="N204" s="154" t="s">
        <v>42</v>
      </c>
      <c r="O204" s="155">
        <v>9.9000000000000005E-2</v>
      </c>
      <c r="P204" s="155">
        <f>O204*H204</f>
        <v>4.7094300000000002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7" t="s">
        <v>97</v>
      </c>
      <c r="AT204" s="157" t="s">
        <v>186</v>
      </c>
      <c r="AU204" s="157" t="s">
        <v>86</v>
      </c>
      <c r="AY204" s="18" t="s">
        <v>184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97</v>
      </c>
      <c r="BM204" s="157" t="s">
        <v>2973</v>
      </c>
    </row>
    <row r="205" spans="1:65" s="13" customFormat="1" x14ac:dyDescent="0.15">
      <c r="B205" s="163"/>
      <c r="D205" s="159" t="s">
        <v>194</v>
      </c>
      <c r="E205" s="164" t="s">
        <v>1</v>
      </c>
      <c r="F205" s="165" t="s">
        <v>294</v>
      </c>
      <c r="H205" s="164" t="s">
        <v>1</v>
      </c>
      <c r="L205" s="163"/>
      <c r="M205" s="166"/>
      <c r="N205" s="167"/>
      <c r="O205" s="167"/>
      <c r="P205" s="167"/>
      <c r="Q205" s="167"/>
      <c r="R205" s="167"/>
      <c r="S205" s="167"/>
      <c r="T205" s="168"/>
      <c r="AT205" s="164" t="s">
        <v>194</v>
      </c>
      <c r="AU205" s="164" t="s">
        <v>86</v>
      </c>
      <c r="AV205" s="13" t="s">
        <v>84</v>
      </c>
      <c r="AW205" s="13" t="s">
        <v>32</v>
      </c>
      <c r="AX205" s="13" t="s">
        <v>77</v>
      </c>
      <c r="AY205" s="164" t="s">
        <v>184</v>
      </c>
    </row>
    <row r="206" spans="1:65" s="14" customFormat="1" x14ac:dyDescent="0.15">
      <c r="B206" s="169"/>
      <c r="D206" s="159" t="s">
        <v>194</v>
      </c>
      <c r="E206" s="170" t="s">
        <v>1</v>
      </c>
      <c r="F206" s="171" t="s">
        <v>2971</v>
      </c>
      <c r="H206" s="172">
        <v>47.57</v>
      </c>
      <c r="L206" s="169"/>
      <c r="M206" s="173"/>
      <c r="N206" s="174"/>
      <c r="O206" s="174"/>
      <c r="P206" s="174"/>
      <c r="Q206" s="174"/>
      <c r="R206" s="174"/>
      <c r="S206" s="174"/>
      <c r="T206" s="175"/>
      <c r="AT206" s="170" t="s">
        <v>194</v>
      </c>
      <c r="AU206" s="170" t="s">
        <v>86</v>
      </c>
      <c r="AV206" s="14" t="s">
        <v>86</v>
      </c>
      <c r="AW206" s="14" t="s">
        <v>32</v>
      </c>
      <c r="AX206" s="14" t="s">
        <v>84</v>
      </c>
      <c r="AY206" s="170" t="s">
        <v>184</v>
      </c>
    </row>
    <row r="207" spans="1:65" s="2" customFormat="1" ht="44.25" customHeight="1" x14ac:dyDescent="0.15">
      <c r="A207" s="30"/>
      <c r="B207" s="146"/>
      <c r="C207" s="147" t="s">
        <v>299</v>
      </c>
      <c r="D207" s="147" t="s">
        <v>186</v>
      </c>
      <c r="E207" s="148" t="s">
        <v>1046</v>
      </c>
      <c r="F207" s="149" t="s">
        <v>1047</v>
      </c>
      <c r="G207" s="150" t="s">
        <v>239</v>
      </c>
      <c r="H207" s="151">
        <v>37.72</v>
      </c>
      <c r="I207" s="152"/>
      <c r="J207" s="152">
        <f>ROUND(I207*H207,2)</f>
        <v>0</v>
      </c>
      <c r="K207" s="149" t="s">
        <v>190</v>
      </c>
      <c r="L207" s="31"/>
      <c r="M207" s="153" t="s">
        <v>1</v>
      </c>
      <c r="N207" s="154" t="s">
        <v>42</v>
      </c>
      <c r="O207" s="155">
        <v>0.19700000000000001</v>
      </c>
      <c r="P207" s="155">
        <f>O207*H207</f>
        <v>7.4308399999999999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97</v>
      </c>
      <c r="AT207" s="157" t="s">
        <v>186</v>
      </c>
      <c r="AU207" s="157" t="s">
        <v>86</v>
      </c>
      <c r="AY207" s="18" t="s">
        <v>184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84</v>
      </c>
      <c r="BK207" s="158">
        <f>ROUND(I207*H207,2)</f>
        <v>0</v>
      </c>
      <c r="BL207" s="18" t="s">
        <v>97</v>
      </c>
      <c r="BM207" s="157" t="s">
        <v>2974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1049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4" customFormat="1" x14ac:dyDescent="0.15">
      <c r="B209" s="169"/>
      <c r="D209" s="159" t="s">
        <v>194</v>
      </c>
      <c r="E209" s="170" t="s">
        <v>1</v>
      </c>
      <c r="F209" s="171" t="s">
        <v>2975</v>
      </c>
      <c r="H209" s="172">
        <v>37.72</v>
      </c>
      <c r="L209" s="169"/>
      <c r="M209" s="173"/>
      <c r="N209" s="174"/>
      <c r="O209" s="174"/>
      <c r="P209" s="174"/>
      <c r="Q209" s="174"/>
      <c r="R209" s="174"/>
      <c r="S209" s="174"/>
      <c r="T209" s="175"/>
      <c r="AT209" s="170" t="s">
        <v>194</v>
      </c>
      <c r="AU209" s="170" t="s">
        <v>86</v>
      </c>
      <c r="AV209" s="14" t="s">
        <v>86</v>
      </c>
      <c r="AW209" s="14" t="s">
        <v>32</v>
      </c>
      <c r="AX209" s="14" t="s">
        <v>84</v>
      </c>
      <c r="AY209" s="170" t="s">
        <v>184</v>
      </c>
    </row>
    <row r="210" spans="1:65" s="2" customFormat="1" ht="44.25" customHeight="1" x14ac:dyDescent="0.15">
      <c r="A210" s="30"/>
      <c r="B210" s="146"/>
      <c r="C210" s="147" t="s">
        <v>302</v>
      </c>
      <c r="D210" s="147" t="s">
        <v>186</v>
      </c>
      <c r="E210" s="148" t="s">
        <v>3122</v>
      </c>
      <c r="F210" s="149" t="s">
        <v>3123</v>
      </c>
      <c r="G210" s="150" t="s">
        <v>239</v>
      </c>
      <c r="H210" s="151">
        <f>SUM(H213)</f>
        <v>57.42</v>
      </c>
      <c r="I210" s="152"/>
      <c r="J210" s="152">
        <f>ROUND(I210*H210,2)</f>
        <v>0</v>
      </c>
      <c r="K210" s="149"/>
      <c r="L210" s="31"/>
      <c r="M210" s="153" t="s">
        <v>1</v>
      </c>
      <c r="N210" s="154" t="s">
        <v>42</v>
      </c>
      <c r="O210" s="155">
        <v>0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2976</v>
      </c>
    </row>
    <row r="211" spans="1:65" s="14" customFormat="1" x14ac:dyDescent="0.15">
      <c r="B211" s="169"/>
      <c r="D211" s="159" t="s">
        <v>194</v>
      </c>
      <c r="E211" s="170" t="s">
        <v>1</v>
      </c>
      <c r="F211" s="171">
        <v>9.85</v>
      </c>
      <c r="H211" s="172">
        <v>9.85</v>
      </c>
      <c r="L211" s="169"/>
      <c r="M211" s="173"/>
      <c r="N211" s="174"/>
      <c r="O211" s="174"/>
      <c r="P211" s="174"/>
      <c r="Q211" s="174"/>
      <c r="R211" s="174"/>
      <c r="S211" s="174"/>
      <c r="T211" s="175"/>
      <c r="AT211" s="170" t="s">
        <v>194</v>
      </c>
      <c r="AU211" s="170" t="s">
        <v>86</v>
      </c>
      <c r="AV211" s="14" t="s">
        <v>86</v>
      </c>
      <c r="AW211" s="14" t="s">
        <v>32</v>
      </c>
      <c r="AX211" s="14" t="s">
        <v>77</v>
      </c>
      <c r="AY211" s="170" t="s">
        <v>184</v>
      </c>
    </row>
    <row r="212" spans="1:65" s="14" customFormat="1" x14ac:dyDescent="0.15">
      <c r="B212" s="169"/>
      <c r="D212" s="159" t="s">
        <v>194</v>
      </c>
      <c r="E212" s="170" t="s">
        <v>1</v>
      </c>
      <c r="F212" s="171">
        <v>47.57</v>
      </c>
      <c r="H212" s="172">
        <v>47.57</v>
      </c>
      <c r="L212" s="169"/>
      <c r="M212" s="173"/>
      <c r="N212" s="174"/>
      <c r="O212" s="174"/>
      <c r="P212" s="174"/>
      <c r="Q212" s="174"/>
      <c r="R212" s="174"/>
      <c r="S212" s="174"/>
      <c r="T212" s="175"/>
      <c r="AT212" s="170" t="s">
        <v>194</v>
      </c>
      <c r="AU212" s="170" t="s">
        <v>86</v>
      </c>
      <c r="AV212" s="14" t="s">
        <v>86</v>
      </c>
      <c r="AW212" s="14" t="s">
        <v>32</v>
      </c>
      <c r="AX212" s="14" t="s">
        <v>77</v>
      </c>
      <c r="AY212" s="170" t="s">
        <v>184</v>
      </c>
    </row>
    <row r="213" spans="1:65" s="15" customFormat="1" x14ac:dyDescent="0.15">
      <c r="B213" s="176"/>
      <c r="D213" s="159" t="s">
        <v>194</v>
      </c>
      <c r="E213" s="177" t="s">
        <v>1</v>
      </c>
      <c r="F213" s="178" t="s">
        <v>242</v>
      </c>
      <c r="H213" s="179">
        <f>SUM(H211:H212)</f>
        <v>57.42</v>
      </c>
      <c r="L213" s="176"/>
      <c r="M213" s="180"/>
      <c r="N213" s="181"/>
      <c r="O213" s="181"/>
      <c r="P213" s="181"/>
      <c r="Q213" s="181"/>
      <c r="R213" s="181"/>
      <c r="S213" s="181"/>
      <c r="T213" s="182"/>
      <c r="AT213" s="177" t="s">
        <v>194</v>
      </c>
      <c r="AU213" s="177" t="s">
        <v>86</v>
      </c>
      <c r="AV213" s="15" t="s">
        <v>97</v>
      </c>
      <c r="AW213" s="15" t="s">
        <v>32</v>
      </c>
      <c r="AX213" s="15" t="s">
        <v>84</v>
      </c>
      <c r="AY213" s="177" t="s">
        <v>184</v>
      </c>
    </row>
    <row r="214" spans="1:65" s="2" customFormat="1" ht="44.25" customHeight="1" x14ac:dyDescent="0.15">
      <c r="A214" s="30"/>
      <c r="B214" s="146"/>
      <c r="C214" s="147" t="s">
        <v>309</v>
      </c>
      <c r="D214" s="147" t="s">
        <v>186</v>
      </c>
      <c r="E214" s="148" t="s">
        <v>303</v>
      </c>
      <c r="F214" s="149" t="s">
        <v>304</v>
      </c>
      <c r="G214" s="150" t="s">
        <v>239</v>
      </c>
      <c r="H214" s="151">
        <v>61.73</v>
      </c>
      <c r="I214" s="152"/>
      <c r="J214" s="152">
        <f>ROUND(I214*H214,2)</f>
        <v>0</v>
      </c>
      <c r="K214" s="149" t="s">
        <v>190</v>
      </c>
      <c r="L214" s="31"/>
      <c r="M214" s="153" t="s">
        <v>1</v>
      </c>
      <c r="N214" s="154" t="s">
        <v>42</v>
      </c>
      <c r="O214" s="155">
        <v>0.32800000000000001</v>
      </c>
      <c r="P214" s="155">
        <f>O214*H214</f>
        <v>20.247440000000001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97</v>
      </c>
      <c r="AT214" s="157" t="s">
        <v>186</v>
      </c>
      <c r="AU214" s="157" t="s">
        <v>86</v>
      </c>
      <c r="AY214" s="18" t="s">
        <v>184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84</v>
      </c>
      <c r="BK214" s="158">
        <f>ROUND(I214*H214,2)</f>
        <v>0</v>
      </c>
      <c r="BL214" s="18" t="s">
        <v>97</v>
      </c>
      <c r="BM214" s="157" t="s">
        <v>2977</v>
      </c>
    </row>
    <row r="215" spans="1:65" s="13" customFormat="1" x14ac:dyDescent="0.15">
      <c r="B215" s="163"/>
      <c r="D215" s="159" t="s">
        <v>194</v>
      </c>
      <c r="E215" s="164" t="s">
        <v>1</v>
      </c>
      <c r="F215" s="165" t="s">
        <v>265</v>
      </c>
      <c r="H215" s="164" t="s">
        <v>1</v>
      </c>
      <c r="L215" s="163"/>
      <c r="M215" s="166"/>
      <c r="N215" s="167"/>
      <c r="O215" s="167"/>
      <c r="P215" s="167"/>
      <c r="Q215" s="167"/>
      <c r="R215" s="167"/>
      <c r="S215" s="167"/>
      <c r="T215" s="168"/>
      <c r="AT215" s="164" t="s">
        <v>194</v>
      </c>
      <c r="AU215" s="164" t="s">
        <v>86</v>
      </c>
      <c r="AV215" s="13" t="s">
        <v>84</v>
      </c>
      <c r="AW215" s="13" t="s">
        <v>32</v>
      </c>
      <c r="AX215" s="13" t="s">
        <v>77</v>
      </c>
      <c r="AY215" s="164" t="s">
        <v>184</v>
      </c>
    </row>
    <row r="216" spans="1:65" s="13" customFormat="1" x14ac:dyDescent="0.15">
      <c r="B216" s="163"/>
      <c r="D216" s="159" t="s">
        <v>194</v>
      </c>
      <c r="E216" s="164" t="s">
        <v>1</v>
      </c>
      <c r="F216" s="165" t="s">
        <v>246</v>
      </c>
      <c r="H216" s="164" t="s">
        <v>1</v>
      </c>
      <c r="L216" s="163"/>
      <c r="M216" s="166"/>
      <c r="N216" s="167"/>
      <c r="O216" s="167"/>
      <c r="P216" s="167"/>
      <c r="Q216" s="167"/>
      <c r="R216" s="167"/>
      <c r="S216" s="167"/>
      <c r="T216" s="168"/>
      <c r="AT216" s="164" t="s">
        <v>194</v>
      </c>
      <c r="AU216" s="164" t="s">
        <v>86</v>
      </c>
      <c r="AV216" s="13" t="s">
        <v>84</v>
      </c>
      <c r="AW216" s="13" t="s">
        <v>32</v>
      </c>
      <c r="AX216" s="13" t="s">
        <v>77</v>
      </c>
      <c r="AY216" s="164" t="s">
        <v>184</v>
      </c>
    </row>
    <row r="217" spans="1:65" s="14" customFormat="1" x14ac:dyDescent="0.15">
      <c r="B217" s="169"/>
      <c r="D217" s="159" t="s">
        <v>194</v>
      </c>
      <c r="E217" s="170" t="s">
        <v>1</v>
      </c>
      <c r="F217" s="171" t="s">
        <v>2978</v>
      </c>
      <c r="H217" s="172">
        <v>24.01</v>
      </c>
      <c r="L217" s="169"/>
      <c r="M217" s="173"/>
      <c r="N217" s="174"/>
      <c r="O217" s="174"/>
      <c r="P217" s="174"/>
      <c r="Q217" s="174"/>
      <c r="R217" s="174"/>
      <c r="S217" s="174"/>
      <c r="T217" s="175"/>
      <c r="AT217" s="170" t="s">
        <v>194</v>
      </c>
      <c r="AU217" s="170" t="s">
        <v>86</v>
      </c>
      <c r="AV217" s="14" t="s">
        <v>86</v>
      </c>
      <c r="AW217" s="14" t="s">
        <v>32</v>
      </c>
      <c r="AX217" s="14" t="s">
        <v>77</v>
      </c>
      <c r="AY217" s="170" t="s">
        <v>184</v>
      </c>
    </row>
    <row r="218" spans="1:65" s="14" customFormat="1" x14ac:dyDescent="0.15">
      <c r="B218" s="169"/>
      <c r="D218" s="159" t="s">
        <v>194</v>
      </c>
      <c r="E218" s="170" t="s">
        <v>1</v>
      </c>
      <c r="F218" s="171" t="s">
        <v>2979</v>
      </c>
      <c r="H218" s="172">
        <v>37.72</v>
      </c>
      <c r="L218" s="169"/>
      <c r="M218" s="173"/>
      <c r="N218" s="174"/>
      <c r="O218" s="174"/>
      <c r="P218" s="174"/>
      <c r="Q218" s="174"/>
      <c r="R218" s="174"/>
      <c r="S218" s="174"/>
      <c r="T218" s="175"/>
      <c r="AT218" s="170" t="s">
        <v>194</v>
      </c>
      <c r="AU218" s="170" t="s">
        <v>86</v>
      </c>
      <c r="AV218" s="14" t="s">
        <v>86</v>
      </c>
      <c r="AW218" s="14" t="s">
        <v>32</v>
      </c>
      <c r="AX218" s="14" t="s">
        <v>77</v>
      </c>
      <c r="AY218" s="170" t="s">
        <v>184</v>
      </c>
    </row>
    <row r="219" spans="1:65" s="15" customFormat="1" x14ac:dyDescent="0.15">
      <c r="B219" s="176"/>
      <c r="D219" s="159" t="s">
        <v>194</v>
      </c>
      <c r="E219" s="177" t="s">
        <v>1</v>
      </c>
      <c r="F219" s="178" t="s">
        <v>242</v>
      </c>
      <c r="H219" s="179">
        <v>61.73</v>
      </c>
      <c r="L219" s="176"/>
      <c r="M219" s="180"/>
      <c r="N219" s="181"/>
      <c r="O219" s="181"/>
      <c r="P219" s="181"/>
      <c r="Q219" s="181"/>
      <c r="R219" s="181"/>
      <c r="S219" s="181"/>
      <c r="T219" s="182"/>
      <c r="AT219" s="177" t="s">
        <v>194</v>
      </c>
      <c r="AU219" s="177" t="s">
        <v>86</v>
      </c>
      <c r="AV219" s="15" t="s">
        <v>97</v>
      </c>
      <c r="AW219" s="15" t="s">
        <v>32</v>
      </c>
      <c r="AX219" s="15" t="s">
        <v>84</v>
      </c>
      <c r="AY219" s="177" t="s">
        <v>184</v>
      </c>
    </row>
    <row r="220" spans="1:65" s="2" customFormat="1" ht="16.5" customHeight="1" x14ac:dyDescent="0.15">
      <c r="A220" s="30"/>
      <c r="B220" s="146"/>
      <c r="C220" s="183" t="s">
        <v>317</v>
      </c>
      <c r="D220" s="183" t="s">
        <v>310</v>
      </c>
      <c r="E220" s="184" t="s">
        <v>311</v>
      </c>
      <c r="F220" s="185" t="s">
        <v>312</v>
      </c>
      <c r="G220" s="186" t="s">
        <v>300</v>
      </c>
      <c r="H220" s="187">
        <v>44.418999999999997</v>
      </c>
      <c r="I220" s="188"/>
      <c r="J220" s="188">
        <f>ROUND(I220*H220,2)</f>
        <v>0</v>
      </c>
      <c r="K220" s="185" t="s">
        <v>1</v>
      </c>
      <c r="L220" s="189"/>
      <c r="M220" s="190" t="s">
        <v>1</v>
      </c>
      <c r="N220" s="191" t="s">
        <v>42</v>
      </c>
      <c r="O220" s="155">
        <v>0</v>
      </c>
      <c r="P220" s="155">
        <f>O220*H220</f>
        <v>0</v>
      </c>
      <c r="Q220" s="155">
        <v>1</v>
      </c>
      <c r="R220" s="155">
        <f>Q220*H220</f>
        <v>44.418999999999997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226</v>
      </c>
      <c r="AT220" s="157" t="s">
        <v>310</v>
      </c>
      <c r="AU220" s="157" t="s">
        <v>86</v>
      </c>
      <c r="AY220" s="18" t="s">
        <v>184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84</v>
      </c>
      <c r="BK220" s="158">
        <f>ROUND(I220*H220,2)</f>
        <v>0</v>
      </c>
      <c r="BL220" s="18" t="s">
        <v>97</v>
      </c>
      <c r="BM220" s="157" t="s">
        <v>2980</v>
      </c>
    </row>
    <row r="221" spans="1:65" s="13" customFormat="1" x14ac:dyDescent="0.15">
      <c r="B221" s="163"/>
      <c r="D221" s="159" t="s">
        <v>194</v>
      </c>
      <c r="E221" s="164" t="s">
        <v>1</v>
      </c>
      <c r="F221" s="165" t="s">
        <v>314</v>
      </c>
      <c r="H221" s="164" t="s">
        <v>1</v>
      </c>
      <c r="L221" s="163"/>
      <c r="M221" s="166"/>
      <c r="N221" s="167"/>
      <c r="O221" s="167"/>
      <c r="P221" s="167"/>
      <c r="Q221" s="167"/>
      <c r="R221" s="167"/>
      <c r="S221" s="167"/>
      <c r="T221" s="168"/>
      <c r="AT221" s="164" t="s">
        <v>194</v>
      </c>
      <c r="AU221" s="164" t="s">
        <v>86</v>
      </c>
      <c r="AV221" s="13" t="s">
        <v>84</v>
      </c>
      <c r="AW221" s="13" t="s">
        <v>32</v>
      </c>
      <c r="AX221" s="13" t="s">
        <v>77</v>
      </c>
      <c r="AY221" s="164" t="s">
        <v>184</v>
      </c>
    </row>
    <row r="222" spans="1:65" s="14" customFormat="1" x14ac:dyDescent="0.15">
      <c r="B222" s="169"/>
      <c r="D222" s="159" t="s">
        <v>194</v>
      </c>
      <c r="E222" s="170" t="s">
        <v>1</v>
      </c>
      <c r="F222" s="171" t="s">
        <v>2981</v>
      </c>
      <c r="H222" s="172">
        <v>44.418999999999997</v>
      </c>
      <c r="L222" s="169"/>
      <c r="M222" s="173"/>
      <c r="N222" s="174"/>
      <c r="O222" s="174"/>
      <c r="P222" s="174"/>
      <c r="Q222" s="174"/>
      <c r="R222" s="174"/>
      <c r="S222" s="174"/>
      <c r="T222" s="175"/>
      <c r="AT222" s="170" t="s">
        <v>194</v>
      </c>
      <c r="AU222" s="170" t="s">
        <v>86</v>
      </c>
      <c r="AV222" s="14" t="s">
        <v>86</v>
      </c>
      <c r="AW222" s="14" t="s">
        <v>32</v>
      </c>
      <c r="AX222" s="14" t="s">
        <v>84</v>
      </c>
      <c r="AY222" s="170" t="s">
        <v>184</v>
      </c>
    </row>
    <row r="223" spans="1:65" s="2" customFormat="1" ht="66.75" customHeight="1" x14ac:dyDescent="0.15">
      <c r="A223" s="30"/>
      <c r="B223" s="146"/>
      <c r="C223" s="147" t="s">
        <v>323</v>
      </c>
      <c r="D223" s="147" t="s">
        <v>186</v>
      </c>
      <c r="E223" s="148" t="s">
        <v>318</v>
      </c>
      <c r="F223" s="149" t="s">
        <v>319</v>
      </c>
      <c r="G223" s="150" t="s">
        <v>239</v>
      </c>
      <c r="H223" s="151">
        <v>24.23</v>
      </c>
      <c r="I223" s="152"/>
      <c r="J223" s="152">
        <f>ROUND(I223*H223,2)</f>
        <v>0</v>
      </c>
      <c r="K223" s="149" t="s">
        <v>190</v>
      </c>
      <c r="L223" s="31"/>
      <c r="M223" s="153" t="s">
        <v>1</v>
      </c>
      <c r="N223" s="154" t="s">
        <v>42</v>
      </c>
      <c r="O223" s="155">
        <v>0.435</v>
      </c>
      <c r="P223" s="155">
        <f>O223*H223</f>
        <v>10.540050000000001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97</v>
      </c>
      <c r="AT223" s="157" t="s">
        <v>186</v>
      </c>
      <c r="AU223" s="157" t="s">
        <v>86</v>
      </c>
      <c r="AY223" s="18" t="s">
        <v>184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97</v>
      </c>
      <c r="BM223" s="157" t="s">
        <v>2982</v>
      </c>
    </row>
    <row r="224" spans="1:65" s="13" customFormat="1" x14ac:dyDescent="0.15">
      <c r="B224" s="163"/>
      <c r="D224" s="159" t="s">
        <v>194</v>
      </c>
      <c r="E224" s="164" t="s">
        <v>1</v>
      </c>
      <c r="F224" s="165" t="s">
        <v>265</v>
      </c>
      <c r="H224" s="164" t="s">
        <v>1</v>
      </c>
      <c r="L224" s="163"/>
      <c r="M224" s="166"/>
      <c r="N224" s="167"/>
      <c r="O224" s="167"/>
      <c r="P224" s="167"/>
      <c r="Q224" s="167"/>
      <c r="R224" s="167"/>
      <c r="S224" s="167"/>
      <c r="T224" s="168"/>
      <c r="AT224" s="164" t="s">
        <v>194</v>
      </c>
      <c r="AU224" s="164" t="s">
        <v>86</v>
      </c>
      <c r="AV224" s="13" t="s">
        <v>84</v>
      </c>
      <c r="AW224" s="13" t="s">
        <v>32</v>
      </c>
      <c r="AX224" s="13" t="s">
        <v>77</v>
      </c>
      <c r="AY224" s="164" t="s">
        <v>184</v>
      </c>
    </row>
    <row r="225" spans="1:65" s="13" customFormat="1" x14ac:dyDescent="0.15">
      <c r="B225" s="163"/>
      <c r="D225" s="159" t="s">
        <v>194</v>
      </c>
      <c r="E225" s="164" t="s">
        <v>1</v>
      </c>
      <c r="F225" s="165" t="s">
        <v>246</v>
      </c>
      <c r="H225" s="164" t="s">
        <v>1</v>
      </c>
      <c r="L225" s="163"/>
      <c r="M225" s="166"/>
      <c r="N225" s="167"/>
      <c r="O225" s="167"/>
      <c r="P225" s="167"/>
      <c r="Q225" s="167"/>
      <c r="R225" s="167"/>
      <c r="S225" s="167"/>
      <c r="T225" s="168"/>
      <c r="AT225" s="164" t="s">
        <v>194</v>
      </c>
      <c r="AU225" s="164" t="s">
        <v>86</v>
      </c>
      <c r="AV225" s="13" t="s">
        <v>84</v>
      </c>
      <c r="AW225" s="13" t="s">
        <v>32</v>
      </c>
      <c r="AX225" s="13" t="s">
        <v>77</v>
      </c>
      <c r="AY225" s="164" t="s">
        <v>184</v>
      </c>
    </row>
    <row r="226" spans="1:65" s="14" customFormat="1" x14ac:dyDescent="0.15">
      <c r="B226" s="169"/>
      <c r="D226" s="159" t="s">
        <v>194</v>
      </c>
      <c r="E226" s="170" t="s">
        <v>1</v>
      </c>
      <c r="F226" s="171" t="s">
        <v>2983</v>
      </c>
      <c r="H226" s="172">
        <v>24.23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84</v>
      </c>
      <c r="AY226" s="170" t="s">
        <v>184</v>
      </c>
    </row>
    <row r="227" spans="1:65" s="2" customFormat="1" ht="16.5" customHeight="1" x14ac:dyDescent="0.15">
      <c r="A227" s="30"/>
      <c r="B227" s="146"/>
      <c r="C227" s="183" t="s">
        <v>330</v>
      </c>
      <c r="D227" s="183" t="s">
        <v>310</v>
      </c>
      <c r="E227" s="184" t="s">
        <v>324</v>
      </c>
      <c r="F227" s="185" t="s">
        <v>325</v>
      </c>
      <c r="G227" s="186" t="s">
        <v>300</v>
      </c>
      <c r="H227" s="187">
        <v>44.826000000000001</v>
      </c>
      <c r="I227" s="188"/>
      <c r="J227" s="188">
        <f>ROUND(I227*H227,2)</f>
        <v>0</v>
      </c>
      <c r="K227" s="185" t="s">
        <v>190</v>
      </c>
      <c r="L227" s="189"/>
      <c r="M227" s="190" t="s">
        <v>1</v>
      </c>
      <c r="N227" s="191" t="s">
        <v>42</v>
      </c>
      <c r="O227" s="155">
        <v>0</v>
      </c>
      <c r="P227" s="155">
        <f>O227*H227</f>
        <v>0</v>
      </c>
      <c r="Q227" s="155">
        <v>1</v>
      </c>
      <c r="R227" s="155">
        <f>Q227*H227</f>
        <v>44.826000000000001</v>
      </c>
      <c r="S227" s="155">
        <v>0</v>
      </c>
      <c r="T227" s="156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7" t="s">
        <v>226</v>
      </c>
      <c r="AT227" s="157" t="s">
        <v>310</v>
      </c>
      <c r="AU227" s="157" t="s">
        <v>86</v>
      </c>
      <c r="AY227" s="18" t="s">
        <v>184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8" t="s">
        <v>84</v>
      </c>
      <c r="BK227" s="158">
        <f>ROUND(I227*H227,2)</f>
        <v>0</v>
      </c>
      <c r="BL227" s="18" t="s">
        <v>97</v>
      </c>
      <c r="BM227" s="157" t="s">
        <v>2984</v>
      </c>
    </row>
    <row r="228" spans="1:65" s="2" customFormat="1" ht="30" x14ac:dyDescent="0.15">
      <c r="A228" s="30"/>
      <c r="B228" s="31"/>
      <c r="C228" s="30"/>
      <c r="D228" s="159" t="s">
        <v>192</v>
      </c>
      <c r="E228" s="30"/>
      <c r="F228" s="160" t="s">
        <v>327</v>
      </c>
      <c r="G228" s="30"/>
      <c r="H228" s="30"/>
      <c r="I228" s="30"/>
      <c r="J228" s="30"/>
      <c r="K228" s="30"/>
      <c r="L228" s="31"/>
      <c r="M228" s="161"/>
      <c r="N228" s="162"/>
      <c r="O228" s="56"/>
      <c r="P228" s="56"/>
      <c r="Q228" s="56"/>
      <c r="R228" s="56"/>
      <c r="S228" s="56"/>
      <c r="T228" s="57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T228" s="18" t="s">
        <v>192</v>
      </c>
      <c r="AU228" s="18" t="s">
        <v>86</v>
      </c>
    </row>
    <row r="229" spans="1:65" s="14" customFormat="1" x14ac:dyDescent="0.15">
      <c r="B229" s="169"/>
      <c r="D229" s="159" t="s">
        <v>194</v>
      </c>
      <c r="F229" s="171" t="s">
        <v>2985</v>
      </c>
      <c r="H229" s="172">
        <v>44.826000000000001</v>
      </c>
      <c r="L229" s="169"/>
      <c r="M229" s="173"/>
      <c r="N229" s="174"/>
      <c r="O229" s="174"/>
      <c r="P229" s="174"/>
      <c r="Q229" s="174"/>
      <c r="R229" s="174"/>
      <c r="S229" s="174"/>
      <c r="T229" s="175"/>
      <c r="AT229" s="170" t="s">
        <v>194</v>
      </c>
      <c r="AU229" s="170" t="s">
        <v>86</v>
      </c>
      <c r="AV229" s="14" t="s">
        <v>86</v>
      </c>
      <c r="AW229" s="14" t="s">
        <v>3</v>
      </c>
      <c r="AX229" s="14" t="s">
        <v>84</v>
      </c>
      <c r="AY229" s="170" t="s">
        <v>184</v>
      </c>
    </row>
    <row r="230" spans="1:65" s="2" customFormat="1" ht="55.5" customHeight="1" x14ac:dyDescent="0.15">
      <c r="A230" s="30"/>
      <c r="B230" s="146"/>
      <c r="C230" s="147" t="s">
        <v>335</v>
      </c>
      <c r="D230" s="147" t="s">
        <v>186</v>
      </c>
      <c r="E230" s="148" t="s">
        <v>1063</v>
      </c>
      <c r="F230" s="149" t="s">
        <v>1064</v>
      </c>
      <c r="G230" s="150" t="s">
        <v>189</v>
      </c>
      <c r="H230" s="151">
        <v>58.38</v>
      </c>
      <c r="I230" s="152"/>
      <c r="J230" s="152">
        <f>ROUND(I230*H230,2)</f>
        <v>0</v>
      </c>
      <c r="K230" s="149" t="s">
        <v>190</v>
      </c>
      <c r="L230" s="31"/>
      <c r="M230" s="153" t="s">
        <v>1</v>
      </c>
      <c r="N230" s="154" t="s">
        <v>42</v>
      </c>
      <c r="O230" s="155">
        <v>0.153</v>
      </c>
      <c r="P230" s="155">
        <f>O230*H230</f>
        <v>8.9321400000000004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7" t="s">
        <v>97</v>
      </c>
      <c r="AT230" s="157" t="s">
        <v>186</v>
      </c>
      <c r="AU230" s="157" t="s">
        <v>86</v>
      </c>
      <c r="AY230" s="18" t="s">
        <v>184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84</v>
      </c>
      <c r="BK230" s="158">
        <f>ROUND(I230*H230,2)</f>
        <v>0</v>
      </c>
      <c r="BL230" s="18" t="s">
        <v>97</v>
      </c>
      <c r="BM230" s="157" t="s">
        <v>2986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 t="s">
        <v>2987</v>
      </c>
      <c r="H231" s="172">
        <v>58.38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84</v>
      </c>
      <c r="AY231" s="170" t="s">
        <v>184</v>
      </c>
    </row>
    <row r="232" spans="1:65" s="2" customFormat="1" ht="37.75" customHeight="1" x14ac:dyDescent="0.15">
      <c r="A232" s="30"/>
      <c r="B232" s="146"/>
      <c r="C232" s="147" t="s">
        <v>340</v>
      </c>
      <c r="D232" s="147" t="s">
        <v>186</v>
      </c>
      <c r="E232" s="148" t="s">
        <v>1067</v>
      </c>
      <c r="F232" s="149" t="s">
        <v>1068</v>
      </c>
      <c r="G232" s="150" t="s">
        <v>189</v>
      </c>
      <c r="H232" s="151">
        <v>32.109000000000002</v>
      </c>
      <c r="I232" s="152"/>
      <c r="J232" s="152">
        <f>ROUND(I232*H232,2)</f>
        <v>0</v>
      </c>
      <c r="K232" s="149" t="s">
        <v>190</v>
      </c>
      <c r="L232" s="31"/>
      <c r="M232" s="153" t="s">
        <v>1</v>
      </c>
      <c r="N232" s="154" t="s">
        <v>42</v>
      </c>
      <c r="O232" s="155">
        <v>0.114</v>
      </c>
      <c r="P232" s="155">
        <f>O232*H232</f>
        <v>3.6604260000000002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97</v>
      </c>
      <c r="AT232" s="157" t="s">
        <v>186</v>
      </c>
      <c r="AU232" s="157" t="s">
        <v>86</v>
      </c>
      <c r="AY232" s="18" t="s">
        <v>184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97</v>
      </c>
      <c r="BM232" s="157" t="s">
        <v>2988</v>
      </c>
    </row>
    <row r="233" spans="1:65" s="13" customFormat="1" x14ac:dyDescent="0.15">
      <c r="B233" s="163"/>
      <c r="D233" s="159" t="s">
        <v>194</v>
      </c>
      <c r="E233" s="164" t="s">
        <v>1</v>
      </c>
      <c r="F233" s="165" t="s">
        <v>1070</v>
      </c>
      <c r="H233" s="164" t="s">
        <v>1</v>
      </c>
      <c r="L233" s="163"/>
      <c r="M233" s="166"/>
      <c r="N233" s="167"/>
      <c r="O233" s="167"/>
      <c r="P233" s="167"/>
      <c r="Q233" s="167"/>
      <c r="R233" s="167"/>
      <c r="S233" s="167"/>
      <c r="T233" s="168"/>
      <c r="AT233" s="164" t="s">
        <v>194</v>
      </c>
      <c r="AU233" s="164" t="s">
        <v>86</v>
      </c>
      <c r="AV233" s="13" t="s">
        <v>84</v>
      </c>
      <c r="AW233" s="13" t="s">
        <v>32</v>
      </c>
      <c r="AX233" s="13" t="s">
        <v>77</v>
      </c>
      <c r="AY233" s="164" t="s">
        <v>184</v>
      </c>
    </row>
    <row r="234" spans="1:65" s="14" customFormat="1" x14ac:dyDescent="0.15">
      <c r="B234" s="169"/>
      <c r="D234" s="159" t="s">
        <v>194</v>
      </c>
      <c r="E234" s="170" t="s">
        <v>1</v>
      </c>
      <c r="F234" s="171" t="s">
        <v>2959</v>
      </c>
      <c r="H234" s="172">
        <v>32.109000000000002</v>
      </c>
      <c r="L234" s="169"/>
      <c r="M234" s="173"/>
      <c r="N234" s="174"/>
      <c r="O234" s="174"/>
      <c r="P234" s="174"/>
      <c r="Q234" s="174"/>
      <c r="R234" s="174"/>
      <c r="S234" s="174"/>
      <c r="T234" s="175"/>
      <c r="AT234" s="170" t="s">
        <v>194</v>
      </c>
      <c r="AU234" s="170" t="s">
        <v>86</v>
      </c>
      <c r="AV234" s="14" t="s">
        <v>86</v>
      </c>
      <c r="AW234" s="14" t="s">
        <v>32</v>
      </c>
      <c r="AX234" s="14" t="s">
        <v>84</v>
      </c>
      <c r="AY234" s="170" t="s">
        <v>184</v>
      </c>
    </row>
    <row r="235" spans="1:65" s="2" customFormat="1" ht="37.75" customHeight="1" x14ac:dyDescent="0.15">
      <c r="A235" s="30"/>
      <c r="B235" s="146"/>
      <c r="C235" s="147" t="s">
        <v>344</v>
      </c>
      <c r="D235" s="147" t="s">
        <v>186</v>
      </c>
      <c r="E235" s="148" t="s">
        <v>1071</v>
      </c>
      <c r="F235" s="149" t="s">
        <v>1072</v>
      </c>
      <c r="G235" s="150" t="s">
        <v>189</v>
      </c>
      <c r="H235" s="151">
        <v>90.489000000000004</v>
      </c>
      <c r="I235" s="152"/>
      <c r="J235" s="152">
        <f>ROUND(I235*H235,2)</f>
        <v>0</v>
      </c>
      <c r="K235" s="149" t="s">
        <v>190</v>
      </c>
      <c r="L235" s="31"/>
      <c r="M235" s="153" t="s">
        <v>1</v>
      </c>
      <c r="N235" s="154" t="s">
        <v>42</v>
      </c>
      <c r="O235" s="155">
        <v>7.0000000000000001E-3</v>
      </c>
      <c r="P235" s="155">
        <f>O235*H235</f>
        <v>0.63342300000000007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97</v>
      </c>
      <c r="AT235" s="157" t="s">
        <v>186</v>
      </c>
      <c r="AU235" s="157" t="s">
        <v>86</v>
      </c>
      <c r="AY235" s="18" t="s">
        <v>184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97</v>
      </c>
      <c r="BM235" s="157" t="s">
        <v>2989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2990</v>
      </c>
      <c r="H236" s="172">
        <v>90.489000000000004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84</v>
      </c>
      <c r="AY236" s="170" t="s">
        <v>184</v>
      </c>
    </row>
    <row r="237" spans="1:65" s="2" customFormat="1" ht="16.5" customHeight="1" x14ac:dyDescent="0.15">
      <c r="A237" s="30"/>
      <c r="B237" s="146"/>
      <c r="C237" s="183" t="s">
        <v>349</v>
      </c>
      <c r="D237" s="183" t="s">
        <v>310</v>
      </c>
      <c r="E237" s="184" t="s">
        <v>1075</v>
      </c>
      <c r="F237" s="185" t="s">
        <v>1076</v>
      </c>
      <c r="G237" s="186" t="s">
        <v>1077</v>
      </c>
      <c r="H237" s="187">
        <v>1.81</v>
      </c>
      <c r="I237" s="188"/>
      <c r="J237" s="188">
        <f>ROUND(I237*H237,2)</f>
        <v>0</v>
      </c>
      <c r="K237" s="185" t="s">
        <v>190</v>
      </c>
      <c r="L237" s="189"/>
      <c r="M237" s="190" t="s">
        <v>1</v>
      </c>
      <c r="N237" s="191" t="s">
        <v>42</v>
      </c>
      <c r="O237" s="155">
        <v>0</v>
      </c>
      <c r="P237" s="155">
        <f>O237*H237</f>
        <v>0</v>
      </c>
      <c r="Q237" s="155">
        <v>1E-3</v>
      </c>
      <c r="R237" s="155">
        <f>Q237*H237</f>
        <v>1.8100000000000002E-3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226</v>
      </c>
      <c r="AT237" s="157" t="s">
        <v>310</v>
      </c>
      <c r="AU237" s="157" t="s">
        <v>86</v>
      </c>
      <c r="AY237" s="18" t="s">
        <v>184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97</v>
      </c>
      <c r="BM237" s="157" t="s">
        <v>2991</v>
      </c>
    </row>
    <row r="238" spans="1:65" s="14" customFormat="1" x14ac:dyDescent="0.15">
      <c r="B238" s="169"/>
      <c r="D238" s="159" t="s">
        <v>194</v>
      </c>
      <c r="E238" s="170" t="s">
        <v>1</v>
      </c>
      <c r="F238" s="171" t="s">
        <v>2992</v>
      </c>
      <c r="H238" s="172">
        <v>1.81</v>
      </c>
      <c r="L238" s="169"/>
      <c r="M238" s="173"/>
      <c r="N238" s="174"/>
      <c r="O238" s="174"/>
      <c r="P238" s="174"/>
      <c r="Q238" s="174"/>
      <c r="R238" s="174"/>
      <c r="S238" s="174"/>
      <c r="T238" s="175"/>
      <c r="AT238" s="170" t="s">
        <v>194</v>
      </c>
      <c r="AU238" s="170" t="s">
        <v>86</v>
      </c>
      <c r="AV238" s="14" t="s">
        <v>86</v>
      </c>
      <c r="AW238" s="14" t="s">
        <v>32</v>
      </c>
      <c r="AX238" s="14" t="s">
        <v>84</v>
      </c>
      <c r="AY238" s="170" t="s">
        <v>184</v>
      </c>
    </row>
    <row r="239" spans="1:65" s="12" customFormat="1" ht="22.75" customHeight="1" x14ac:dyDescent="0.15">
      <c r="B239" s="134"/>
      <c r="D239" s="135" t="s">
        <v>76</v>
      </c>
      <c r="E239" s="144" t="s">
        <v>97</v>
      </c>
      <c r="F239" s="144" t="s">
        <v>348</v>
      </c>
      <c r="J239" s="145">
        <f>BK239</f>
        <v>0</v>
      </c>
      <c r="L239" s="134"/>
      <c r="M239" s="138"/>
      <c r="N239" s="139"/>
      <c r="O239" s="139"/>
      <c r="P239" s="140">
        <f>SUM(P240:P245)</f>
        <v>9.9232699999999987</v>
      </c>
      <c r="Q239" s="139"/>
      <c r="R239" s="140">
        <f>SUM(R240:R245)</f>
        <v>3.0600000000000002E-2</v>
      </c>
      <c r="S239" s="139"/>
      <c r="T239" s="141">
        <f>SUM(T240:T245)</f>
        <v>0</v>
      </c>
      <c r="AR239" s="135" t="s">
        <v>84</v>
      </c>
      <c r="AT239" s="142" t="s">
        <v>76</v>
      </c>
      <c r="AU239" s="142" t="s">
        <v>84</v>
      </c>
      <c r="AY239" s="135" t="s">
        <v>184</v>
      </c>
      <c r="BK239" s="143">
        <f>SUM(BK240:BK245)</f>
        <v>0</v>
      </c>
    </row>
    <row r="240" spans="1:65" s="2" customFormat="1" ht="33" customHeight="1" x14ac:dyDescent="0.15">
      <c r="A240" s="30"/>
      <c r="B240" s="146"/>
      <c r="C240" s="147" t="s">
        <v>356</v>
      </c>
      <c r="D240" s="147" t="s">
        <v>186</v>
      </c>
      <c r="E240" s="148" t="s">
        <v>350</v>
      </c>
      <c r="F240" s="149" t="s">
        <v>351</v>
      </c>
      <c r="G240" s="150" t="s">
        <v>239</v>
      </c>
      <c r="H240" s="151">
        <v>7.31</v>
      </c>
      <c r="I240" s="152"/>
      <c r="J240" s="152">
        <f>ROUND(I240*H240,2)</f>
        <v>0</v>
      </c>
      <c r="K240" s="149" t="s">
        <v>190</v>
      </c>
      <c r="L240" s="31"/>
      <c r="M240" s="153" t="s">
        <v>1</v>
      </c>
      <c r="N240" s="154" t="s">
        <v>42</v>
      </c>
      <c r="O240" s="155">
        <v>1.3169999999999999</v>
      </c>
      <c r="P240" s="155">
        <f>O240*H240</f>
        <v>9.6272699999999993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97</v>
      </c>
      <c r="AT240" s="157" t="s">
        <v>186</v>
      </c>
      <c r="AU240" s="157" t="s">
        <v>86</v>
      </c>
      <c r="AY240" s="18" t="s">
        <v>184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97</v>
      </c>
      <c r="BM240" s="157" t="s">
        <v>2993</v>
      </c>
    </row>
    <row r="241" spans="1:65" s="13" customFormat="1" x14ac:dyDescent="0.15">
      <c r="B241" s="163"/>
      <c r="D241" s="159" t="s">
        <v>194</v>
      </c>
      <c r="E241" s="164" t="s">
        <v>1</v>
      </c>
      <c r="F241" s="165" t="s">
        <v>265</v>
      </c>
      <c r="H241" s="164" t="s">
        <v>1</v>
      </c>
      <c r="L241" s="163"/>
      <c r="M241" s="166"/>
      <c r="N241" s="167"/>
      <c r="O241" s="167"/>
      <c r="P241" s="167"/>
      <c r="Q241" s="167"/>
      <c r="R241" s="167"/>
      <c r="S241" s="167"/>
      <c r="T241" s="168"/>
      <c r="AT241" s="164" t="s">
        <v>194</v>
      </c>
      <c r="AU241" s="164" t="s">
        <v>86</v>
      </c>
      <c r="AV241" s="13" t="s">
        <v>84</v>
      </c>
      <c r="AW241" s="13" t="s">
        <v>32</v>
      </c>
      <c r="AX241" s="13" t="s">
        <v>77</v>
      </c>
      <c r="AY241" s="164" t="s">
        <v>184</v>
      </c>
    </row>
    <row r="242" spans="1:65" s="13" customFormat="1" x14ac:dyDescent="0.15">
      <c r="B242" s="163"/>
      <c r="D242" s="159" t="s">
        <v>194</v>
      </c>
      <c r="E242" s="164" t="s">
        <v>1</v>
      </c>
      <c r="F242" s="165" t="s">
        <v>246</v>
      </c>
      <c r="H242" s="164" t="s">
        <v>1</v>
      </c>
      <c r="L242" s="163"/>
      <c r="M242" s="166"/>
      <c r="N242" s="167"/>
      <c r="O242" s="167"/>
      <c r="P242" s="167"/>
      <c r="Q242" s="167"/>
      <c r="R242" s="167"/>
      <c r="S242" s="167"/>
      <c r="T242" s="168"/>
      <c r="AT242" s="164" t="s">
        <v>194</v>
      </c>
      <c r="AU242" s="164" t="s">
        <v>86</v>
      </c>
      <c r="AV242" s="13" t="s">
        <v>84</v>
      </c>
      <c r="AW242" s="13" t="s">
        <v>32</v>
      </c>
      <c r="AX242" s="13" t="s">
        <v>77</v>
      </c>
      <c r="AY242" s="164" t="s">
        <v>184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2994</v>
      </c>
      <c r="H243" s="172">
        <v>7.31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84</v>
      </c>
      <c r="AY243" s="170" t="s">
        <v>184</v>
      </c>
    </row>
    <row r="244" spans="1:65" s="2" customFormat="1" ht="33" customHeight="1" x14ac:dyDescent="0.15">
      <c r="A244" s="30"/>
      <c r="B244" s="146"/>
      <c r="C244" s="147" t="s">
        <v>362</v>
      </c>
      <c r="D244" s="147" t="s">
        <v>186</v>
      </c>
      <c r="E244" s="148" t="s">
        <v>1637</v>
      </c>
      <c r="F244" s="149" t="s">
        <v>1638</v>
      </c>
      <c r="G244" s="150" t="s">
        <v>359</v>
      </c>
      <c r="H244" s="151">
        <v>4</v>
      </c>
      <c r="I244" s="152"/>
      <c r="J244" s="152">
        <f>ROUND(I244*H244,2)</f>
        <v>0</v>
      </c>
      <c r="K244" s="149" t="s">
        <v>1639</v>
      </c>
      <c r="L244" s="31"/>
      <c r="M244" s="153" t="s">
        <v>1</v>
      </c>
      <c r="N244" s="154" t="s">
        <v>42</v>
      </c>
      <c r="O244" s="155">
        <v>7.3999999999999996E-2</v>
      </c>
      <c r="P244" s="155">
        <f>O244*H244</f>
        <v>0.29599999999999999</v>
      </c>
      <c r="Q244" s="155">
        <v>1.65E-3</v>
      </c>
      <c r="R244" s="155">
        <f>Q244*H244</f>
        <v>6.6E-3</v>
      </c>
      <c r="S244" s="155">
        <v>0</v>
      </c>
      <c r="T244" s="156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97</v>
      </c>
      <c r="AT244" s="157" t="s">
        <v>186</v>
      </c>
      <c r="AU244" s="157" t="s">
        <v>86</v>
      </c>
      <c r="AY244" s="18" t="s">
        <v>184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97</v>
      </c>
      <c r="BM244" s="157" t="s">
        <v>2995</v>
      </c>
    </row>
    <row r="245" spans="1:65" s="2" customFormat="1" ht="16.5" customHeight="1" x14ac:dyDescent="0.15">
      <c r="A245" s="30"/>
      <c r="B245" s="146"/>
      <c r="C245" s="183" t="s">
        <v>366</v>
      </c>
      <c r="D245" s="183" t="s">
        <v>310</v>
      </c>
      <c r="E245" s="184" t="s">
        <v>1641</v>
      </c>
      <c r="F245" s="185" t="s">
        <v>1642</v>
      </c>
      <c r="G245" s="186" t="s">
        <v>359</v>
      </c>
      <c r="H245" s="187">
        <v>4</v>
      </c>
      <c r="I245" s="188"/>
      <c r="J245" s="188">
        <f>ROUND(I245*H245,2)</f>
        <v>0</v>
      </c>
      <c r="K245" s="185" t="s">
        <v>1</v>
      </c>
      <c r="L245" s="189"/>
      <c r="M245" s="190" t="s">
        <v>1</v>
      </c>
      <c r="N245" s="191" t="s">
        <v>42</v>
      </c>
      <c r="O245" s="155">
        <v>0</v>
      </c>
      <c r="P245" s="155">
        <f>O245*H245</f>
        <v>0</v>
      </c>
      <c r="Q245" s="155">
        <v>6.0000000000000001E-3</v>
      </c>
      <c r="R245" s="155">
        <f>Q245*H245</f>
        <v>2.4E-2</v>
      </c>
      <c r="S245" s="155">
        <v>0</v>
      </c>
      <c r="T245" s="156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7" t="s">
        <v>226</v>
      </c>
      <c r="AT245" s="157" t="s">
        <v>310</v>
      </c>
      <c r="AU245" s="157" t="s">
        <v>86</v>
      </c>
      <c r="AY245" s="18" t="s">
        <v>184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8" t="s">
        <v>84</v>
      </c>
      <c r="BK245" s="158">
        <f>ROUND(I245*H245,2)</f>
        <v>0</v>
      </c>
      <c r="BL245" s="18" t="s">
        <v>97</v>
      </c>
      <c r="BM245" s="157" t="s">
        <v>2996</v>
      </c>
    </row>
    <row r="246" spans="1:65" s="12" customFormat="1" ht="22.75" customHeight="1" x14ac:dyDescent="0.15">
      <c r="B246" s="134"/>
      <c r="D246" s="135" t="s">
        <v>76</v>
      </c>
      <c r="E246" s="144" t="s">
        <v>209</v>
      </c>
      <c r="F246" s="144" t="s">
        <v>603</v>
      </c>
      <c r="J246" s="145">
        <f>BK246</f>
        <v>0</v>
      </c>
      <c r="L246" s="134"/>
      <c r="M246" s="138"/>
      <c r="N246" s="139"/>
      <c r="O246" s="139"/>
      <c r="P246" s="140">
        <f>SUM(P247:P284)</f>
        <v>52.889166000000003</v>
      </c>
      <c r="Q246" s="139"/>
      <c r="R246" s="140">
        <f>SUM(R247:R284)</f>
        <v>3.2549923500000002</v>
      </c>
      <c r="S246" s="139"/>
      <c r="T246" s="141">
        <f>SUM(T247:T284)</f>
        <v>0</v>
      </c>
      <c r="AR246" s="135" t="s">
        <v>84</v>
      </c>
      <c r="AT246" s="142" t="s">
        <v>76</v>
      </c>
      <c r="AU246" s="142" t="s">
        <v>84</v>
      </c>
      <c r="AY246" s="135" t="s">
        <v>184</v>
      </c>
      <c r="BK246" s="143">
        <f>SUM(BK247:BK284)</f>
        <v>0</v>
      </c>
    </row>
    <row r="247" spans="1:65" s="2" customFormat="1" ht="33" customHeight="1" x14ac:dyDescent="0.15">
      <c r="A247" s="30"/>
      <c r="B247" s="146"/>
      <c r="C247" s="147" t="s">
        <v>370</v>
      </c>
      <c r="D247" s="147" t="s">
        <v>186</v>
      </c>
      <c r="E247" s="148" t="s">
        <v>2791</v>
      </c>
      <c r="F247" s="149" t="s">
        <v>2792</v>
      </c>
      <c r="G247" s="150" t="s">
        <v>189</v>
      </c>
      <c r="H247" s="151">
        <v>15.708</v>
      </c>
      <c r="I247" s="152"/>
      <c r="J247" s="152">
        <f>ROUND(I247*H247,2)</f>
        <v>0</v>
      </c>
      <c r="K247" s="149" t="s">
        <v>190</v>
      </c>
      <c r="L247" s="31"/>
      <c r="M247" s="153" t="s">
        <v>1</v>
      </c>
      <c r="N247" s="154" t="s">
        <v>42</v>
      </c>
      <c r="O247" s="155">
        <v>9.4E-2</v>
      </c>
      <c r="P247" s="155">
        <f>O247*H247</f>
        <v>1.4765520000000001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97</v>
      </c>
      <c r="AT247" s="157" t="s">
        <v>186</v>
      </c>
      <c r="AU247" s="157" t="s">
        <v>86</v>
      </c>
      <c r="AY247" s="18" t="s">
        <v>184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84</v>
      </c>
      <c r="BK247" s="158">
        <f>ROUND(I247*H247,2)</f>
        <v>0</v>
      </c>
      <c r="BL247" s="18" t="s">
        <v>97</v>
      </c>
      <c r="BM247" s="157" t="s">
        <v>2997</v>
      </c>
    </row>
    <row r="248" spans="1:65" s="14" customFormat="1" x14ac:dyDescent="0.15">
      <c r="B248" s="169"/>
      <c r="D248" s="159" t="s">
        <v>194</v>
      </c>
      <c r="E248" s="170" t="s">
        <v>1</v>
      </c>
      <c r="F248" s="171" t="s">
        <v>2942</v>
      </c>
      <c r="H248" s="172">
        <v>15.708</v>
      </c>
      <c r="L248" s="169"/>
      <c r="M248" s="173"/>
      <c r="N248" s="174"/>
      <c r="O248" s="174"/>
      <c r="P248" s="174"/>
      <c r="Q248" s="174"/>
      <c r="R248" s="174"/>
      <c r="S248" s="174"/>
      <c r="T248" s="175"/>
      <c r="AT248" s="170" t="s">
        <v>194</v>
      </c>
      <c r="AU248" s="170" t="s">
        <v>86</v>
      </c>
      <c r="AV248" s="14" t="s">
        <v>86</v>
      </c>
      <c r="AW248" s="14" t="s">
        <v>32</v>
      </c>
      <c r="AX248" s="14" t="s">
        <v>84</v>
      </c>
      <c r="AY248" s="170" t="s">
        <v>184</v>
      </c>
    </row>
    <row r="249" spans="1:65" s="2" customFormat="1" ht="33" customHeight="1" x14ac:dyDescent="0.15">
      <c r="A249" s="30"/>
      <c r="B249" s="146"/>
      <c r="C249" s="147" t="s">
        <v>374</v>
      </c>
      <c r="D249" s="147" t="s">
        <v>186</v>
      </c>
      <c r="E249" s="148" t="s">
        <v>780</v>
      </c>
      <c r="F249" s="149" t="s">
        <v>781</v>
      </c>
      <c r="G249" s="150" t="s">
        <v>189</v>
      </c>
      <c r="H249" s="151">
        <v>26.422000000000001</v>
      </c>
      <c r="I249" s="152"/>
      <c r="J249" s="152">
        <f>ROUND(I249*H249,2)</f>
        <v>0</v>
      </c>
      <c r="K249" s="149" t="s">
        <v>190</v>
      </c>
      <c r="L249" s="31"/>
      <c r="M249" s="153" t="s">
        <v>1</v>
      </c>
      <c r="N249" s="154" t="s">
        <v>42</v>
      </c>
      <c r="O249" s="155">
        <v>0.12</v>
      </c>
      <c r="P249" s="155">
        <f>O249*H249</f>
        <v>3.1706400000000001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97</v>
      </c>
      <c r="AT249" s="157" t="s">
        <v>186</v>
      </c>
      <c r="AU249" s="157" t="s">
        <v>86</v>
      </c>
      <c r="AY249" s="18" t="s">
        <v>184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84</v>
      </c>
      <c r="BK249" s="158">
        <f>ROUND(I249*H249,2)</f>
        <v>0</v>
      </c>
      <c r="BL249" s="18" t="s">
        <v>97</v>
      </c>
      <c r="BM249" s="157" t="s">
        <v>2998</v>
      </c>
    </row>
    <row r="250" spans="1:65" s="13" customFormat="1" x14ac:dyDescent="0.15">
      <c r="B250" s="163"/>
      <c r="D250" s="159" t="s">
        <v>194</v>
      </c>
      <c r="E250" s="164" t="s">
        <v>1</v>
      </c>
      <c r="F250" s="165" t="s">
        <v>265</v>
      </c>
      <c r="H250" s="164" t="s">
        <v>1</v>
      </c>
      <c r="L250" s="163"/>
      <c r="M250" s="166"/>
      <c r="N250" s="167"/>
      <c r="O250" s="167"/>
      <c r="P250" s="167"/>
      <c r="Q250" s="167"/>
      <c r="R250" s="167"/>
      <c r="S250" s="167"/>
      <c r="T250" s="168"/>
      <c r="AT250" s="164" t="s">
        <v>194</v>
      </c>
      <c r="AU250" s="164" t="s">
        <v>86</v>
      </c>
      <c r="AV250" s="13" t="s">
        <v>84</v>
      </c>
      <c r="AW250" s="13" t="s">
        <v>32</v>
      </c>
      <c r="AX250" s="13" t="s">
        <v>77</v>
      </c>
      <c r="AY250" s="164" t="s">
        <v>184</v>
      </c>
    </row>
    <row r="251" spans="1:65" s="14" customFormat="1" x14ac:dyDescent="0.15">
      <c r="B251" s="169"/>
      <c r="D251" s="159" t="s">
        <v>194</v>
      </c>
      <c r="E251" s="170" t="s">
        <v>1</v>
      </c>
      <c r="F251" s="171" t="s">
        <v>2944</v>
      </c>
      <c r="H251" s="172">
        <v>26.422000000000001</v>
      </c>
      <c r="L251" s="169"/>
      <c r="M251" s="173"/>
      <c r="N251" s="174"/>
      <c r="O251" s="174"/>
      <c r="P251" s="174"/>
      <c r="Q251" s="174"/>
      <c r="R251" s="174"/>
      <c r="S251" s="174"/>
      <c r="T251" s="175"/>
      <c r="AT251" s="170" t="s">
        <v>194</v>
      </c>
      <c r="AU251" s="170" t="s">
        <v>86</v>
      </c>
      <c r="AV251" s="14" t="s">
        <v>86</v>
      </c>
      <c r="AW251" s="14" t="s">
        <v>32</v>
      </c>
      <c r="AX251" s="14" t="s">
        <v>84</v>
      </c>
      <c r="AY251" s="170" t="s">
        <v>184</v>
      </c>
    </row>
    <row r="252" spans="1:65" s="2" customFormat="1" ht="49" customHeight="1" x14ac:dyDescent="0.15">
      <c r="A252" s="30"/>
      <c r="B252" s="146"/>
      <c r="C252" s="147" t="s">
        <v>378</v>
      </c>
      <c r="D252" s="147" t="s">
        <v>186</v>
      </c>
      <c r="E252" s="148" t="s">
        <v>2999</v>
      </c>
      <c r="F252" s="149" t="s">
        <v>3000</v>
      </c>
      <c r="G252" s="150" t="s">
        <v>189</v>
      </c>
      <c r="H252" s="151">
        <v>45.637999999999998</v>
      </c>
      <c r="I252" s="152"/>
      <c r="J252" s="152">
        <f>ROUND(I252*H252,2)</f>
        <v>0</v>
      </c>
      <c r="K252" s="149" t="s">
        <v>190</v>
      </c>
      <c r="L252" s="31"/>
      <c r="M252" s="153" t="s">
        <v>1</v>
      </c>
      <c r="N252" s="154" t="s">
        <v>42</v>
      </c>
      <c r="O252" s="155">
        <v>0.183</v>
      </c>
      <c r="P252" s="155">
        <f>O252*H252</f>
        <v>8.3517539999999997</v>
      </c>
      <c r="Q252" s="155">
        <v>0</v>
      </c>
      <c r="R252" s="155">
        <f>Q252*H252</f>
        <v>0</v>
      </c>
      <c r="S252" s="155">
        <v>0</v>
      </c>
      <c r="T252" s="156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97</v>
      </c>
      <c r="AT252" s="157" t="s">
        <v>186</v>
      </c>
      <c r="AU252" s="157" t="s">
        <v>86</v>
      </c>
      <c r="AY252" s="18" t="s">
        <v>184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8" t="s">
        <v>84</v>
      </c>
      <c r="BK252" s="158">
        <f>ROUND(I252*H252,2)</f>
        <v>0</v>
      </c>
      <c r="BL252" s="18" t="s">
        <v>97</v>
      </c>
      <c r="BM252" s="157" t="s">
        <v>3001</v>
      </c>
    </row>
    <row r="253" spans="1:65" s="13" customFormat="1" x14ac:dyDescent="0.15">
      <c r="B253" s="163"/>
      <c r="D253" s="159" t="s">
        <v>194</v>
      </c>
      <c r="E253" s="164" t="s">
        <v>1</v>
      </c>
      <c r="F253" s="165" t="s">
        <v>265</v>
      </c>
      <c r="H253" s="164" t="s">
        <v>1</v>
      </c>
      <c r="L253" s="163"/>
      <c r="M253" s="166"/>
      <c r="N253" s="167"/>
      <c r="O253" s="167"/>
      <c r="P253" s="167"/>
      <c r="Q253" s="167"/>
      <c r="R253" s="167"/>
      <c r="S253" s="167"/>
      <c r="T253" s="168"/>
      <c r="AT253" s="164" t="s">
        <v>194</v>
      </c>
      <c r="AU253" s="164" t="s">
        <v>86</v>
      </c>
      <c r="AV253" s="13" t="s">
        <v>84</v>
      </c>
      <c r="AW253" s="13" t="s">
        <v>32</v>
      </c>
      <c r="AX253" s="13" t="s">
        <v>77</v>
      </c>
      <c r="AY253" s="164" t="s">
        <v>184</v>
      </c>
    </row>
    <row r="254" spans="1:65" s="14" customFormat="1" x14ac:dyDescent="0.15">
      <c r="B254" s="169"/>
      <c r="D254" s="159" t="s">
        <v>194</v>
      </c>
      <c r="E254" s="170" t="s">
        <v>1</v>
      </c>
      <c r="F254" s="171" t="s">
        <v>2950</v>
      </c>
      <c r="H254" s="172">
        <v>45.637999999999998</v>
      </c>
      <c r="L254" s="169"/>
      <c r="M254" s="173"/>
      <c r="N254" s="174"/>
      <c r="O254" s="174"/>
      <c r="P254" s="174"/>
      <c r="Q254" s="174"/>
      <c r="R254" s="174"/>
      <c r="S254" s="174"/>
      <c r="T254" s="175"/>
      <c r="AT254" s="170" t="s">
        <v>194</v>
      </c>
      <c r="AU254" s="170" t="s">
        <v>86</v>
      </c>
      <c r="AV254" s="14" t="s">
        <v>86</v>
      </c>
      <c r="AW254" s="14" t="s">
        <v>32</v>
      </c>
      <c r="AX254" s="14" t="s">
        <v>84</v>
      </c>
      <c r="AY254" s="170" t="s">
        <v>184</v>
      </c>
    </row>
    <row r="255" spans="1:65" s="2" customFormat="1" ht="37.75" customHeight="1" x14ac:dyDescent="0.15">
      <c r="A255" s="30"/>
      <c r="B255" s="146"/>
      <c r="C255" s="147" t="s">
        <v>382</v>
      </c>
      <c r="D255" s="147" t="s">
        <v>186</v>
      </c>
      <c r="E255" s="148" t="s">
        <v>2803</v>
      </c>
      <c r="F255" s="149" t="s">
        <v>2804</v>
      </c>
      <c r="G255" s="150" t="s">
        <v>189</v>
      </c>
      <c r="H255" s="151">
        <v>36.03</v>
      </c>
      <c r="I255" s="152"/>
      <c r="J255" s="152">
        <f>ROUND(I255*H255,2)</f>
        <v>0</v>
      </c>
      <c r="K255" s="149" t="s">
        <v>190</v>
      </c>
      <c r="L255" s="31"/>
      <c r="M255" s="153" t="s">
        <v>1</v>
      </c>
      <c r="N255" s="154" t="s">
        <v>42</v>
      </c>
      <c r="O255" s="155">
        <v>2.8000000000000001E-2</v>
      </c>
      <c r="P255" s="155">
        <f>O255*H255</f>
        <v>1.00884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97</v>
      </c>
      <c r="AT255" s="157" t="s">
        <v>186</v>
      </c>
      <c r="AU255" s="157" t="s">
        <v>86</v>
      </c>
      <c r="AY255" s="18" t="s">
        <v>184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8" t="s">
        <v>84</v>
      </c>
      <c r="BK255" s="158">
        <f>ROUND(I255*H255,2)</f>
        <v>0</v>
      </c>
      <c r="BL255" s="18" t="s">
        <v>97</v>
      </c>
      <c r="BM255" s="157" t="s">
        <v>3002</v>
      </c>
    </row>
    <row r="256" spans="1:65" s="13" customFormat="1" x14ac:dyDescent="0.15">
      <c r="B256" s="163"/>
      <c r="D256" s="159" t="s">
        <v>194</v>
      </c>
      <c r="E256" s="164" t="s">
        <v>1</v>
      </c>
      <c r="F256" s="165" t="s">
        <v>265</v>
      </c>
      <c r="H256" s="164" t="s">
        <v>1</v>
      </c>
      <c r="L256" s="163"/>
      <c r="M256" s="166"/>
      <c r="N256" s="167"/>
      <c r="O256" s="167"/>
      <c r="P256" s="167"/>
      <c r="Q256" s="167"/>
      <c r="R256" s="167"/>
      <c r="S256" s="167"/>
      <c r="T256" s="168"/>
      <c r="AT256" s="164" t="s">
        <v>194</v>
      </c>
      <c r="AU256" s="164" t="s">
        <v>86</v>
      </c>
      <c r="AV256" s="13" t="s">
        <v>84</v>
      </c>
      <c r="AW256" s="13" t="s">
        <v>32</v>
      </c>
      <c r="AX256" s="13" t="s">
        <v>77</v>
      </c>
      <c r="AY256" s="164" t="s">
        <v>184</v>
      </c>
    </row>
    <row r="257" spans="1:65" s="14" customFormat="1" x14ac:dyDescent="0.15">
      <c r="B257" s="169"/>
      <c r="D257" s="159" t="s">
        <v>194</v>
      </c>
      <c r="E257" s="170" t="s">
        <v>1</v>
      </c>
      <c r="F257" s="171" t="s">
        <v>2946</v>
      </c>
      <c r="H257" s="172">
        <v>36.03</v>
      </c>
      <c r="L257" s="169"/>
      <c r="M257" s="173"/>
      <c r="N257" s="174"/>
      <c r="O257" s="174"/>
      <c r="P257" s="174"/>
      <c r="Q257" s="174"/>
      <c r="R257" s="174"/>
      <c r="S257" s="174"/>
      <c r="T257" s="175"/>
      <c r="AT257" s="170" t="s">
        <v>194</v>
      </c>
      <c r="AU257" s="170" t="s">
        <v>86</v>
      </c>
      <c r="AV257" s="14" t="s">
        <v>86</v>
      </c>
      <c r="AW257" s="14" t="s">
        <v>32</v>
      </c>
      <c r="AX257" s="14" t="s">
        <v>84</v>
      </c>
      <c r="AY257" s="170" t="s">
        <v>184</v>
      </c>
    </row>
    <row r="258" spans="1:65" s="2" customFormat="1" ht="24.25" customHeight="1" x14ac:dyDescent="0.15">
      <c r="A258" s="30"/>
      <c r="B258" s="146"/>
      <c r="C258" s="147" t="s">
        <v>390</v>
      </c>
      <c r="D258" s="147" t="s">
        <v>186</v>
      </c>
      <c r="E258" s="148" t="s">
        <v>613</v>
      </c>
      <c r="F258" s="149" t="s">
        <v>614</v>
      </c>
      <c r="G258" s="150" t="s">
        <v>189</v>
      </c>
      <c r="H258" s="151">
        <v>55.246000000000002</v>
      </c>
      <c r="I258" s="152"/>
      <c r="J258" s="152">
        <f>ROUND(I258*H258,2)</f>
        <v>0</v>
      </c>
      <c r="K258" s="149" t="s">
        <v>190</v>
      </c>
      <c r="L258" s="31"/>
      <c r="M258" s="153" t="s">
        <v>1</v>
      </c>
      <c r="N258" s="154" t="s">
        <v>42</v>
      </c>
      <c r="O258" s="155">
        <v>4.0000000000000001E-3</v>
      </c>
      <c r="P258" s="155">
        <f>O258*H258</f>
        <v>0.22098400000000001</v>
      </c>
      <c r="Q258" s="155">
        <v>0</v>
      </c>
      <c r="R258" s="155">
        <f>Q258*H258</f>
        <v>0</v>
      </c>
      <c r="S258" s="155">
        <v>0</v>
      </c>
      <c r="T258" s="156">
        <f>S258*H258</f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7" t="s">
        <v>97</v>
      </c>
      <c r="AT258" s="157" t="s">
        <v>186</v>
      </c>
      <c r="AU258" s="157" t="s">
        <v>86</v>
      </c>
      <c r="AY258" s="18" t="s">
        <v>184</v>
      </c>
      <c r="BE258" s="158">
        <f>IF(N258="základní",J258,0)</f>
        <v>0</v>
      </c>
      <c r="BF258" s="158">
        <f>IF(N258="snížená",J258,0)</f>
        <v>0</v>
      </c>
      <c r="BG258" s="158">
        <f>IF(N258="zákl. přenesená",J258,0)</f>
        <v>0</v>
      </c>
      <c r="BH258" s="158">
        <f>IF(N258="sníž. přenesená",J258,0)</f>
        <v>0</v>
      </c>
      <c r="BI258" s="158">
        <f>IF(N258="nulová",J258,0)</f>
        <v>0</v>
      </c>
      <c r="BJ258" s="18" t="s">
        <v>84</v>
      </c>
      <c r="BK258" s="158">
        <f>ROUND(I258*H258,2)</f>
        <v>0</v>
      </c>
      <c r="BL258" s="18" t="s">
        <v>97</v>
      </c>
      <c r="BM258" s="157" t="s">
        <v>3003</v>
      </c>
    </row>
    <row r="259" spans="1:65" s="13" customFormat="1" x14ac:dyDescent="0.15">
      <c r="B259" s="163"/>
      <c r="D259" s="159" t="s">
        <v>194</v>
      </c>
      <c r="E259" s="164" t="s">
        <v>1</v>
      </c>
      <c r="F259" s="165" t="s">
        <v>265</v>
      </c>
      <c r="H259" s="164" t="s">
        <v>1</v>
      </c>
      <c r="L259" s="163"/>
      <c r="M259" s="166"/>
      <c r="N259" s="167"/>
      <c r="O259" s="167"/>
      <c r="P259" s="167"/>
      <c r="Q259" s="167"/>
      <c r="R259" s="167"/>
      <c r="S259" s="167"/>
      <c r="T259" s="168"/>
      <c r="AT259" s="164" t="s">
        <v>194</v>
      </c>
      <c r="AU259" s="164" t="s">
        <v>86</v>
      </c>
      <c r="AV259" s="13" t="s">
        <v>84</v>
      </c>
      <c r="AW259" s="13" t="s">
        <v>32</v>
      </c>
      <c r="AX259" s="13" t="s">
        <v>77</v>
      </c>
      <c r="AY259" s="164" t="s">
        <v>184</v>
      </c>
    </row>
    <row r="260" spans="1:65" s="14" customFormat="1" x14ac:dyDescent="0.15">
      <c r="B260" s="169"/>
      <c r="D260" s="159" t="s">
        <v>194</v>
      </c>
      <c r="E260" s="170" t="s">
        <v>1</v>
      </c>
      <c r="F260" s="171" t="s">
        <v>2948</v>
      </c>
      <c r="H260" s="172">
        <v>55.246000000000002</v>
      </c>
      <c r="L260" s="169"/>
      <c r="M260" s="173"/>
      <c r="N260" s="174"/>
      <c r="O260" s="174"/>
      <c r="P260" s="174"/>
      <c r="Q260" s="174"/>
      <c r="R260" s="174"/>
      <c r="S260" s="174"/>
      <c r="T260" s="175"/>
      <c r="AT260" s="170" t="s">
        <v>194</v>
      </c>
      <c r="AU260" s="170" t="s">
        <v>86</v>
      </c>
      <c r="AV260" s="14" t="s">
        <v>86</v>
      </c>
      <c r="AW260" s="14" t="s">
        <v>32</v>
      </c>
      <c r="AX260" s="14" t="s">
        <v>84</v>
      </c>
      <c r="AY260" s="170" t="s">
        <v>184</v>
      </c>
    </row>
    <row r="261" spans="1:65" s="2" customFormat="1" ht="24.25" customHeight="1" x14ac:dyDescent="0.15">
      <c r="A261" s="30"/>
      <c r="B261" s="146"/>
      <c r="C261" s="147" t="s">
        <v>396</v>
      </c>
      <c r="D261" s="147" t="s">
        <v>186</v>
      </c>
      <c r="E261" s="148" t="s">
        <v>616</v>
      </c>
      <c r="F261" s="149" t="s">
        <v>617</v>
      </c>
      <c r="G261" s="150" t="s">
        <v>189</v>
      </c>
      <c r="H261" s="151">
        <v>64.853999999999999</v>
      </c>
      <c r="I261" s="152"/>
      <c r="J261" s="152">
        <f>ROUND(I261*H261,2)</f>
        <v>0</v>
      </c>
      <c r="K261" s="149" t="s">
        <v>190</v>
      </c>
      <c r="L261" s="31"/>
      <c r="M261" s="153" t="s">
        <v>1</v>
      </c>
      <c r="N261" s="154" t="s">
        <v>42</v>
      </c>
      <c r="O261" s="155">
        <v>2E-3</v>
      </c>
      <c r="P261" s="155">
        <f>O261*H261</f>
        <v>0.12970799999999999</v>
      </c>
      <c r="Q261" s="155">
        <v>0</v>
      </c>
      <c r="R261" s="155">
        <f>Q261*H261</f>
        <v>0</v>
      </c>
      <c r="S261" s="155">
        <v>0</v>
      </c>
      <c r="T261" s="156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97</v>
      </c>
      <c r="AT261" s="157" t="s">
        <v>186</v>
      </c>
      <c r="AU261" s="157" t="s">
        <v>86</v>
      </c>
      <c r="AY261" s="18" t="s">
        <v>184</v>
      </c>
      <c r="BE261" s="158">
        <f>IF(N261="základní",J261,0)</f>
        <v>0</v>
      </c>
      <c r="BF261" s="158">
        <f>IF(N261="snížená",J261,0)</f>
        <v>0</v>
      </c>
      <c r="BG261" s="158">
        <f>IF(N261="zákl. přenesená",J261,0)</f>
        <v>0</v>
      </c>
      <c r="BH261" s="158">
        <f>IF(N261="sníž. přenesená",J261,0)</f>
        <v>0</v>
      </c>
      <c r="BI261" s="158">
        <f>IF(N261="nulová",J261,0)</f>
        <v>0</v>
      </c>
      <c r="BJ261" s="18" t="s">
        <v>84</v>
      </c>
      <c r="BK261" s="158">
        <f>ROUND(I261*H261,2)</f>
        <v>0</v>
      </c>
      <c r="BL261" s="18" t="s">
        <v>97</v>
      </c>
      <c r="BM261" s="157" t="s">
        <v>3004</v>
      </c>
    </row>
    <row r="262" spans="1:65" s="13" customFormat="1" x14ac:dyDescent="0.15">
      <c r="B262" s="163"/>
      <c r="D262" s="159" t="s">
        <v>194</v>
      </c>
      <c r="E262" s="164" t="s">
        <v>1</v>
      </c>
      <c r="F262" s="165" t="s">
        <v>265</v>
      </c>
      <c r="H262" s="164" t="s">
        <v>1</v>
      </c>
      <c r="L262" s="163"/>
      <c r="M262" s="166"/>
      <c r="N262" s="167"/>
      <c r="O262" s="167"/>
      <c r="P262" s="167"/>
      <c r="Q262" s="167"/>
      <c r="R262" s="167"/>
      <c r="S262" s="167"/>
      <c r="T262" s="168"/>
      <c r="AT262" s="164" t="s">
        <v>194</v>
      </c>
      <c r="AU262" s="164" t="s">
        <v>86</v>
      </c>
      <c r="AV262" s="13" t="s">
        <v>84</v>
      </c>
      <c r="AW262" s="13" t="s">
        <v>32</v>
      </c>
      <c r="AX262" s="13" t="s">
        <v>77</v>
      </c>
      <c r="AY262" s="164" t="s">
        <v>184</v>
      </c>
    </row>
    <row r="263" spans="1:65" s="14" customFormat="1" x14ac:dyDescent="0.15">
      <c r="B263" s="169"/>
      <c r="D263" s="159" t="s">
        <v>194</v>
      </c>
      <c r="E263" s="170" t="s">
        <v>1</v>
      </c>
      <c r="F263" s="171" t="s">
        <v>2952</v>
      </c>
      <c r="H263" s="172">
        <v>64.853999999999999</v>
      </c>
      <c r="L263" s="169"/>
      <c r="M263" s="173"/>
      <c r="N263" s="174"/>
      <c r="O263" s="174"/>
      <c r="P263" s="174"/>
      <c r="Q263" s="174"/>
      <c r="R263" s="174"/>
      <c r="S263" s="174"/>
      <c r="T263" s="175"/>
      <c r="AT263" s="170" t="s">
        <v>194</v>
      </c>
      <c r="AU263" s="170" t="s">
        <v>86</v>
      </c>
      <c r="AV263" s="14" t="s">
        <v>86</v>
      </c>
      <c r="AW263" s="14" t="s">
        <v>32</v>
      </c>
      <c r="AX263" s="14" t="s">
        <v>84</v>
      </c>
      <c r="AY263" s="170" t="s">
        <v>184</v>
      </c>
    </row>
    <row r="264" spans="1:65" s="2" customFormat="1" ht="44.25" customHeight="1" x14ac:dyDescent="0.15">
      <c r="A264" s="30"/>
      <c r="B264" s="146"/>
      <c r="C264" s="147" t="s">
        <v>403</v>
      </c>
      <c r="D264" s="147" t="s">
        <v>186</v>
      </c>
      <c r="E264" s="148" t="s">
        <v>3005</v>
      </c>
      <c r="F264" s="149" t="s">
        <v>3006</v>
      </c>
      <c r="G264" s="150" t="s">
        <v>189</v>
      </c>
      <c r="H264" s="151">
        <v>64.853999999999999</v>
      </c>
      <c r="I264" s="152"/>
      <c r="J264" s="152">
        <f>ROUND(I264*H264,2)</f>
        <v>0</v>
      </c>
      <c r="K264" s="149" t="s">
        <v>190</v>
      </c>
      <c r="L264" s="31"/>
      <c r="M264" s="153" t="s">
        <v>1</v>
      </c>
      <c r="N264" s="154" t="s">
        <v>42</v>
      </c>
      <c r="O264" s="155">
        <v>6.6000000000000003E-2</v>
      </c>
      <c r="P264" s="155">
        <f>O264*H264</f>
        <v>4.2803640000000005</v>
      </c>
      <c r="Q264" s="155">
        <v>0</v>
      </c>
      <c r="R264" s="155">
        <f>Q264*H264</f>
        <v>0</v>
      </c>
      <c r="S264" s="155">
        <v>0</v>
      </c>
      <c r="T264" s="156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97</v>
      </c>
      <c r="AT264" s="157" t="s">
        <v>186</v>
      </c>
      <c r="AU264" s="157" t="s">
        <v>86</v>
      </c>
      <c r="AY264" s="18" t="s">
        <v>184</v>
      </c>
      <c r="BE264" s="158">
        <f>IF(N264="základní",J264,0)</f>
        <v>0</v>
      </c>
      <c r="BF264" s="158">
        <f>IF(N264="snížená",J264,0)</f>
        <v>0</v>
      </c>
      <c r="BG264" s="158">
        <f>IF(N264="zákl. přenesená",J264,0)</f>
        <v>0</v>
      </c>
      <c r="BH264" s="158">
        <f>IF(N264="sníž. přenesená",J264,0)</f>
        <v>0</v>
      </c>
      <c r="BI264" s="158">
        <f>IF(N264="nulová",J264,0)</f>
        <v>0</v>
      </c>
      <c r="BJ264" s="18" t="s">
        <v>84</v>
      </c>
      <c r="BK264" s="158">
        <f>ROUND(I264*H264,2)</f>
        <v>0</v>
      </c>
      <c r="BL264" s="18" t="s">
        <v>97</v>
      </c>
      <c r="BM264" s="157" t="s">
        <v>3007</v>
      </c>
    </row>
    <row r="265" spans="1:65" s="13" customFormat="1" x14ac:dyDescent="0.15">
      <c r="B265" s="163"/>
      <c r="D265" s="159" t="s">
        <v>194</v>
      </c>
      <c r="E265" s="164" t="s">
        <v>1</v>
      </c>
      <c r="F265" s="165" t="s">
        <v>265</v>
      </c>
      <c r="H265" s="164" t="s">
        <v>1</v>
      </c>
      <c r="L265" s="163"/>
      <c r="M265" s="166"/>
      <c r="N265" s="167"/>
      <c r="O265" s="167"/>
      <c r="P265" s="167"/>
      <c r="Q265" s="167"/>
      <c r="R265" s="167"/>
      <c r="S265" s="167"/>
      <c r="T265" s="168"/>
      <c r="AT265" s="164" t="s">
        <v>194</v>
      </c>
      <c r="AU265" s="164" t="s">
        <v>86</v>
      </c>
      <c r="AV265" s="13" t="s">
        <v>84</v>
      </c>
      <c r="AW265" s="13" t="s">
        <v>32</v>
      </c>
      <c r="AX265" s="13" t="s">
        <v>77</v>
      </c>
      <c r="AY265" s="164" t="s">
        <v>184</v>
      </c>
    </row>
    <row r="266" spans="1:65" s="14" customFormat="1" x14ac:dyDescent="0.15">
      <c r="B266" s="169"/>
      <c r="D266" s="159" t="s">
        <v>194</v>
      </c>
      <c r="E266" s="170" t="s">
        <v>1</v>
      </c>
      <c r="F266" s="171" t="s">
        <v>2952</v>
      </c>
      <c r="H266" s="172">
        <v>64.853999999999999</v>
      </c>
      <c r="L266" s="169"/>
      <c r="M266" s="173"/>
      <c r="N266" s="174"/>
      <c r="O266" s="174"/>
      <c r="P266" s="174"/>
      <c r="Q266" s="174"/>
      <c r="R266" s="174"/>
      <c r="S266" s="174"/>
      <c r="T266" s="175"/>
      <c r="AT266" s="170" t="s">
        <v>194</v>
      </c>
      <c r="AU266" s="170" t="s">
        <v>86</v>
      </c>
      <c r="AV266" s="14" t="s">
        <v>86</v>
      </c>
      <c r="AW266" s="14" t="s">
        <v>32</v>
      </c>
      <c r="AX266" s="14" t="s">
        <v>84</v>
      </c>
      <c r="AY266" s="170" t="s">
        <v>184</v>
      </c>
    </row>
    <row r="267" spans="1:65" s="2" customFormat="1" ht="44.25" customHeight="1" x14ac:dyDescent="0.15">
      <c r="A267" s="30"/>
      <c r="B267" s="146"/>
      <c r="C267" s="147" t="s">
        <v>409</v>
      </c>
      <c r="D267" s="147" t="s">
        <v>186</v>
      </c>
      <c r="E267" s="148" t="s">
        <v>2817</v>
      </c>
      <c r="F267" s="149" t="s">
        <v>2818</v>
      </c>
      <c r="G267" s="150" t="s">
        <v>189</v>
      </c>
      <c r="H267" s="151">
        <v>55.246000000000002</v>
      </c>
      <c r="I267" s="152"/>
      <c r="J267" s="152">
        <f>ROUND(I267*H267,2)</f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8.8999999999999996E-2</v>
      </c>
      <c r="P267" s="155">
        <f>O267*H267</f>
        <v>4.9168940000000001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97</v>
      </c>
      <c r="BM267" s="157" t="s">
        <v>3008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265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4" customFormat="1" x14ac:dyDescent="0.15">
      <c r="B269" s="169"/>
      <c r="D269" s="159" t="s">
        <v>194</v>
      </c>
      <c r="E269" s="170" t="s">
        <v>1</v>
      </c>
      <c r="F269" s="171" t="s">
        <v>2948</v>
      </c>
      <c r="H269" s="172">
        <v>55.246000000000002</v>
      </c>
      <c r="L269" s="169"/>
      <c r="M269" s="173"/>
      <c r="N269" s="174"/>
      <c r="O269" s="174"/>
      <c r="P269" s="174"/>
      <c r="Q269" s="174"/>
      <c r="R269" s="174"/>
      <c r="S269" s="174"/>
      <c r="T269" s="175"/>
      <c r="AT269" s="170" t="s">
        <v>194</v>
      </c>
      <c r="AU269" s="170" t="s">
        <v>86</v>
      </c>
      <c r="AV269" s="14" t="s">
        <v>86</v>
      </c>
      <c r="AW269" s="14" t="s">
        <v>32</v>
      </c>
      <c r="AX269" s="14" t="s">
        <v>84</v>
      </c>
      <c r="AY269" s="170" t="s">
        <v>184</v>
      </c>
    </row>
    <row r="270" spans="1:65" s="2" customFormat="1" ht="62.75" customHeight="1" x14ac:dyDescent="0.15">
      <c r="A270" s="30"/>
      <c r="B270" s="146"/>
      <c r="C270" s="147" t="s">
        <v>413</v>
      </c>
      <c r="D270" s="147" t="s">
        <v>186</v>
      </c>
      <c r="E270" s="148" t="s">
        <v>2820</v>
      </c>
      <c r="F270" s="149" t="s">
        <v>2821</v>
      </c>
      <c r="G270" s="150" t="s">
        <v>189</v>
      </c>
      <c r="H270" s="151">
        <v>13.994999999999999</v>
      </c>
      <c r="I270" s="152"/>
      <c r="J270" s="152">
        <f>ROUND(I270*H270,2)</f>
        <v>0</v>
      </c>
      <c r="K270" s="149" t="s">
        <v>190</v>
      </c>
      <c r="L270" s="31"/>
      <c r="M270" s="153" t="s">
        <v>1</v>
      </c>
      <c r="N270" s="154" t="s">
        <v>42</v>
      </c>
      <c r="O270" s="155">
        <v>1.714</v>
      </c>
      <c r="P270" s="155">
        <f>O270*H270</f>
        <v>23.98743</v>
      </c>
      <c r="Q270" s="155">
        <v>0.16703000000000001</v>
      </c>
      <c r="R270" s="155">
        <f>Q270*H270</f>
        <v>2.3375848499999998</v>
      </c>
      <c r="S270" s="155">
        <v>0</v>
      </c>
      <c r="T270" s="156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97</v>
      </c>
      <c r="AT270" s="157" t="s">
        <v>186</v>
      </c>
      <c r="AU270" s="157" t="s">
        <v>86</v>
      </c>
      <c r="AY270" s="18" t="s">
        <v>184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84</v>
      </c>
      <c r="BK270" s="158">
        <f>ROUND(I270*H270,2)</f>
        <v>0</v>
      </c>
      <c r="BL270" s="18" t="s">
        <v>97</v>
      </c>
      <c r="BM270" s="157" t="s">
        <v>3009</v>
      </c>
    </row>
    <row r="271" spans="1:65" s="13" customFormat="1" x14ac:dyDescent="0.15">
      <c r="B271" s="163"/>
      <c r="D271" s="159" t="s">
        <v>194</v>
      </c>
      <c r="E271" s="164" t="s">
        <v>1</v>
      </c>
      <c r="F271" s="165" t="s">
        <v>2823</v>
      </c>
      <c r="H271" s="164" t="s">
        <v>1</v>
      </c>
      <c r="L271" s="163"/>
      <c r="M271" s="166"/>
      <c r="N271" s="167"/>
      <c r="O271" s="167"/>
      <c r="P271" s="167"/>
      <c r="Q271" s="167"/>
      <c r="R271" s="167"/>
      <c r="S271" s="167"/>
      <c r="T271" s="168"/>
      <c r="AT271" s="164" t="s">
        <v>194</v>
      </c>
      <c r="AU271" s="164" t="s">
        <v>86</v>
      </c>
      <c r="AV271" s="13" t="s">
        <v>84</v>
      </c>
      <c r="AW271" s="13" t="s">
        <v>32</v>
      </c>
      <c r="AX271" s="13" t="s">
        <v>77</v>
      </c>
      <c r="AY271" s="164" t="s">
        <v>184</v>
      </c>
    </row>
    <row r="272" spans="1:65" s="14" customFormat="1" x14ac:dyDescent="0.15">
      <c r="B272" s="169"/>
      <c r="D272" s="159" t="s">
        <v>194</v>
      </c>
      <c r="E272" s="170" t="s">
        <v>1</v>
      </c>
      <c r="F272" s="171" t="s">
        <v>3010</v>
      </c>
      <c r="H272" s="172">
        <v>13.994999999999999</v>
      </c>
      <c r="L272" s="169"/>
      <c r="M272" s="173"/>
      <c r="N272" s="174"/>
      <c r="O272" s="174"/>
      <c r="P272" s="174"/>
      <c r="Q272" s="174"/>
      <c r="R272" s="174"/>
      <c r="S272" s="174"/>
      <c r="T272" s="175"/>
      <c r="AT272" s="170" t="s">
        <v>194</v>
      </c>
      <c r="AU272" s="170" t="s">
        <v>86</v>
      </c>
      <c r="AV272" s="14" t="s">
        <v>86</v>
      </c>
      <c r="AW272" s="14" t="s">
        <v>32</v>
      </c>
      <c r="AX272" s="14" t="s">
        <v>84</v>
      </c>
      <c r="AY272" s="170" t="s">
        <v>184</v>
      </c>
    </row>
    <row r="273" spans="1:65" s="2" customFormat="1" ht="16.5" customHeight="1" x14ac:dyDescent="0.15">
      <c r="A273" s="30"/>
      <c r="B273" s="146"/>
      <c r="C273" s="183" t="s">
        <v>418</v>
      </c>
      <c r="D273" s="183" t="s">
        <v>310</v>
      </c>
      <c r="E273" s="184" t="s">
        <v>2826</v>
      </c>
      <c r="F273" s="185" t="s">
        <v>2827</v>
      </c>
      <c r="G273" s="186" t="s">
        <v>189</v>
      </c>
      <c r="H273" s="187">
        <v>0.71399999999999997</v>
      </c>
      <c r="I273" s="188"/>
      <c r="J273" s="188">
        <f>ROUND(I273*H273,2)</f>
        <v>0</v>
      </c>
      <c r="K273" s="185" t="s">
        <v>190</v>
      </c>
      <c r="L273" s="189"/>
      <c r="M273" s="190" t="s">
        <v>1</v>
      </c>
      <c r="N273" s="191" t="s">
        <v>42</v>
      </c>
      <c r="O273" s="155">
        <v>0</v>
      </c>
      <c r="P273" s="155">
        <f>O273*H273</f>
        <v>0</v>
      </c>
      <c r="Q273" s="155">
        <v>0.11799999999999999</v>
      </c>
      <c r="R273" s="155">
        <f>Q273*H273</f>
        <v>8.4251999999999994E-2</v>
      </c>
      <c r="S273" s="155">
        <v>0</v>
      </c>
      <c r="T273" s="156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7" t="s">
        <v>226</v>
      </c>
      <c r="AT273" s="157" t="s">
        <v>310</v>
      </c>
      <c r="AU273" s="157" t="s">
        <v>86</v>
      </c>
      <c r="AY273" s="18" t="s">
        <v>184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18" t="s">
        <v>84</v>
      </c>
      <c r="BK273" s="158">
        <f>ROUND(I273*H273,2)</f>
        <v>0</v>
      </c>
      <c r="BL273" s="18" t="s">
        <v>97</v>
      </c>
      <c r="BM273" s="157" t="s">
        <v>3011</v>
      </c>
    </row>
    <row r="274" spans="1:65" s="14" customFormat="1" x14ac:dyDescent="0.15">
      <c r="B274" s="169"/>
      <c r="D274" s="159" t="s">
        <v>194</v>
      </c>
      <c r="E274" s="170" t="s">
        <v>1</v>
      </c>
      <c r="F274" s="171" t="s">
        <v>3012</v>
      </c>
      <c r="H274" s="172">
        <v>0.7</v>
      </c>
      <c r="L274" s="169"/>
      <c r="M274" s="173"/>
      <c r="N274" s="174"/>
      <c r="O274" s="174"/>
      <c r="P274" s="174"/>
      <c r="Q274" s="174"/>
      <c r="R274" s="174"/>
      <c r="S274" s="174"/>
      <c r="T274" s="175"/>
      <c r="AT274" s="170" t="s">
        <v>194</v>
      </c>
      <c r="AU274" s="170" t="s">
        <v>86</v>
      </c>
      <c r="AV274" s="14" t="s">
        <v>86</v>
      </c>
      <c r="AW274" s="14" t="s">
        <v>32</v>
      </c>
      <c r="AX274" s="14" t="s">
        <v>84</v>
      </c>
      <c r="AY274" s="170" t="s">
        <v>184</v>
      </c>
    </row>
    <row r="275" spans="1:65" s="14" customFormat="1" x14ac:dyDescent="0.15">
      <c r="B275" s="169"/>
      <c r="D275" s="159" t="s">
        <v>194</v>
      </c>
      <c r="F275" s="171" t="s">
        <v>3013</v>
      </c>
      <c r="H275" s="172">
        <v>0.71399999999999997</v>
      </c>
      <c r="L275" s="169"/>
      <c r="M275" s="173"/>
      <c r="N275" s="174"/>
      <c r="O275" s="174"/>
      <c r="P275" s="174"/>
      <c r="Q275" s="174"/>
      <c r="R275" s="174"/>
      <c r="S275" s="174"/>
      <c r="T275" s="175"/>
      <c r="AT275" s="170" t="s">
        <v>194</v>
      </c>
      <c r="AU275" s="170" t="s">
        <v>86</v>
      </c>
      <c r="AV275" s="14" t="s">
        <v>86</v>
      </c>
      <c r="AW275" s="14" t="s">
        <v>3</v>
      </c>
      <c r="AX275" s="14" t="s">
        <v>84</v>
      </c>
      <c r="AY275" s="170" t="s">
        <v>184</v>
      </c>
    </row>
    <row r="276" spans="1:65" s="2" customFormat="1" ht="21.75" customHeight="1" x14ac:dyDescent="0.15">
      <c r="A276" s="30"/>
      <c r="B276" s="146"/>
      <c r="C276" s="183" t="s">
        <v>422</v>
      </c>
      <c r="D276" s="183" t="s">
        <v>310</v>
      </c>
      <c r="E276" s="184" t="s">
        <v>2832</v>
      </c>
      <c r="F276" s="185" t="s">
        <v>2833</v>
      </c>
      <c r="G276" s="186" t="s">
        <v>189</v>
      </c>
      <c r="H276" s="187">
        <v>0.71399999999999997</v>
      </c>
      <c r="I276" s="188"/>
      <c r="J276" s="188">
        <f>ROUND(I276*H276,2)</f>
        <v>0</v>
      </c>
      <c r="K276" s="185" t="s">
        <v>1</v>
      </c>
      <c r="L276" s="189"/>
      <c r="M276" s="190" t="s">
        <v>1</v>
      </c>
      <c r="N276" s="191" t="s">
        <v>42</v>
      </c>
      <c r="O276" s="155">
        <v>0</v>
      </c>
      <c r="P276" s="155">
        <f>O276*H276</f>
        <v>0</v>
      </c>
      <c r="Q276" s="155">
        <v>0.11799999999999999</v>
      </c>
      <c r="R276" s="155">
        <f>Q276*H276</f>
        <v>8.4251999999999994E-2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226</v>
      </c>
      <c r="AT276" s="157" t="s">
        <v>310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3014</v>
      </c>
    </row>
    <row r="277" spans="1:65" s="14" customFormat="1" x14ac:dyDescent="0.15">
      <c r="B277" s="169"/>
      <c r="D277" s="159" t="s">
        <v>194</v>
      </c>
      <c r="E277" s="170" t="s">
        <v>1</v>
      </c>
      <c r="F277" s="171" t="s">
        <v>3012</v>
      </c>
      <c r="H277" s="172">
        <v>0.7</v>
      </c>
      <c r="L277" s="169"/>
      <c r="M277" s="173"/>
      <c r="N277" s="174"/>
      <c r="O277" s="174"/>
      <c r="P277" s="174"/>
      <c r="Q277" s="174"/>
      <c r="R277" s="174"/>
      <c r="S277" s="174"/>
      <c r="T277" s="175"/>
      <c r="AT277" s="170" t="s">
        <v>194</v>
      </c>
      <c r="AU277" s="170" t="s">
        <v>86</v>
      </c>
      <c r="AV277" s="14" t="s">
        <v>86</v>
      </c>
      <c r="AW277" s="14" t="s">
        <v>32</v>
      </c>
      <c r="AX277" s="14" t="s">
        <v>84</v>
      </c>
      <c r="AY277" s="170" t="s">
        <v>184</v>
      </c>
    </row>
    <row r="278" spans="1:65" s="14" customFormat="1" x14ac:dyDescent="0.15">
      <c r="B278" s="169"/>
      <c r="D278" s="159" t="s">
        <v>194</v>
      </c>
      <c r="F278" s="171" t="s">
        <v>3013</v>
      </c>
      <c r="H278" s="172">
        <v>0.71399999999999997</v>
      </c>
      <c r="L278" s="169"/>
      <c r="M278" s="173"/>
      <c r="N278" s="174"/>
      <c r="O278" s="174"/>
      <c r="P278" s="174"/>
      <c r="Q278" s="174"/>
      <c r="R278" s="174"/>
      <c r="S278" s="174"/>
      <c r="T278" s="175"/>
      <c r="AT278" s="170" t="s">
        <v>194</v>
      </c>
      <c r="AU278" s="170" t="s">
        <v>86</v>
      </c>
      <c r="AV278" s="14" t="s">
        <v>86</v>
      </c>
      <c r="AW278" s="14" t="s">
        <v>3</v>
      </c>
      <c r="AX278" s="14" t="s">
        <v>84</v>
      </c>
      <c r="AY278" s="170" t="s">
        <v>184</v>
      </c>
    </row>
    <row r="279" spans="1:65" s="2" customFormat="1" ht="76.25" customHeight="1" x14ac:dyDescent="0.15">
      <c r="A279" s="30"/>
      <c r="B279" s="146"/>
      <c r="C279" s="147" t="s">
        <v>426</v>
      </c>
      <c r="D279" s="147" t="s">
        <v>186</v>
      </c>
      <c r="E279" s="148" t="s">
        <v>789</v>
      </c>
      <c r="F279" s="149" t="s">
        <v>790</v>
      </c>
      <c r="G279" s="150" t="s">
        <v>189</v>
      </c>
      <c r="H279" s="151">
        <v>7.4249999999999998</v>
      </c>
      <c r="I279" s="152"/>
      <c r="J279" s="152">
        <f>ROUND(I279*H279,2)</f>
        <v>0</v>
      </c>
      <c r="K279" s="149" t="s">
        <v>190</v>
      </c>
      <c r="L279" s="31"/>
      <c r="M279" s="153" t="s">
        <v>1</v>
      </c>
      <c r="N279" s="154" t="s">
        <v>42</v>
      </c>
      <c r="O279" s="155">
        <v>0.72</v>
      </c>
      <c r="P279" s="155">
        <f>O279*H279</f>
        <v>5.3460000000000001</v>
      </c>
      <c r="Q279" s="155">
        <v>8.9219999999999994E-2</v>
      </c>
      <c r="R279" s="155">
        <f>Q279*H279</f>
        <v>0.66245849999999995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97</v>
      </c>
      <c r="AT279" s="157" t="s">
        <v>186</v>
      </c>
      <c r="AU279" s="157" t="s">
        <v>86</v>
      </c>
      <c r="AY279" s="18" t="s">
        <v>184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84</v>
      </c>
      <c r="BK279" s="158">
        <f>ROUND(I279*H279,2)</f>
        <v>0</v>
      </c>
      <c r="BL279" s="18" t="s">
        <v>97</v>
      </c>
      <c r="BM279" s="157" t="s">
        <v>3015</v>
      </c>
    </row>
    <row r="280" spans="1:65" s="13" customFormat="1" x14ac:dyDescent="0.15">
      <c r="B280" s="163"/>
      <c r="D280" s="159" t="s">
        <v>194</v>
      </c>
      <c r="E280" s="164" t="s">
        <v>1</v>
      </c>
      <c r="F280" s="165" t="s">
        <v>3016</v>
      </c>
      <c r="H280" s="164" t="s">
        <v>1</v>
      </c>
      <c r="L280" s="163"/>
      <c r="M280" s="166"/>
      <c r="N280" s="167"/>
      <c r="O280" s="167"/>
      <c r="P280" s="167"/>
      <c r="Q280" s="167"/>
      <c r="R280" s="167"/>
      <c r="S280" s="167"/>
      <c r="T280" s="168"/>
      <c r="AT280" s="164" t="s">
        <v>194</v>
      </c>
      <c r="AU280" s="164" t="s">
        <v>86</v>
      </c>
      <c r="AV280" s="13" t="s">
        <v>84</v>
      </c>
      <c r="AW280" s="13" t="s">
        <v>32</v>
      </c>
      <c r="AX280" s="13" t="s">
        <v>77</v>
      </c>
      <c r="AY280" s="164" t="s">
        <v>184</v>
      </c>
    </row>
    <row r="281" spans="1:65" s="14" customFormat="1" x14ac:dyDescent="0.15">
      <c r="B281" s="169"/>
      <c r="D281" s="159" t="s">
        <v>194</v>
      </c>
      <c r="E281" s="170" t="s">
        <v>1</v>
      </c>
      <c r="F281" s="171" t="s">
        <v>2940</v>
      </c>
      <c r="H281" s="172">
        <v>7.4249999999999998</v>
      </c>
      <c r="L281" s="169"/>
      <c r="M281" s="173"/>
      <c r="N281" s="174"/>
      <c r="O281" s="174"/>
      <c r="P281" s="174"/>
      <c r="Q281" s="174"/>
      <c r="R281" s="174"/>
      <c r="S281" s="174"/>
      <c r="T281" s="175"/>
      <c r="AT281" s="170" t="s">
        <v>194</v>
      </c>
      <c r="AU281" s="170" t="s">
        <v>86</v>
      </c>
      <c r="AV281" s="14" t="s">
        <v>86</v>
      </c>
      <c r="AW281" s="14" t="s">
        <v>32</v>
      </c>
      <c r="AX281" s="14" t="s">
        <v>84</v>
      </c>
      <c r="AY281" s="170" t="s">
        <v>184</v>
      </c>
    </row>
    <row r="282" spans="1:65" s="2" customFormat="1" ht="16.5" customHeight="1" x14ac:dyDescent="0.15">
      <c r="A282" s="30"/>
      <c r="B282" s="146"/>
      <c r="C282" s="183" t="s">
        <v>431</v>
      </c>
      <c r="D282" s="183" t="s">
        <v>310</v>
      </c>
      <c r="E282" s="184" t="s">
        <v>792</v>
      </c>
      <c r="F282" s="185" t="s">
        <v>793</v>
      </c>
      <c r="G282" s="186" t="s">
        <v>189</v>
      </c>
      <c r="H282" s="187">
        <v>0.76500000000000001</v>
      </c>
      <c r="I282" s="188"/>
      <c r="J282" s="188">
        <f>ROUND(I282*H282,2)</f>
        <v>0</v>
      </c>
      <c r="K282" s="185" t="s">
        <v>190</v>
      </c>
      <c r="L282" s="189"/>
      <c r="M282" s="190" t="s">
        <v>1</v>
      </c>
      <c r="N282" s="191" t="s">
        <v>42</v>
      </c>
      <c r="O282" s="155">
        <v>0</v>
      </c>
      <c r="P282" s="155">
        <f>O282*H282</f>
        <v>0</v>
      </c>
      <c r="Q282" s="155">
        <v>0.113</v>
      </c>
      <c r="R282" s="155">
        <f>Q282*H282</f>
        <v>8.6445000000000008E-2</v>
      </c>
      <c r="S282" s="155">
        <v>0</v>
      </c>
      <c r="T282" s="156">
        <f>S282*H282</f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226</v>
      </c>
      <c r="AT282" s="157" t="s">
        <v>310</v>
      </c>
      <c r="AU282" s="157" t="s">
        <v>86</v>
      </c>
      <c r="AY282" s="18" t="s">
        <v>184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84</v>
      </c>
      <c r="BK282" s="158">
        <f>ROUND(I282*H282,2)</f>
        <v>0</v>
      </c>
      <c r="BL282" s="18" t="s">
        <v>97</v>
      </c>
      <c r="BM282" s="157" t="s">
        <v>3017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3018</v>
      </c>
      <c r="H283" s="172">
        <v>0.74299999999999999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84</v>
      </c>
      <c r="AY283" s="170" t="s">
        <v>184</v>
      </c>
    </row>
    <row r="284" spans="1:65" s="14" customFormat="1" x14ac:dyDescent="0.15">
      <c r="B284" s="169"/>
      <c r="D284" s="159" t="s">
        <v>194</v>
      </c>
      <c r="F284" s="171" t="s">
        <v>3019</v>
      </c>
      <c r="H284" s="172">
        <v>0.76500000000000001</v>
      </c>
      <c r="L284" s="169"/>
      <c r="M284" s="173"/>
      <c r="N284" s="174"/>
      <c r="O284" s="174"/>
      <c r="P284" s="174"/>
      <c r="Q284" s="174"/>
      <c r="R284" s="174"/>
      <c r="S284" s="174"/>
      <c r="T284" s="175"/>
      <c r="AT284" s="170" t="s">
        <v>194</v>
      </c>
      <c r="AU284" s="170" t="s">
        <v>86</v>
      </c>
      <c r="AV284" s="14" t="s">
        <v>86</v>
      </c>
      <c r="AW284" s="14" t="s">
        <v>3</v>
      </c>
      <c r="AX284" s="14" t="s">
        <v>84</v>
      </c>
      <c r="AY284" s="170" t="s">
        <v>184</v>
      </c>
    </row>
    <row r="285" spans="1:65" s="12" customFormat="1" ht="22.75" customHeight="1" x14ac:dyDescent="0.15">
      <c r="B285" s="134"/>
      <c r="D285" s="135" t="s">
        <v>76</v>
      </c>
      <c r="E285" s="144" t="s">
        <v>226</v>
      </c>
      <c r="F285" s="144" t="s">
        <v>395</v>
      </c>
      <c r="J285" s="145">
        <f>BK285</f>
        <v>0</v>
      </c>
      <c r="L285" s="134"/>
      <c r="M285" s="138"/>
      <c r="N285" s="139"/>
      <c r="O285" s="139"/>
      <c r="P285" s="140">
        <f>SUM(P286:P301)</f>
        <v>22.116790000000002</v>
      </c>
      <c r="Q285" s="139"/>
      <c r="R285" s="140">
        <f>SUM(R286:R301)</f>
        <v>1.8251005600000001</v>
      </c>
      <c r="S285" s="139"/>
      <c r="T285" s="141">
        <f>SUM(T286:T301)</f>
        <v>0</v>
      </c>
      <c r="AR285" s="135" t="s">
        <v>84</v>
      </c>
      <c r="AT285" s="142" t="s">
        <v>76</v>
      </c>
      <c r="AU285" s="142" t="s">
        <v>84</v>
      </c>
      <c r="AY285" s="135" t="s">
        <v>184</v>
      </c>
      <c r="BK285" s="143">
        <f>SUM(BK286:BK301)</f>
        <v>0</v>
      </c>
    </row>
    <row r="286" spans="1:65" s="2" customFormat="1" ht="37.75" customHeight="1" x14ac:dyDescent="0.15">
      <c r="A286" s="30"/>
      <c r="B286" s="146"/>
      <c r="C286" s="147" t="s">
        <v>435</v>
      </c>
      <c r="D286" s="147" t="s">
        <v>186</v>
      </c>
      <c r="E286" s="148" t="s">
        <v>1650</v>
      </c>
      <c r="F286" s="149" t="s">
        <v>1651</v>
      </c>
      <c r="G286" s="150" t="s">
        <v>229</v>
      </c>
      <c r="H286" s="151">
        <v>67.489999999999995</v>
      </c>
      <c r="I286" s="152"/>
      <c r="J286" s="152">
        <f>ROUND(I286*H286,2)</f>
        <v>0</v>
      </c>
      <c r="K286" s="149" t="s">
        <v>190</v>
      </c>
      <c r="L286" s="31"/>
      <c r="M286" s="153" t="s">
        <v>1</v>
      </c>
      <c r="N286" s="154" t="s">
        <v>42</v>
      </c>
      <c r="O286" s="155">
        <v>0.17100000000000001</v>
      </c>
      <c r="P286" s="155">
        <f>O286*H286</f>
        <v>11.540789999999999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97</v>
      </c>
      <c r="AT286" s="157" t="s">
        <v>186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3020</v>
      </c>
    </row>
    <row r="287" spans="1:65" s="14" customFormat="1" x14ac:dyDescent="0.15">
      <c r="B287" s="169"/>
      <c r="D287" s="159" t="s">
        <v>194</v>
      </c>
      <c r="E287" s="170" t="s">
        <v>1</v>
      </c>
      <c r="F287" s="171" t="s">
        <v>3021</v>
      </c>
      <c r="H287" s="172">
        <v>67.489999999999995</v>
      </c>
      <c r="L287" s="169"/>
      <c r="M287" s="173"/>
      <c r="N287" s="174"/>
      <c r="O287" s="174"/>
      <c r="P287" s="174"/>
      <c r="Q287" s="174"/>
      <c r="R287" s="174"/>
      <c r="S287" s="174"/>
      <c r="T287" s="175"/>
      <c r="AT287" s="170" t="s">
        <v>194</v>
      </c>
      <c r="AU287" s="170" t="s">
        <v>86</v>
      </c>
      <c r="AV287" s="14" t="s">
        <v>86</v>
      </c>
      <c r="AW287" s="14" t="s">
        <v>32</v>
      </c>
      <c r="AX287" s="14" t="s">
        <v>84</v>
      </c>
      <c r="AY287" s="170" t="s">
        <v>184</v>
      </c>
    </row>
    <row r="288" spans="1:65" s="2" customFormat="1" ht="24.25" customHeight="1" x14ac:dyDescent="0.15">
      <c r="A288" s="30"/>
      <c r="B288" s="146"/>
      <c r="C288" s="183" t="s">
        <v>439</v>
      </c>
      <c r="D288" s="183" t="s">
        <v>310</v>
      </c>
      <c r="E288" s="184" t="s">
        <v>1654</v>
      </c>
      <c r="F288" s="185" t="s">
        <v>1655</v>
      </c>
      <c r="G288" s="186" t="s">
        <v>229</v>
      </c>
      <c r="H288" s="187">
        <v>68.501999999999995</v>
      </c>
      <c r="I288" s="188"/>
      <c r="J288" s="188">
        <f>ROUND(I288*H288,2)</f>
        <v>0</v>
      </c>
      <c r="K288" s="185" t="s">
        <v>190</v>
      </c>
      <c r="L288" s="189"/>
      <c r="M288" s="190" t="s">
        <v>1</v>
      </c>
      <c r="N288" s="191" t="s">
        <v>42</v>
      </c>
      <c r="O288" s="155">
        <v>0</v>
      </c>
      <c r="P288" s="155">
        <f>O288*H288</f>
        <v>0</v>
      </c>
      <c r="Q288" s="155">
        <v>2.7999999999999998E-4</v>
      </c>
      <c r="R288" s="155">
        <f>Q288*H288</f>
        <v>1.9180559999999996E-2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226</v>
      </c>
      <c r="AT288" s="157" t="s">
        <v>310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3022</v>
      </c>
    </row>
    <row r="289" spans="1:65" s="14" customFormat="1" x14ac:dyDescent="0.15">
      <c r="B289" s="169"/>
      <c r="D289" s="159" t="s">
        <v>194</v>
      </c>
      <c r="F289" s="171" t="s">
        <v>3023</v>
      </c>
      <c r="H289" s="172">
        <v>68.501999999999995</v>
      </c>
      <c r="L289" s="169"/>
      <c r="M289" s="173"/>
      <c r="N289" s="174"/>
      <c r="O289" s="174"/>
      <c r="P289" s="174"/>
      <c r="Q289" s="174"/>
      <c r="R289" s="174"/>
      <c r="S289" s="174"/>
      <c r="T289" s="175"/>
      <c r="AT289" s="170" t="s">
        <v>194</v>
      </c>
      <c r="AU289" s="170" t="s">
        <v>86</v>
      </c>
      <c r="AV289" s="14" t="s">
        <v>86</v>
      </c>
      <c r="AW289" s="14" t="s">
        <v>3</v>
      </c>
      <c r="AX289" s="14" t="s">
        <v>84</v>
      </c>
      <c r="AY289" s="170" t="s">
        <v>184</v>
      </c>
    </row>
    <row r="290" spans="1:65" s="2" customFormat="1" ht="37.75" customHeight="1" x14ac:dyDescent="0.15">
      <c r="A290" s="30"/>
      <c r="B290" s="146"/>
      <c r="C290" s="147" t="s">
        <v>444</v>
      </c>
      <c r="D290" s="147" t="s">
        <v>186</v>
      </c>
      <c r="E290" s="148" t="s">
        <v>1658</v>
      </c>
      <c r="F290" s="149" t="s">
        <v>1659</v>
      </c>
      <c r="G290" s="150" t="s">
        <v>229</v>
      </c>
      <c r="H290" s="151">
        <v>2</v>
      </c>
      <c r="I290" s="152"/>
      <c r="J290" s="152">
        <f>ROUND(I290*H290,2)</f>
        <v>0</v>
      </c>
      <c r="K290" s="149" t="s">
        <v>1639</v>
      </c>
      <c r="L290" s="31"/>
      <c r="M290" s="153" t="s">
        <v>1</v>
      </c>
      <c r="N290" s="154" t="s">
        <v>42</v>
      </c>
      <c r="O290" s="155">
        <v>0.248</v>
      </c>
      <c r="P290" s="155">
        <f>O290*H290</f>
        <v>0.496</v>
      </c>
      <c r="Q290" s="155">
        <v>0</v>
      </c>
      <c r="R290" s="155">
        <f>Q290*H290</f>
        <v>0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3024</v>
      </c>
    </row>
    <row r="291" spans="1:65" s="13" customFormat="1" x14ac:dyDescent="0.15">
      <c r="B291" s="163"/>
      <c r="D291" s="159" t="s">
        <v>194</v>
      </c>
      <c r="E291" s="164" t="s">
        <v>1</v>
      </c>
      <c r="F291" s="165" t="s">
        <v>1661</v>
      </c>
      <c r="H291" s="164" t="s">
        <v>1</v>
      </c>
      <c r="L291" s="163"/>
      <c r="M291" s="166"/>
      <c r="N291" s="167"/>
      <c r="O291" s="167"/>
      <c r="P291" s="167"/>
      <c r="Q291" s="167"/>
      <c r="R291" s="167"/>
      <c r="S291" s="167"/>
      <c r="T291" s="168"/>
      <c r="AT291" s="164" t="s">
        <v>194</v>
      </c>
      <c r="AU291" s="164" t="s">
        <v>86</v>
      </c>
      <c r="AV291" s="13" t="s">
        <v>84</v>
      </c>
      <c r="AW291" s="13" t="s">
        <v>32</v>
      </c>
      <c r="AX291" s="13" t="s">
        <v>77</v>
      </c>
      <c r="AY291" s="164" t="s">
        <v>184</v>
      </c>
    </row>
    <row r="292" spans="1:65" s="14" customFormat="1" x14ac:dyDescent="0.15">
      <c r="B292" s="169"/>
      <c r="D292" s="159" t="s">
        <v>194</v>
      </c>
      <c r="E292" s="170" t="s">
        <v>1</v>
      </c>
      <c r="F292" s="171" t="s">
        <v>3025</v>
      </c>
      <c r="H292" s="172">
        <v>2</v>
      </c>
      <c r="L292" s="169"/>
      <c r="M292" s="173"/>
      <c r="N292" s="174"/>
      <c r="O292" s="174"/>
      <c r="P292" s="174"/>
      <c r="Q292" s="174"/>
      <c r="R292" s="174"/>
      <c r="S292" s="174"/>
      <c r="T292" s="175"/>
      <c r="AT292" s="170" t="s">
        <v>194</v>
      </c>
      <c r="AU292" s="170" t="s">
        <v>86</v>
      </c>
      <c r="AV292" s="14" t="s">
        <v>86</v>
      </c>
      <c r="AW292" s="14" t="s">
        <v>32</v>
      </c>
      <c r="AX292" s="14" t="s">
        <v>84</v>
      </c>
      <c r="AY292" s="170" t="s">
        <v>184</v>
      </c>
    </row>
    <row r="293" spans="1:65" s="2" customFormat="1" ht="24.25" customHeight="1" x14ac:dyDescent="0.15">
      <c r="A293" s="30"/>
      <c r="B293" s="146"/>
      <c r="C293" s="183" t="s">
        <v>449</v>
      </c>
      <c r="D293" s="183" t="s">
        <v>310</v>
      </c>
      <c r="E293" s="184" t="s">
        <v>1663</v>
      </c>
      <c r="F293" s="185" t="s">
        <v>1664</v>
      </c>
      <c r="G293" s="186" t="s">
        <v>229</v>
      </c>
      <c r="H293" s="187">
        <v>2</v>
      </c>
      <c r="I293" s="188"/>
      <c r="J293" s="188">
        <f t="shared" ref="J293:J301" si="0">ROUND(I293*H293,2)</f>
        <v>0</v>
      </c>
      <c r="K293" s="185" t="s">
        <v>1639</v>
      </c>
      <c r="L293" s="189"/>
      <c r="M293" s="190" t="s">
        <v>1</v>
      </c>
      <c r="N293" s="191" t="s">
        <v>42</v>
      </c>
      <c r="O293" s="155">
        <v>0</v>
      </c>
      <c r="P293" s="155">
        <f t="shared" ref="P293:P301" si="1">O293*H293</f>
        <v>0</v>
      </c>
      <c r="Q293" s="155">
        <v>1.5E-3</v>
      </c>
      <c r="R293" s="155">
        <f t="shared" ref="R293:R301" si="2">Q293*H293</f>
        <v>3.0000000000000001E-3</v>
      </c>
      <c r="S293" s="155">
        <v>0</v>
      </c>
      <c r="T293" s="156">
        <f t="shared" ref="T293:T301" si="3">S293*H293</f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57" t="s">
        <v>226</v>
      </c>
      <c r="AT293" s="157" t="s">
        <v>310</v>
      </c>
      <c r="AU293" s="157" t="s">
        <v>86</v>
      </c>
      <c r="AY293" s="18" t="s">
        <v>184</v>
      </c>
      <c r="BE293" s="158">
        <f t="shared" ref="BE293:BE301" si="4">IF(N293="základní",J293,0)</f>
        <v>0</v>
      </c>
      <c r="BF293" s="158">
        <f t="shared" ref="BF293:BF301" si="5">IF(N293="snížená",J293,0)</f>
        <v>0</v>
      </c>
      <c r="BG293" s="158">
        <f t="shared" ref="BG293:BG301" si="6">IF(N293="zákl. přenesená",J293,0)</f>
        <v>0</v>
      </c>
      <c r="BH293" s="158">
        <f t="shared" ref="BH293:BH301" si="7">IF(N293="sníž. přenesená",J293,0)</f>
        <v>0</v>
      </c>
      <c r="BI293" s="158">
        <f t="shared" ref="BI293:BI301" si="8">IF(N293="nulová",J293,0)</f>
        <v>0</v>
      </c>
      <c r="BJ293" s="18" t="s">
        <v>84</v>
      </c>
      <c r="BK293" s="158">
        <f t="shared" ref="BK293:BK301" si="9">ROUND(I293*H293,2)</f>
        <v>0</v>
      </c>
      <c r="BL293" s="18" t="s">
        <v>97</v>
      </c>
      <c r="BM293" s="157" t="s">
        <v>3026</v>
      </c>
    </row>
    <row r="294" spans="1:65" s="2" customFormat="1" ht="44.25" customHeight="1" x14ac:dyDescent="0.15">
      <c r="A294" s="30"/>
      <c r="B294" s="146"/>
      <c r="C294" s="147" t="s">
        <v>453</v>
      </c>
      <c r="D294" s="147" t="s">
        <v>186</v>
      </c>
      <c r="E294" s="148" t="s">
        <v>1666</v>
      </c>
      <c r="F294" s="149" t="s">
        <v>1667</v>
      </c>
      <c r="G294" s="150" t="s">
        <v>359</v>
      </c>
      <c r="H294" s="151">
        <v>4</v>
      </c>
      <c r="I294" s="152"/>
      <c r="J294" s="152">
        <f t="shared" si="0"/>
        <v>0</v>
      </c>
      <c r="K294" s="149" t="s">
        <v>190</v>
      </c>
      <c r="L294" s="31"/>
      <c r="M294" s="153" t="s">
        <v>1</v>
      </c>
      <c r="N294" s="154" t="s">
        <v>42</v>
      </c>
      <c r="O294" s="155">
        <v>0.47299999999999998</v>
      </c>
      <c r="P294" s="155">
        <f t="shared" si="1"/>
        <v>1.8919999999999999</v>
      </c>
      <c r="Q294" s="155">
        <v>0</v>
      </c>
      <c r="R294" s="155">
        <f t="shared" si="2"/>
        <v>0</v>
      </c>
      <c r="S294" s="155">
        <v>0</v>
      </c>
      <c r="T294" s="156">
        <f t="shared" si="3"/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97</v>
      </c>
      <c r="AT294" s="157" t="s">
        <v>186</v>
      </c>
      <c r="AU294" s="157" t="s">
        <v>86</v>
      </c>
      <c r="AY294" s="18" t="s">
        <v>184</v>
      </c>
      <c r="BE294" s="158">
        <f t="shared" si="4"/>
        <v>0</v>
      </c>
      <c r="BF294" s="158">
        <f t="shared" si="5"/>
        <v>0</v>
      </c>
      <c r="BG294" s="158">
        <f t="shared" si="6"/>
        <v>0</v>
      </c>
      <c r="BH294" s="158">
        <f t="shared" si="7"/>
        <v>0</v>
      </c>
      <c r="BI294" s="158">
        <f t="shared" si="8"/>
        <v>0</v>
      </c>
      <c r="BJ294" s="18" t="s">
        <v>84</v>
      </c>
      <c r="BK294" s="158">
        <f t="shared" si="9"/>
        <v>0</v>
      </c>
      <c r="BL294" s="18" t="s">
        <v>97</v>
      </c>
      <c r="BM294" s="157" t="s">
        <v>3027</v>
      </c>
    </row>
    <row r="295" spans="1:65" s="2" customFormat="1" ht="16.5" customHeight="1" x14ac:dyDescent="0.15">
      <c r="A295" s="30"/>
      <c r="B295" s="146"/>
      <c r="C295" s="183" t="s">
        <v>457</v>
      </c>
      <c r="D295" s="183" t="s">
        <v>310</v>
      </c>
      <c r="E295" s="184" t="s">
        <v>1669</v>
      </c>
      <c r="F295" s="185" t="s">
        <v>1670</v>
      </c>
      <c r="G295" s="186" t="s">
        <v>359</v>
      </c>
      <c r="H295" s="187">
        <v>4</v>
      </c>
      <c r="I295" s="188"/>
      <c r="J295" s="188">
        <f t="shared" si="0"/>
        <v>0</v>
      </c>
      <c r="K295" s="185" t="s">
        <v>1</v>
      </c>
      <c r="L295" s="189"/>
      <c r="M295" s="190" t="s">
        <v>1</v>
      </c>
      <c r="N295" s="191" t="s">
        <v>42</v>
      </c>
      <c r="O295" s="155">
        <v>0</v>
      </c>
      <c r="P295" s="155">
        <f t="shared" si="1"/>
        <v>0</v>
      </c>
      <c r="Q295" s="155">
        <v>9.8999999999999999E-4</v>
      </c>
      <c r="R295" s="155">
        <f t="shared" si="2"/>
        <v>3.96E-3</v>
      </c>
      <c r="S295" s="155">
        <v>0</v>
      </c>
      <c r="T295" s="156">
        <f t="shared" si="3"/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226</v>
      </c>
      <c r="AT295" s="157" t="s">
        <v>310</v>
      </c>
      <c r="AU295" s="157" t="s">
        <v>86</v>
      </c>
      <c r="AY295" s="18" t="s">
        <v>184</v>
      </c>
      <c r="BE295" s="158">
        <f t="shared" si="4"/>
        <v>0</v>
      </c>
      <c r="BF295" s="158">
        <f t="shared" si="5"/>
        <v>0</v>
      </c>
      <c r="BG295" s="158">
        <f t="shared" si="6"/>
        <v>0</v>
      </c>
      <c r="BH295" s="158">
        <f t="shared" si="7"/>
        <v>0</v>
      </c>
      <c r="BI295" s="158">
        <f t="shared" si="8"/>
        <v>0</v>
      </c>
      <c r="BJ295" s="18" t="s">
        <v>84</v>
      </c>
      <c r="BK295" s="158">
        <f t="shared" si="9"/>
        <v>0</v>
      </c>
      <c r="BL295" s="18" t="s">
        <v>97</v>
      </c>
      <c r="BM295" s="157" t="s">
        <v>3028</v>
      </c>
    </row>
    <row r="296" spans="1:65" s="2" customFormat="1" ht="37.75" customHeight="1" x14ac:dyDescent="0.15">
      <c r="A296" s="30"/>
      <c r="B296" s="146"/>
      <c r="C296" s="147" t="s">
        <v>461</v>
      </c>
      <c r="D296" s="147" t="s">
        <v>186</v>
      </c>
      <c r="E296" s="148" t="s">
        <v>1672</v>
      </c>
      <c r="F296" s="149" t="s">
        <v>1673</v>
      </c>
      <c r="G296" s="150" t="s">
        <v>359</v>
      </c>
      <c r="H296" s="151">
        <v>4</v>
      </c>
      <c r="I296" s="152"/>
      <c r="J296" s="152">
        <f t="shared" si="0"/>
        <v>0</v>
      </c>
      <c r="K296" s="149" t="s">
        <v>190</v>
      </c>
      <c r="L296" s="31"/>
      <c r="M296" s="153" t="s">
        <v>1</v>
      </c>
      <c r="N296" s="154" t="s">
        <v>42</v>
      </c>
      <c r="O296" s="155">
        <v>0.47299999999999998</v>
      </c>
      <c r="P296" s="155">
        <f t="shared" si="1"/>
        <v>1.8919999999999999</v>
      </c>
      <c r="Q296" s="155">
        <v>0</v>
      </c>
      <c r="R296" s="155">
        <f t="shared" si="2"/>
        <v>0</v>
      </c>
      <c r="S296" s="155">
        <v>0</v>
      </c>
      <c r="T296" s="156">
        <f t="shared" si="3"/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7" t="s">
        <v>97</v>
      </c>
      <c r="AT296" s="157" t="s">
        <v>186</v>
      </c>
      <c r="AU296" s="157" t="s">
        <v>86</v>
      </c>
      <c r="AY296" s="18" t="s">
        <v>184</v>
      </c>
      <c r="BE296" s="158">
        <f t="shared" si="4"/>
        <v>0</v>
      </c>
      <c r="BF296" s="158">
        <f t="shared" si="5"/>
        <v>0</v>
      </c>
      <c r="BG296" s="158">
        <f t="shared" si="6"/>
        <v>0</v>
      </c>
      <c r="BH296" s="158">
        <f t="shared" si="7"/>
        <v>0</v>
      </c>
      <c r="BI296" s="158">
        <f t="shared" si="8"/>
        <v>0</v>
      </c>
      <c r="BJ296" s="18" t="s">
        <v>84</v>
      </c>
      <c r="BK296" s="158">
        <f t="shared" si="9"/>
        <v>0</v>
      </c>
      <c r="BL296" s="18" t="s">
        <v>97</v>
      </c>
      <c r="BM296" s="157" t="s">
        <v>3029</v>
      </c>
    </row>
    <row r="297" spans="1:65" s="2" customFormat="1" ht="16.5" customHeight="1" x14ac:dyDescent="0.15">
      <c r="A297" s="30"/>
      <c r="B297" s="146"/>
      <c r="C297" s="183" t="s">
        <v>465</v>
      </c>
      <c r="D297" s="183" t="s">
        <v>310</v>
      </c>
      <c r="E297" s="184" t="s">
        <v>1675</v>
      </c>
      <c r="F297" s="185" t="s">
        <v>1676</v>
      </c>
      <c r="G297" s="186" t="s">
        <v>359</v>
      </c>
      <c r="H297" s="187">
        <v>4</v>
      </c>
      <c r="I297" s="188"/>
      <c r="J297" s="188">
        <f t="shared" si="0"/>
        <v>0</v>
      </c>
      <c r="K297" s="185" t="s">
        <v>190</v>
      </c>
      <c r="L297" s="189"/>
      <c r="M297" s="190" t="s">
        <v>1</v>
      </c>
      <c r="N297" s="191" t="s">
        <v>42</v>
      </c>
      <c r="O297" s="155">
        <v>0</v>
      </c>
      <c r="P297" s="155">
        <f t="shared" si="1"/>
        <v>0</v>
      </c>
      <c r="Q297" s="155">
        <v>8.0000000000000007E-5</v>
      </c>
      <c r="R297" s="155">
        <f t="shared" si="2"/>
        <v>3.2000000000000003E-4</v>
      </c>
      <c r="S297" s="155">
        <v>0</v>
      </c>
      <c r="T297" s="156">
        <f t="shared" si="3"/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226</v>
      </c>
      <c r="AT297" s="157" t="s">
        <v>310</v>
      </c>
      <c r="AU297" s="157" t="s">
        <v>86</v>
      </c>
      <c r="AY297" s="18" t="s">
        <v>184</v>
      </c>
      <c r="BE297" s="158">
        <f t="shared" si="4"/>
        <v>0</v>
      </c>
      <c r="BF297" s="158">
        <f t="shared" si="5"/>
        <v>0</v>
      </c>
      <c r="BG297" s="158">
        <f t="shared" si="6"/>
        <v>0</v>
      </c>
      <c r="BH297" s="158">
        <f t="shared" si="7"/>
        <v>0</v>
      </c>
      <c r="BI297" s="158">
        <f t="shared" si="8"/>
        <v>0</v>
      </c>
      <c r="BJ297" s="18" t="s">
        <v>84</v>
      </c>
      <c r="BK297" s="158">
        <f t="shared" si="9"/>
        <v>0</v>
      </c>
      <c r="BL297" s="18" t="s">
        <v>97</v>
      </c>
      <c r="BM297" s="157" t="s">
        <v>3030</v>
      </c>
    </row>
    <row r="298" spans="1:65" s="2" customFormat="1" ht="24.25" customHeight="1" x14ac:dyDescent="0.15">
      <c r="A298" s="30"/>
      <c r="B298" s="146"/>
      <c r="C298" s="147" t="s">
        <v>469</v>
      </c>
      <c r="D298" s="147" t="s">
        <v>186</v>
      </c>
      <c r="E298" s="148" t="s">
        <v>1678</v>
      </c>
      <c r="F298" s="149" t="s">
        <v>1679</v>
      </c>
      <c r="G298" s="150" t="s">
        <v>359</v>
      </c>
      <c r="H298" s="151">
        <v>4</v>
      </c>
      <c r="I298" s="152"/>
      <c r="J298" s="152">
        <f t="shared" si="0"/>
        <v>0</v>
      </c>
      <c r="K298" s="149" t="s">
        <v>1</v>
      </c>
      <c r="L298" s="31"/>
      <c r="M298" s="153" t="s">
        <v>1</v>
      </c>
      <c r="N298" s="154" t="s">
        <v>42</v>
      </c>
      <c r="O298" s="155">
        <v>0.432</v>
      </c>
      <c r="P298" s="155">
        <f t="shared" si="1"/>
        <v>1.728</v>
      </c>
      <c r="Q298" s="155">
        <v>2.0000000000000002E-5</v>
      </c>
      <c r="R298" s="155">
        <f t="shared" si="2"/>
        <v>8.0000000000000007E-5</v>
      </c>
      <c r="S298" s="155">
        <v>0</v>
      </c>
      <c r="T298" s="156">
        <f t="shared" si="3"/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97</v>
      </c>
      <c r="AT298" s="157" t="s">
        <v>186</v>
      </c>
      <c r="AU298" s="157" t="s">
        <v>86</v>
      </c>
      <c r="AY298" s="18" t="s">
        <v>184</v>
      </c>
      <c r="BE298" s="158">
        <f t="shared" si="4"/>
        <v>0</v>
      </c>
      <c r="BF298" s="158">
        <f t="shared" si="5"/>
        <v>0</v>
      </c>
      <c r="BG298" s="158">
        <f t="shared" si="6"/>
        <v>0</v>
      </c>
      <c r="BH298" s="158">
        <f t="shared" si="7"/>
        <v>0</v>
      </c>
      <c r="BI298" s="158">
        <f t="shared" si="8"/>
        <v>0</v>
      </c>
      <c r="BJ298" s="18" t="s">
        <v>84</v>
      </c>
      <c r="BK298" s="158">
        <f t="shared" si="9"/>
        <v>0</v>
      </c>
      <c r="BL298" s="18" t="s">
        <v>97</v>
      </c>
      <c r="BM298" s="157" t="s">
        <v>3031</v>
      </c>
    </row>
    <row r="299" spans="1:65" s="2" customFormat="1" ht="16.5" customHeight="1" x14ac:dyDescent="0.15">
      <c r="A299" s="30"/>
      <c r="B299" s="146"/>
      <c r="C299" s="183" t="s">
        <v>473</v>
      </c>
      <c r="D299" s="183" t="s">
        <v>310</v>
      </c>
      <c r="E299" s="184" t="s">
        <v>1681</v>
      </c>
      <c r="F299" s="185" t="s">
        <v>1682</v>
      </c>
      <c r="G299" s="186" t="s">
        <v>1683</v>
      </c>
      <c r="H299" s="187">
        <v>4</v>
      </c>
      <c r="I299" s="188"/>
      <c r="J299" s="188">
        <f t="shared" si="0"/>
        <v>0</v>
      </c>
      <c r="K299" s="185" t="s">
        <v>1</v>
      </c>
      <c r="L299" s="189"/>
      <c r="M299" s="190" t="s">
        <v>1</v>
      </c>
      <c r="N299" s="191" t="s">
        <v>42</v>
      </c>
      <c r="O299" s="155">
        <v>0</v>
      </c>
      <c r="P299" s="155">
        <f t="shared" si="1"/>
        <v>0</v>
      </c>
      <c r="Q299" s="155">
        <v>4.2999999999999999E-4</v>
      </c>
      <c r="R299" s="155">
        <f t="shared" si="2"/>
        <v>1.72E-3</v>
      </c>
      <c r="S299" s="155">
        <v>0</v>
      </c>
      <c r="T299" s="156">
        <f t="shared" si="3"/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226</v>
      </c>
      <c r="AT299" s="157" t="s">
        <v>310</v>
      </c>
      <c r="AU299" s="157" t="s">
        <v>86</v>
      </c>
      <c r="AY299" s="18" t="s">
        <v>184</v>
      </c>
      <c r="BE299" s="158">
        <f t="shared" si="4"/>
        <v>0</v>
      </c>
      <c r="BF299" s="158">
        <f t="shared" si="5"/>
        <v>0</v>
      </c>
      <c r="BG299" s="158">
        <f t="shared" si="6"/>
        <v>0</v>
      </c>
      <c r="BH299" s="158">
        <f t="shared" si="7"/>
        <v>0</v>
      </c>
      <c r="BI299" s="158">
        <f t="shared" si="8"/>
        <v>0</v>
      </c>
      <c r="BJ299" s="18" t="s">
        <v>84</v>
      </c>
      <c r="BK299" s="158">
        <f t="shared" si="9"/>
        <v>0</v>
      </c>
      <c r="BL299" s="18" t="s">
        <v>97</v>
      </c>
      <c r="BM299" s="157" t="s">
        <v>3032</v>
      </c>
    </row>
    <row r="300" spans="1:65" s="2" customFormat="1" ht="44.25" customHeight="1" x14ac:dyDescent="0.15">
      <c r="A300" s="30"/>
      <c r="B300" s="146"/>
      <c r="C300" s="147" t="s">
        <v>477</v>
      </c>
      <c r="D300" s="147" t="s">
        <v>186</v>
      </c>
      <c r="E300" s="148" t="s">
        <v>3033</v>
      </c>
      <c r="F300" s="149" t="s">
        <v>3034</v>
      </c>
      <c r="G300" s="150" t="s">
        <v>359</v>
      </c>
      <c r="H300" s="151">
        <v>1</v>
      </c>
      <c r="I300" s="152"/>
      <c r="J300" s="152">
        <f t="shared" si="0"/>
        <v>0</v>
      </c>
      <c r="K300" s="149" t="s">
        <v>190</v>
      </c>
      <c r="L300" s="31"/>
      <c r="M300" s="153" t="s">
        <v>1</v>
      </c>
      <c r="N300" s="154" t="s">
        <v>42</v>
      </c>
      <c r="O300" s="155">
        <v>4.5679999999999996</v>
      </c>
      <c r="P300" s="155">
        <f t="shared" si="1"/>
        <v>4.5679999999999996</v>
      </c>
      <c r="Q300" s="155">
        <v>1.7268399999999999</v>
      </c>
      <c r="R300" s="155">
        <f t="shared" si="2"/>
        <v>1.7268399999999999</v>
      </c>
      <c r="S300" s="155">
        <v>0</v>
      </c>
      <c r="T300" s="156">
        <f t="shared" si="3"/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97</v>
      </c>
      <c r="AT300" s="157" t="s">
        <v>186</v>
      </c>
      <c r="AU300" s="157" t="s">
        <v>86</v>
      </c>
      <c r="AY300" s="18" t="s">
        <v>184</v>
      </c>
      <c r="BE300" s="158">
        <f t="shared" si="4"/>
        <v>0</v>
      </c>
      <c r="BF300" s="158">
        <f t="shared" si="5"/>
        <v>0</v>
      </c>
      <c r="BG300" s="158">
        <f t="shared" si="6"/>
        <v>0</v>
      </c>
      <c r="BH300" s="158">
        <f t="shared" si="7"/>
        <v>0</v>
      </c>
      <c r="BI300" s="158">
        <f t="shared" si="8"/>
        <v>0</v>
      </c>
      <c r="BJ300" s="18" t="s">
        <v>84</v>
      </c>
      <c r="BK300" s="158">
        <f t="shared" si="9"/>
        <v>0</v>
      </c>
      <c r="BL300" s="18" t="s">
        <v>97</v>
      </c>
      <c r="BM300" s="157" t="s">
        <v>3035</v>
      </c>
    </row>
    <row r="301" spans="1:65" s="2" customFormat="1" ht="24.25" customHeight="1" x14ac:dyDescent="0.15">
      <c r="A301" s="30"/>
      <c r="B301" s="146"/>
      <c r="C301" s="183" t="s">
        <v>481</v>
      </c>
      <c r="D301" s="183" t="s">
        <v>310</v>
      </c>
      <c r="E301" s="184" t="s">
        <v>3036</v>
      </c>
      <c r="F301" s="185" t="s">
        <v>3037</v>
      </c>
      <c r="G301" s="186" t="s">
        <v>359</v>
      </c>
      <c r="H301" s="187">
        <v>1</v>
      </c>
      <c r="I301" s="188"/>
      <c r="J301" s="188">
        <f t="shared" si="0"/>
        <v>0</v>
      </c>
      <c r="K301" s="185" t="s">
        <v>190</v>
      </c>
      <c r="L301" s="189"/>
      <c r="M301" s="190" t="s">
        <v>1</v>
      </c>
      <c r="N301" s="191" t="s">
        <v>42</v>
      </c>
      <c r="O301" s="155">
        <v>0</v>
      </c>
      <c r="P301" s="155">
        <f t="shared" si="1"/>
        <v>0</v>
      </c>
      <c r="Q301" s="155">
        <v>7.0000000000000007E-2</v>
      </c>
      <c r="R301" s="155">
        <f t="shared" si="2"/>
        <v>7.0000000000000007E-2</v>
      </c>
      <c r="S301" s="155">
        <v>0</v>
      </c>
      <c r="T301" s="156">
        <f t="shared" si="3"/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226</v>
      </c>
      <c r="AT301" s="157" t="s">
        <v>310</v>
      </c>
      <c r="AU301" s="157" t="s">
        <v>86</v>
      </c>
      <c r="AY301" s="18" t="s">
        <v>184</v>
      </c>
      <c r="BE301" s="158">
        <f t="shared" si="4"/>
        <v>0</v>
      </c>
      <c r="BF301" s="158">
        <f t="shared" si="5"/>
        <v>0</v>
      </c>
      <c r="BG301" s="158">
        <f t="shared" si="6"/>
        <v>0</v>
      </c>
      <c r="BH301" s="158">
        <f t="shared" si="7"/>
        <v>0</v>
      </c>
      <c r="BI301" s="158">
        <f t="shared" si="8"/>
        <v>0</v>
      </c>
      <c r="BJ301" s="18" t="s">
        <v>84</v>
      </c>
      <c r="BK301" s="158">
        <f t="shared" si="9"/>
        <v>0</v>
      </c>
      <c r="BL301" s="18" t="s">
        <v>97</v>
      </c>
      <c r="BM301" s="157" t="s">
        <v>3038</v>
      </c>
    </row>
    <row r="302" spans="1:65" s="12" customFormat="1" ht="22.75" customHeight="1" x14ac:dyDescent="0.15">
      <c r="B302" s="134"/>
      <c r="D302" s="135" t="s">
        <v>76</v>
      </c>
      <c r="E302" s="144" t="s">
        <v>232</v>
      </c>
      <c r="F302" s="144" t="s">
        <v>645</v>
      </c>
      <c r="J302" s="145">
        <f>BK302</f>
        <v>0</v>
      </c>
      <c r="L302" s="134"/>
      <c r="M302" s="138"/>
      <c r="N302" s="139"/>
      <c r="O302" s="139"/>
      <c r="P302" s="140">
        <f>SUM(P303:P312)</f>
        <v>180.29795000000001</v>
      </c>
      <c r="Q302" s="139"/>
      <c r="R302" s="140">
        <f>SUM(R303:R312)</f>
        <v>12.198652000000001</v>
      </c>
      <c r="S302" s="139"/>
      <c r="T302" s="141">
        <f>SUM(T303:T312)</f>
        <v>8.9600000000000009E-3</v>
      </c>
      <c r="AR302" s="135" t="s">
        <v>84</v>
      </c>
      <c r="AT302" s="142" t="s">
        <v>76</v>
      </c>
      <c r="AU302" s="142" t="s">
        <v>84</v>
      </c>
      <c r="AY302" s="135" t="s">
        <v>184</v>
      </c>
      <c r="BK302" s="143">
        <f>SUM(BK303:BK312)</f>
        <v>0</v>
      </c>
    </row>
    <row r="303" spans="1:65" s="2" customFormat="1" ht="49" customHeight="1" x14ac:dyDescent="0.15">
      <c r="A303" s="30"/>
      <c r="B303" s="146"/>
      <c r="C303" s="147" t="s">
        <v>485</v>
      </c>
      <c r="D303" s="147" t="s">
        <v>186</v>
      </c>
      <c r="E303" s="148" t="s">
        <v>2895</v>
      </c>
      <c r="F303" s="149" t="s">
        <v>2896</v>
      </c>
      <c r="G303" s="150" t="s">
        <v>229</v>
      </c>
      <c r="H303" s="151">
        <v>10</v>
      </c>
      <c r="I303" s="152"/>
      <c r="J303" s="152">
        <f>ROUND(I303*H303,2)</f>
        <v>0</v>
      </c>
      <c r="K303" s="149" t="s">
        <v>190</v>
      </c>
      <c r="L303" s="31"/>
      <c r="M303" s="153" t="s">
        <v>1</v>
      </c>
      <c r="N303" s="154" t="s">
        <v>42</v>
      </c>
      <c r="O303" s="155">
        <v>0.309</v>
      </c>
      <c r="P303" s="155">
        <f>O303*H303</f>
        <v>3.09</v>
      </c>
      <c r="Q303" s="155">
        <v>0.16849</v>
      </c>
      <c r="R303" s="155">
        <f>Q303*H303</f>
        <v>1.6849000000000001</v>
      </c>
      <c r="S303" s="155">
        <v>0</v>
      </c>
      <c r="T303" s="156">
        <f>S303*H303</f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97</v>
      </c>
      <c r="AT303" s="157" t="s">
        <v>186</v>
      </c>
      <c r="AU303" s="157" t="s">
        <v>86</v>
      </c>
      <c r="AY303" s="18" t="s">
        <v>184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8" t="s">
        <v>84</v>
      </c>
      <c r="BK303" s="158">
        <f>ROUND(I303*H303,2)</f>
        <v>0</v>
      </c>
      <c r="BL303" s="18" t="s">
        <v>97</v>
      </c>
      <c r="BM303" s="157" t="s">
        <v>3039</v>
      </c>
    </row>
    <row r="304" spans="1:65" s="14" customFormat="1" ht="22" x14ac:dyDescent="0.15">
      <c r="B304" s="169"/>
      <c r="D304" s="159" t="s">
        <v>194</v>
      </c>
      <c r="E304" s="170" t="s">
        <v>1</v>
      </c>
      <c r="F304" s="171" t="s">
        <v>3040</v>
      </c>
      <c r="H304" s="172">
        <v>10</v>
      </c>
      <c r="L304" s="169"/>
      <c r="M304" s="173"/>
      <c r="N304" s="174"/>
      <c r="O304" s="174"/>
      <c r="P304" s="174"/>
      <c r="Q304" s="174"/>
      <c r="R304" s="174"/>
      <c r="S304" s="174"/>
      <c r="T304" s="175"/>
      <c r="AT304" s="170" t="s">
        <v>194</v>
      </c>
      <c r="AU304" s="170" t="s">
        <v>86</v>
      </c>
      <c r="AV304" s="14" t="s">
        <v>86</v>
      </c>
      <c r="AW304" s="14" t="s">
        <v>32</v>
      </c>
      <c r="AX304" s="14" t="s">
        <v>77</v>
      </c>
      <c r="AY304" s="170" t="s">
        <v>184</v>
      </c>
    </row>
    <row r="305" spans="1:65" s="13" customFormat="1" ht="22" x14ac:dyDescent="0.15">
      <c r="B305" s="163"/>
      <c r="D305" s="159" t="s">
        <v>194</v>
      </c>
      <c r="E305" s="164" t="s">
        <v>1</v>
      </c>
      <c r="F305" s="165" t="s">
        <v>2899</v>
      </c>
      <c r="H305" s="164" t="s">
        <v>1</v>
      </c>
      <c r="L305" s="163"/>
      <c r="M305" s="166"/>
      <c r="N305" s="167"/>
      <c r="O305" s="167"/>
      <c r="P305" s="167"/>
      <c r="Q305" s="167"/>
      <c r="R305" s="167"/>
      <c r="S305" s="167"/>
      <c r="T305" s="168"/>
      <c r="AT305" s="164" t="s">
        <v>194</v>
      </c>
      <c r="AU305" s="164" t="s">
        <v>86</v>
      </c>
      <c r="AV305" s="13" t="s">
        <v>84</v>
      </c>
      <c r="AW305" s="13" t="s">
        <v>32</v>
      </c>
      <c r="AX305" s="13" t="s">
        <v>77</v>
      </c>
      <c r="AY305" s="164" t="s">
        <v>184</v>
      </c>
    </row>
    <row r="306" spans="1:65" s="15" customFormat="1" x14ac:dyDescent="0.15">
      <c r="B306" s="176"/>
      <c r="D306" s="159" t="s">
        <v>194</v>
      </c>
      <c r="E306" s="177" t="s">
        <v>1</v>
      </c>
      <c r="F306" s="178" t="s">
        <v>242</v>
      </c>
      <c r="H306" s="179">
        <v>10</v>
      </c>
      <c r="L306" s="176"/>
      <c r="M306" s="180"/>
      <c r="N306" s="181"/>
      <c r="O306" s="181"/>
      <c r="P306" s="181"/>
      <c r="Q306" s="181"/>
      <c r="R306" s="181"/>
      <c r="S306" s="181"/>
      <c r="T306" s="182"/>
      <c r="AT306" s="177" t="s">
        <v>194</v>
      </c>
      <c r="AU306" s="177" t="s">
        <v>86</v>
      </c>
      <c r="AV306" s="15" t="s">
        <v>97</v>
      </c>
      <c r="AW306" s="15" t="s">
        <v>32</v>
      </c>
      <c r="AX306" s="15" t="s">
        <v>84</v>
      </c>
      <c r="AY306" s="177" t="s">
        <v>184</v>
      </c>
    </row>
    <row r="307" spans="1:65" s="2" customFormat="1" ht="24.25" customHeight="1" x14ac:dyDescent="0.15">
      <c r="A307" s="30"/>
      <c r="B307" s="146"/>
      <c r="C307" s="147" t="s">
        <v>489</v>
      </c>
      <c r="D307" s="147" t="s">
        <v>186</v>
      </c>
      <c r="E307" s="148" t="s">
        <v>1685</v>
      </c>
      <c r="F307" s="149" t="s">
        <v>1686</v>
      </c>
      <c r="G307" s="150" t="s">
        <v>1683</v>
      </c>
      <c r="H307" s="151">
        <v>4</v>
      </c>
      <c r="I307" s="152"/>
      <c r="J307" s="152">
        <f>ROUND(I307*H307,2)</f>
        <v>0</v>
      </c>
      <c r="K307" s="149" t="s">
        <v>1</v>
      </c>
      <c r="L307" s="31"/>
      <c r="M307" s="153" t="s">
        <v>1</v>
      </c>
      <c r="N307" s="154" t="s">
        <v>42</v>
      </c>
      <c r="O307" s="155">
        <v>42.051000000000002</v>
      </c>
      <c r="P307" s="155">
        <f>O307*H307</f>
        <v>168.20400000000001</v>
      </c>
      <c r="Q307" s="155">
        <v>2.62771</v>
      </c>
      <c r="R307" s="155">
        <f>Q307*H307</f>
        <v>10.51084</v>
      </c>
      <c r="S307" s="155">
        <v>0</v>
      </c>
      <c r="T307" s="156">
        <f>S307*H307</f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97</v>
      </c>
      <c r="AT307" s="157" t="s">
        <v>186</v>
      </c>
      <c r="AU307" s="157" t="s">
        <v>86</v>
      </c>
      <c r="AY307" s="18" t="s">
        <v>184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8" t="s">
        <v>84</v>
      </c>
      <c r="BK307" s="158">
        <f>ROUND(I307*H307,2)</f>
        <v>0</v>
      </c>
      <c r="BL307" s="18" t="s">
        <v>97</v>
      </c>
      <c r="BM307" s="157" t="s">
        <v>3041</v>
      </c>
    </row>
    <row r="308" spans="1:65" s="2" customFormat="1" ht="44.25" customHeight="1" x14ac:dyDescent="0.15">
      <c r="A308" s="30"/>
      <c r="B308" s="146"/>
      <c r="C308" s="147" t="s">
        <v>493</v>
      </c>
      <c r="D308" s="147" t="s">
        <v>186</v>
      </c>
      <c r="E308" s="148" t="s">
        <v>3042</v>
      </c>
      <c r="F308" s="149" t="s">
        <v>3043</v>
      </c>
      <c r="G308" s="150" t="s">
        <v>229</v>
      </c>
      <c r="H308" s="151">
        <v>3.2</v>
      </c>
      <c r="I308" s="152"/>
      <c r="J308" s="152">
        <f>ROUND(I308*H308,2)</f>
        <v>0</v>
      </c>
      <c r="K308" s="149" t="s">
        <v>190</v>
      </c>
      <c r="L308" s="31"/>
      <c r="M308" s="153" t="s">
        <v>1</v>
      </c>
      <c r="N308" s="154" t="s">
        <v>42</v>
      </c>
      <c r="O308" s="155">
        <v>0.56000000000000005</v>
      </c>
      <c r="P308" s="155">
        <f>O308*H308</f>
        <v>1.7920000000000003</v>
      </c>
      <c r="Q308" s="155">
        <v>9.1E-4</v>
      </c>
      <c r="R308" s="155">
        <f>Q308*H308</f>
        <v>2.9120000000000001E-3</v>
      </c>
      <c r="S308" s="155">
        <v>2.8E-3</v>
      </c>
      <c r="T308" s="156">
        <f>S308*H308</f>
        <v>8.9600000000000009E-3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97</v>
      </c>
      <c r="AT308" s="157" t="s">
        <v>186</v>
      </c>
      <c r="AU308" s="157" t="s">
        <v>86</v>
      </c>
      <c r="AY308" s="18" t="s">
        <v>184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8" t="s">
        <v>84</v>
      </c>
      <c r="BK308" s="158">
        <f>ROUND(I308*H308,2)</f>
        <v>0</v>
      </c>
      <c r="BL308" s="18" t="s">
        <v>97</v>
      </c>
      <c r="BM308" s="157" t="s">
        <v>3044</v>
      </c>
    </row>
    <row r="309" spans="1:65" s="14" customFormat="1" x14ac:dyDescent="0.15">
      <c r="B309" s="169"/>
      <c r="D309" s="159" t="s">
        <v>194</v>
      </c>
      <c r="E309" s="170" t="s">
        <v>1</v>
      </c>
      <c r="F309" s="171" t="s">
        <v>3045</v>
      </c>
      <c r="H309" s="172">
        <v>3.2</v>
      </c>
      <c r="L309" s="169"/>
      <c r="M309" s="173"/>
      <c r="N309" s="174"/>
      <c r="O309" s="174"/>
      <c r="P309" s="174"/>
      <c r="Q309" s="174"/>
      <c r="R309" s="174"/>
      <c r="S309" s="174"/>
      <c r="T309" s="175"/>
      <c r="AT309" s="170" t="s">
        <v>194</v>
      </c>
      <c r="AU309" s="170" t="s">
        <v>86</v>
      </c>
      <c r="AV309" s="14" t="s">
        <v>86</v>
      </c>
      <c r="AW309" s="14" t="s">
        <v>32</v>
      </c>
      <c r="AX309" s="14" t="s">
        <v>84</v>
      </c>
      <c r="AY309" s="170" t="s">
        <v>184</v>
      </c>
    </row>
    <row r="310" spans="1:65" s="2" customFormat="1" ht="66.75" customHeight="1" x14ac:dyDescent="0.15">
      <c r="A310" s="30"/>
      <c r="B310" s="146"/>
      <c r="C310" s="147" t="s">
        <v>497</v>
      </c>
      <c r="D310" s="147" t="s">
        <v>186</v>
      </c>
      <c r="E310" s="148" t="s">
        <v>1176</v>
      </c>
      <c r="F310" s="149" t="s">
        <v>1177</v>
      </c>
      <c r="G310" s="150" t="s">
        <v>229</v>
      </c>
      <c r="H310" s="151">
        <v>10</v>
      </c>
      <c r="I310" s="152"/>
      <c r="J310" s="152">
        <f>ROUND(I310*H310,2)</f>
        <v>0</v>
      </c>
      <c r="K310" s="149" t="s">
        <v>190</v>
      </c>
      <c r="L310" s="31"/>
      <c r="M310" s="153" t="s">
        <v>1</v>
      </c>
      <c r="N310" s="154" t="s">
        <v>42</v>
      </c>
      <c r="O310" s="155">
        <v>0.124</v>
      </c>
      <c r="P310" s="155">
        <f>O310*H310</f>
        <v>1.24</v>
      </c>
      <c r="Q310" s="155">
        <v>0</v>
      </c>
      <c r="R310" s="155">
        <f>Q310*H310</f>
        <v>0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97</v>
      </c>
      <c r="AT310" s="157" t="s">
        <v>186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97</v>
      </c>
      <c r="BM310" s="157" t="s">
        <v>3046</v>
      </c>
    </row>
    <row r="311" spans="1:65" s="2" customFormat="1" ht="55.5" customHeight="1" x14ac:dyDescent="0.15">
      <c r="A311" s="30"/>
      <c r="B311" s="146"/>
      <c r="C311" s="147" t="s">
        <v>501</v>
      </c>
      <c r="D311" s="147" t="s">
        <v>186</v>
      </c>
      <c r="E311" s="148" t="s">
        <v>973</v>
      </c>
      <c r="F311" s="149" t="s">
        <v>974</v>
      </c>
      <c r="G311" s="150" t="s">
        <v>189</v>
      </c>
      <c r="H311" s="151">
        <v>7.4249999999999998</v>
      </c>
      <c r="I311" s="152"/>
      <c r="J311" s="152">
        <f>ROUND(I311*H311,2)</f>
        <v>0</v>
      </c>
      <c r="K311" s="149" t="s">
        <v>190</v>
      </c>
      <c r="L311" s="31"/>
      <c r="M311" s="153" t="s">
        <v>1</v>
      </c>
      <c r="N311" s="154" t="s">
        <v>42</v>
      </c>
      <c r="O311" s="155">
        <v>0.22</v>
      </c>
      <c r="P311" s="155">
        <f>O311*H311</f>
        <v>1.6335</v>
      </c>
      <c r="Q311" s="155">
        <v>0</v>
      </c>
      <c r="R311" s="155">
        <f>Q311*H311</f>
        <v>0</v>
      </c>
      <c r="S311" s="155">
        <v>0</v>
      </c>
      <c r="T311" s="156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97</v>
      </c>
      <c r="AT311" s="157" t="s">
        <v>186</v>
      </c>
      <c r="AU311" s="157" t="s">
        <v>86</v>
      </c>
      <c r="AY311" s="18" t="s">
        <v>184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8" t="s">
        <v>84</v>
      </c>
      <c r="BK311" s="158">
        <f>ROUND(I311*H311,2)</f>
        <v>0</v>
      </c>
      <c r="BL311" s="18" t="s">
        <v>97</v>
      </c>
      <c r="BM311" s="157" t="s">
        <v>3047</v>
      </c>
    </row>
    <row r="312" spans="1:65" s="2" customFormat="1" ht="78" customHeight="1" x14ac:dyDescent="0.15">
      <c r="A312" s="30"/>
      <c r="B312" s="146"/>
      <c r="C312" s="147" t="s">
        <v>515</v>
      </c>
      <c r="D312" s="147" t="s">
        <v>186</v>
      </c>
      <c r="E312" s="148" t="s">
        <v>1182</v>
      </c>
      <c r="F312" s="149" t="s">
        <v>1183</v>
      </c>
      <c r="G312" s="150" t="s">
        <v>189</v>
      </c>
      <c r="H312" s="151">
        <v>13.994999999999999</v>
      </c>
      <c r="I312" s="152"/>
      <c r="J312" s="152">
        <f>ROUND(I312*H312,2)</f>
        <v>0</v>
      </c>
      <c r="K312" s="149" t="s">
        <v>190</v>
      </c>
      <c r="L312" s="31"/>
      <c r="M312" s="153" t="s">
        <v>1</v>
      </c>
      <c r="N312" s="154" t="s">
        <v>42</v>
      </c>
      <c r="O312" s="155">
        <v>0.31</v>
      </c>
      <c r="P312" s="155">
        <f>O312*H312</f>
        <v>4.3384499999999999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97</v>
      </c>
      <c r="AT312" s="157" t="s">
        <v>186</v>
      </c>
      <c r="AU312" s="157" t="s">
        <v>86</v>
      </c>
      <c r="AY312" s="18" t="s">
        <v>184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84</v>
      </c>
      <c r="BK312" s="158">
        <f>ROUND(I312*H312,2)</f>
        <v>0</v>
      </c>
      <c r="BL312" s="18" t="s">
        <v>97</v>
      </c>
      <c r="BM312" s="157" t="s">
        <v>3048</v>
      </c>
    </row>
    <row r="313" spans="1:65" s="12" customFormat="1" ht="22.75" customHeight="1" x14ac:dyDescent="0.15">
      <c r="B313" s="134"/>
      <c r="D313" s="135" t="s">
        <v>76</v>
      </c>
      <c r="E313" s="144" t="s">
        <v>513</v>
      </c>
      <c r="F313" s="144" t="s">
        <v>514</v>
      </c>
      <c r="J313" s="145">
        <f>BK313</f>
        <v>0</v>
      </c>
      <c r="L313" s="134"/>
      <c r="M313" s="138"/>
      <c r="N313" s="139"/>
      <c r="O313" s="139"/>
      <c r="P313" s="140">
        <f>SUM(P314:P321)</f>
        <v>1.7617799999999999</v>
      </c>
      <c r="Q313" s="139"/>
      <c r="R313" s="140">
        <f>SUM(R314:R321)</f>
        <v>0</v>
      </c>
      <c r="S313" s="139"/>
      <c r="T313" s="141">
        <f>SUM(T314:T321)</f>
        <v>0</v>
      </c>
      <c r="AR313" s="135" t="s">
        <v>84</v>
      </c>
      <c r="AT313" s="142" t="s">
        <v>76</v>
      </c>
      <c r="AU313" s="142" t="s">
        <v>84</v>
      </c>
      <c r="AY313" s="135" t="s">
        <v>184</v>
      </c>
      <c r="BK313" s="143">
        <f>SUM(BK314:BK321)</f>
        <v>0</v>
      </c>
    </row>
    <row r="314" spans="1:65" s="2" customFormat="1" ht="37.75" customHeight="1" x14ac:dyDescent="0.15">
      <c r="A314" s="30"/>
      <c r="B314" s="146"/>
      <c r="C314" s="147" t="s">
        <v>517</v>
      </c>
      <c r="D314" s="147" t="s">
        <v>186</v>
      </c>
      <c r="E314" s="148" t="s">
        <v>3124</v>
      </c>
      <c r="F314" s="149" t="s">
        <v>3125</v>
      </c>
      <c r="G314" s="150" t="s">
        <v>300</v>
      </c>
      <c r="H314" s="151">
        <v>58.725999999999999</v>
      </c>
      <c r="I314" s="152"/>
      <c r="J314" s="152">
        <f>ROUND(I314*H314,2)</f>
        <v>0</v>
      </c>
      <c r="K314" s="149"/>
      <c r="L314" s="31"/>
      <c r="M314" s="153" t="s">
        <v>1</v>
      </c>
      <c r="N314" s="154" t="s">
        <v>42</v>
      </c>
      <c r="O314" s="155">
        <v>0.03</v>
      </c>
      <c r="P314" s="155">
        <f>O314*H314</f>
        <v>1.7617799999999999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97</v>
      </c>
      <c r="AT314" s="157" t="s">
        <v>186</v>
      </c>
      <c r="AU314" s="157" t="s">
        <v>86</v>
      </c>
      <c r="AY314" s="18" t="s">
        <v>184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8" t="s">
        <v>84</v>
      </c>
      <c r="BK314" s="158">
        <f>ROUND(I314*H314,2)</f>
        <v>0</v>
      </c>
      <c r="BL314" s="18" t="s">
        <v>97</v>
      </c>
      <c r="BM314" s="157" t="s">
        <v>3049</v>
      </c>
    </row>
    <row r="315" spans="1:65" s="14" customFormat="1" x14ac:dyDescent="0.15">
      <c r="B315" s="169"/>
      <c r="D315" s="159" t="s">
        <v>194</v>
      </c>
      <c r="E315" s="170" t="s">
        <v>1</v>
      </c>
      <c r="F315" s="171" t="s">
        <v>3050</v>
      </c>
      <c r="H315" s="172">
        <v>58.725999999999999</v>
      </c>
      <c r="L315" s="169"/>
      <c r="M315" s="173"/>
      <c r="N315" s="174"/>
      <c r="O315" s="174"/>
      <c r="P315" s="174"/>
      <c r="Q315" s="174"/>
      <c r="R315" s="174"/>
      <c r="S315" s="174"/>
      <c r="T315" s="175"/>
      <c r="AT315" s="170" t="s">
        <v>194</v>
      </c>
      <c r="AU315" s="170" t="s">
        <v>86</v>
      </c>
      <c r="AV315" s="14" t="s">
        <v>86</v>
      </c>
      <c r="AW315" s="14" t="s">
        <v>32</v>
      </c>
      <c r="AX315" s="14" t="s">
        <v>84</v>
      </c>
      <c r="AY315" s="170" t="s">
        <v>184</v>
      </c>
    </row>
    <row r="316" spans="1:65" s="2" customFormat="1" ht="44.25" customHeight="1" x14ac:dyDescent="0.15">
      <c r="A316" s="30"/>
      <c r="B316" s="146"/>
      <c r="C316" s="147">
        <v>68</v>
      </c>
      <c r="D316" s="147" t="s">
        <v>186</v>
      </c>
      <c r="E316" s="148" t="s">
        <v>3126</v>
      </c>
      <c r="F316" s="149" t="s">
        <v>3127</v>
      </c>
      <c r="G316" s="150" t="s">
        <v>300</v>
      </c>
      <c r="H316" s="151">
        <v>11.71</v>
      </c>
      <c r="I316" s="152"/>
      <c r="J316" s="152">
        <f>ROUND(I316*H316,2)</f>
        <v>0</v>
      </c>
      <c r="K316" s="149"/>
      <c r="L316" s="31"/>
      <c r="M316" s="153" t="s">
        <v>1</v>
      </c>
      <c r="N316" s="154" t="s">
        <v>42</v>
      </c>
      <c r="O316" s="155">
        <v>0</v>
      </c>
      <c r="P316" s="155">
        <f>O316*H316</f>
        <v>0</v>
      </c>
      <c r="Q316" s="155">
        <v>0</v>
      </c>
      <c r="R316" s="155">
        <f>Q316*H316</f>
        <v>0</v>
      </c>
      <c r="S316" s="155">
        <v>0</v>
      </c>
      <c r="T316" s="156">
        <f>S316*H316</f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97</v>
      </c>
      <c r="AT316" s="157" t="s">
        <v>186</v>
      </c>
      <c r="AU316" s="157" t="s">
        <v>86</v>
      </c>
      <c r="AY316" s="18" t="s">
        <v>184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8" t="s">
        <v>84</v>
      </c>
      <c r="BK316" s="158">
        <f>ROUND(I316*H316,2)</f>
        <v>0</v>
      </c>
      <c r="BL316" s="18" t="s">
        <v>97</v>
      </c>
      <c r="BM316" s="157" t="s">
        <v>3051</v>
      </c>
    </row>
    <row r="317" spans="1:65" s="14" customFormat="1" x14ac:dyDescent="0.15">
      <c r="B317" s="169"/>
      <c r="D317" s="159" t="s">
        <v>194</v>
      </c>
      <c r="E317" s="170" t="s">
        <v>1</v>
      </c>
      <c r="F317" s="171" t="s">
        <v>3052</v>
      </c>
      <c r="H317" s="172">
        <v>11.71</v>
      </c>
      <c r="L317" s="169"/>
      <c r="M317" s="173"/>
      <c r="N317" s="174"/>
      <c r="O317" s="174"/>
      <c r="P317" s="174"/>
      <c r="Q317" s="174"/>
      <c r="R317" s="174"/>
      <c r="S317" s="174"/>
      <c r="T317" s="175"/>
      <c r="AT317" s="170" t="s">
        <v>194</v>
      </c>
      <c r="AU317" s="170" t="s">
        <v>86</v>
      </c>
      <c r="AV317" s="14" t="s">
        <v>86</v>
      </c>
      <c r="AW317" s="14" t="s">
        <v>32</v>
      </c>
      <c r="AX317" s="14" t="s">
        <v>84</v>
      </c>
      <c r="AY317" s="170" t="s">
        <v>184</v>
      </c>
    </row>
    <row r="318" spans="1:65" s="2" customFormat="1" ht="44.25" customHeight="1" x14ac:dyDescent="0.15">
      <c r="A318" s="30"/>
      <c r="B318" s="146"/>
      <c r="C318" s="147">
        <v>69</v>
      </c>
      <c r="D318" s="147" t="s">
        <v>186</v>
      </c>
      <c r="E318" s="148" t="s">
        <v>3128</v>
      </c>
      <c r="F318" s="149" t="s">
        <v>3129</v>
      </c>
      <c r="G318" s="150" t="s">
        <v>300</v>
      </c>
      <c r="H318" s="151">
        <v>30.835000000000001</v>
      </c>
      <c r="I318" s="152"/>
      <c r="J318" s="152">
        <f>ROUND(I318*H318,2)</f>
        <v>0</v>
      </c>
      <c r="K318" s="149"/>
      <c r="L318" s="31"/>
      <c r="M318" s="153" t="s">
        <v>1</v>
      </c>
      <c r="N318" s="154" t="s">
        <v>42</v>
      </c>
      <c r="O318" s="155">
        <v>0</v>
      </c>
      <c r="P318" s="155">
        <f>O318*H318</f>
        <v>0</v>
      </c>
      <c r="Q318" s="155">
        <v>0</v>
      </c>
      <c r="R318" s="155">
        <f>Q318*H318</f>
        <v>0</v>
      </c>
      <c r="S318" s="155">
        <v>0</v>
      </c>
      <c r="T318" s="156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97</v>
      </c>
      <c r="AT318" s="157" t="s">
        <v>186</v>
      </c>
      <c r="AU318" s="157" t="s">
        <v>86</v>
      </c>
      <c r="AY318" s="18" t="s">
        <v>184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8" t="s">
        <v>84</v>
      </c>
      <c r="BK318" s="158">
        <f>ROUND(I318*H318,2)</f>
        <v>0</v>
      </c>
      <c r="BL318" s="18" t="s">
        <v>97</v>
      </c>
      <c r="BM318" s="157" t="s">
        <v>3053</v>
      </c>
    </row>
    <row r="319" spans="1:65" s="14" customFormat="1" x14ac:dyDescent="0.15">
      <c r="B319" s="169"/>
      <c r="D319" s="159" t="s">
        <v>194</v>
      </c>
      <c r="E319" s="170" t="s">
        <v>1</v>
      </c>
      <c r="F319" s="171" t="s">
        <v>3054</v>
      </c>
      <c r="H319" s="172">
        <v>30.835000000000001</v>
      </c>
      <c r="L319" s="169"/>
      <c r="M319" s="173"/>
      <c r="N319" s="174"/>
      <c r="O319" s="174"/>
      <c r="P319" s="174"/>
      <c r="Q319" s="174"/>
      <c r="R319" s="174"/>
      <c r="S319" s="174"/>
      <c r="T319" s="175"/>
      <c r="AT319" s="170" t="s">
        <v>194</v>
      </c>
      <c r="AU319" s="170" t="s">
        <v>86</v>
      </c>
      <c r="AV319" s="14" t="s">
        <v>86</v>
      </c>
      <c r="AW319" s="14" t="s">
        <v>32</v>
      </c>
      <c r="AX319" s="14" t="s">
        <v>84</v>
      </c>
      <c r="AY319" s="170" t="s">
        <v>184</v>
      </c>
    </row>
    <row r="320" spans="1:65" s="2" customFormat="1" ht="44.25" customHeight="1" x14ac:dyDescent="0.15">
      <c r="A320" s="30"/>
      <c r="B320" s="146"/>
      <c r="C320" s="147">
        <v>70</v>
      </c>
      <c r="D320" s="147" t="s">
        <v>186</v>
      </c>
      <c r="E320" s="148" t="s">
        <v>3130</v>
      </c>
      <c r="F320" s="149" t="s">
        <v>3131</v>
      </c>
      <c r="G320" s="150" t="s">
        <v>300</v>
      </c>
      <c r="H320" s="151">
        <v>16.181000000000001</v>
      </c>
      <c r="I320" s="152"/>
      <c r="J320" s="152">
        <f>ROUND(I320*H320,2)</f>
        <v>0</v>
      </c>
      <c r="K320" s="149"/>
      <c r="L320" s="31"/>
      <c r="M320" s="153" t="s">
        <v>1</v>
      </c>
      <c r="N320" s="154" t="s">
        <v>42</v>
      </c>
      <c r="O320" s="155">
        <v>0</v>
      </c>
      <c r="P320" s="155">
        <f>O320*H320</f>
        <v>0</v>
      </c>
      <c r="Q320" s="155">
        <v>0</v>
      </c>
      <c r="R320" s="155">
        <f>Q320*H320</f>
        <v>0</v>
      </c>
      <c r="S320" s="155">
        <v>0</v>
      </c>
      <c r="T320" s="156">
        <f>S320*H320</f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57" t="s">
        <v>97</v>
      </c>
      <c r="AT320" s="157" t="s">
        <v>186</v>
      </c>
      <c r="AU320" s="157" t="s">
        <v>86</v>
      </c>
      <c r="AY320" s="18" t="s">
        <v>184</v>
      </c>
      <c r="BE320" s="158">
        <f>IF(N320="základní",J320,0)</f>
        <v>0</v>
      </c>
      <c r="BF320" s="158">
        <f>IF(N320="snížená",J320,0)</f>
        <v>0</v>
      </c>
      <c r="BG320" s="158">
        <f>IF(N320="zákl. přenesená",J320,0)</f>
        <v>0</v>
      </c>
      <c r="BH320" s="158">
        <f>IF(N320="sníž. přenesená",J320,0)</f>
        <v>0</v>
      </c>
      <c r="BI320" s="158">
        <f>IF(N320="nulová",J320,0)</f>
        <v>0</v>
      </c>
      <c r="BJ320" s="18" t="s">
        <v>84</v>
      </c>
      <c r="BK320" s="158">
        <f>ROUND(I320*H320,2)</f>
        <v>0</v>
      </c>
      <c r="BL320" s="18" t="s">
        <v>97</v>
      </c>
      <c r="BM320" s="157" t="s">
        <v>3055</v>
      </c>
    </row>
    <row r="321" spans="1:65" s="14" customFormat="1" x14ac:dyDescent="0.15">
      <c r="B321" s="169"/>
      <c r="D321" s="159" t="s">
        <v>194</v>
      </c>
      <c r="E321" s="170" t="s">
        <v>1</v>
      </c>
      <c r="F321" s="171" t="s">
        <v>3056</v>
      </c>
      <c r="H321" s="172">
        <v>16.181000000000001</v>
      </c>
      <c r="L321" s="169"/>
      <c r="M321" s="173"/>
      <c r="N321" s="174"/>
      <c r="O321" s="174"/>
      <c r="P321" s="174"/>
      <c r="Q321" s="174"/>
      <c r="R321" s="174"/>
      <c r="S321" s="174"/>
      <c r="T321" s="175"/>
      <c r="AT321" s="170" t="s">
        <v>194</v>
      </c>
      <c r="AU321" s="170" t="s">
        <v>86</v>
      </c>
      <c r="AV321" s="14" t="s">
        <v>86</v>
      </c>
      <c r="AW321" s="14" t="s">
        <v>32</v>
      </c>
      <c r="AX321" s="14" t="s">
        <v>84</v>
      </c>
      <c r="AY321" s="170" t="s">
        <v>184</v>
      </c>
    </row>
    <row r="322" spans="1:65" s="12" customFormat="1" ht="22.75" customHeight="1" x14ac:dyDescent="0.15">
      <c r="B322" s="134"/>
      <c r="D322" s="135" t="s">
        <v>76</v>
      </c>
      <c r="E322" s="144" t="s">
        <v>525</v>
      </c>
      <c r="F322" s="144" t="s">
        <v>526</v>
      </c>
      <c r="J322" s="145">
        <f>BK322</f>
        <v>0</v>
      </c>
      <c r="L322" s="134"/>
      <c r="M322" s="138"/>
      <c r="N322" s="139"/>
      <c r="O322" s="139"/>
      <c r="P322" s="140">
        <f>P323</f>
        <v>158.06843999999998</v>
      </c>
      <c r="Q322" s="139"/>
      <c r="R322" s="140">
        <f>R323</f>
        <v>0</v>
      </c>
      <c r="S322" s="139"/>
      <c r="T322" s="141">
        <f>T323</f>
        <v>0</v>
      </c>
      <c r="AR322" s="135" t="s">
        <v>84</v>
      </c>
      <c r="AT322" s="142" t="s">
        <v>76</v>
      </c>
      <c r="AU322" s="142" t="s">
        <v>84</v>
      </c>
      <c r="AY322" s="135" t="s">
        <v>184</v>
      </c>
      <c r="BK322" s="143">
        <f>BK323</f>
        <v>0</v>
      </c>
    </row>
    <row r="323" spans="1:65" s="2" customFormat="1" ht="49" customHeight="1" x14ac:dyDescent="0.15">
      <c r="A323" s="30"/>
      <c r="B323" s="146"/>
      <c r="C323" s="147">
        <v>71</v>
      </c>
      <c r="D323" s="147" t="s">
        <v>186</v>
      </c>
      <c r="E323" s="148" t="s">
        <v>1698</v>
      </c>
      <c r="F323" s="149" t="s">
        <v>1699</v>
      </c>
      <c r="G323" s="150" t="s">
        <v>300</v>
      </c>
      <c r="H323" s="151">
        <v>106.803</v>
      </c>
      <c r="I323" s="152"/>
      <c r="J323" s="152">
        <f>ROUND(I323*H323,2)</f>
        <v>0</v>
      </c>
      <c r="K323" s="149" t="s">
        <v>190</v>
      </c>
      <c r="L323" s="31"/>
      <c r="M323" s="153" t="s">
        <v>1</v>
      </c>
      <c r="N323" s="154" t="s">
        <v>42</v>
      </c>
      <c r="O323" s="155">
        <v>1.48</v>
      </c>
      <c r="P323" s="155">
        <f>O323*H323</f>
        <v>158.06843999999998</v>
      </c>
      <c r="Q323" s="155">
        <v>0</v>
      </c>
      <c r="R323" s="155">
        <f>Q323*H323</f>
        <v>0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97</v>
      </c>
      <c r="BM323" s="157" t="s">
        <v>3057</v>
      </c>
    </row>
    <row r="324" spans="1:65" s="12" customFormat="1" ht="26" customHeight="1" x14ac:dyDescent="0.2">
      <c r="B324" s="134"/>
      <c r="D324" s="135" t="s">
        <v>76</v>
      </c>
      <c r="E324" s="136" t="s">
        <v>1194</v>
      </c>
      <c r="F324" s="136" t="s">
        <v>1195</v>
      </c>
      <c r="J324" s="137">
        <f>BK324</f>
        <v>0</v>
      </c>
      <c r="L324" s="134"/>
      <c r="M324" s="138"/>
      <c r="N324" s="139"/>
      <c r="O324" s="139"/>
      <c r="P324" s="140">
        <f>P325</f>
        <v>19.595734</v>
      </c>
      <c r="Q324" s="139"/>
      <c r="R324" s="140">
        <f>R325</f>
        <v>4.2497159999999999E-2</v>
      </c>
      <c r="S324" s="139"/>
      <c r="T324" s="141">
        <f>T325</f>
        <v>0</v>
      </c>
      <c r="AR324" s="135" t="s">
        <v>86</v>
      </c>
      <c r="AT324" s="142" t="s">
        <v>76</v>
      </c>
      <c r="AU324" s="142" t="s">
        <v>77</v>
      </c>
      <c r="AY324" s="135" t="s">
        <v>184</v>
      </c>
      <c r="BK324" s="143">
        <f>BK325</f>
        <v>0</v>
      </c>
    </row>
    <row r="325" spans="1:65" s="12" customFormat="1" ht="22.75" customHeight="1" x14ac:dyDescent="0.15">
      <c r="B325" s="134"/>
      <c r="D325" s="135" t="s">
        <v>76</v>
      </c>
      <c r="E325" s="144" t="s">
        <v>1701</v>
      </c>
      <c r="F325" s="144" t="s">
        <v>1702</v>
      </c>
      <c r="J325" s="145">
        <f>BK325</f>
        <v>0</v>
      </c>
      <c r="L325" s="134"/>
      <c r="M325" s="138"/>
      <c r="N325" s="139"/>
      <c r="O325" s="139"/>
      <c r="P325" s="140">
        <f>SUM(P326:P334)</f>
        <v>19.595734</v>
      </c>
      <c r="Q325" s="139"/>
      <c r="R325" s="140">
        <f>SUM(R326:R334)</f>
        <v>4.2497159999999999E-2</v>
      </c>
      <c r="S325" s="139"/>
      <c r="T325" s="141">
        <f>SUM(T326:T334)</f>
        <v>0</v>
      </c>
      <c r="AR325" s="135" t="s">
        <v>86</v>
      </c>
      <c r="AT325" s="142" t="s">
        <v>76</v>
      </c>
      <c r="AU325" s="142" t="s">
        <v>84</v>
      </c>
      <c r="AY325" s="135" t="s">
        <v>184</v>
      </c>
      <c r="BK325" s="143">
        <f>SUM(BK326:BK334)</f>
        <v>0</v>
      </c>
    </row>
    <row r="326" spans="1:65" s="2" customFormat="1" ht="33" customHeight="1" x14ac:dyDescent="0.15">
      <c r="A326" s="30"/>
      <c r="B326" s="146"/>
      <c r="C326" s="147">
        <v>72</v>
      </c>
      <c r="D326" s="147" t="s">
        <v>186</v>
      </c>
      <c r="E326" s="148" t="s">
        <v>3058</v>
      </c>
      <c r="F326" s="149" t="s">
        <v>3059</v>
      </c>
      <c r="G326" s="150" t="s">
        <v>229</v>
      </c>
      <c r="H326" s="151">
        <v>22</v>
      </c>
      <c r="I326" s="152"/>
      <c r="J326" s="152">
        <f>ROUND(I326*H326,2)</f>
        <v>0</v>
      </c>
      <c r="K326" s="149" t="s">
        <v>190</v>
      </c>
      <c r="L326" s="31"/>
      <c r="M326" s="153" t="s">
        <v>1</v>
      </c>
      <c r="N326" s="154" t="s">
        <v>42</v>
      </c>
      <c r="O326" s="155">
        <v>0.69599999999999995</v>
      </c>
      <c r="P326" s="155">
        <f>O326*H326</f>
        <v>15.311999999999999</v>
      </c>
      <c r="Q326" s="155">
        <v>1.4400000000000001E-3</v>
      </c>
      <c r="R326" s="155">
        <f>Q326*H326</f>
        <v>3.168E-2</v>
      </c>
      <c r="S326" s="155">
        <v>0</v>
      </c>
      <c r="T326" s="156">
        <f>S326*H326</f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7" t="s">
        <v>270</v>
      </c>
      <c r="AT326" s="157" t="s">
        <v>186</v>
      </c>
      <c r="AU326" s="157" t="s">
        <v>86</v>
      </c>
      <c r="AY326" s="18" t="s">
        <v>184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18" t="s">
        <v>84</v>
      </c>
      <c r="BK326" s="158">
        <f>ROUND(I326*H326,2)</f>
        <v>0</v>
      </c>
      <c r="BL326" s="18" t="s">
        <v>270</v>
      </c>
      <c r="BM326" s="157" t="s">
        <v>3060</v>
      </c>
    </row>
    <row r="327" spans="1:65" s="14" customFormat="1" x14ac:dyDescent="0.15">
      <c r="B327" s="169"/>
      <c r="D327" s="159" t="s">
        <v>194</v>
      </c>
      <c r="E327" s="170" t="s">
        <v>1</v>
      </c>
      <c r="F327" s="171" t="s">
        <v>3061</v>
      </c>
      <c r="H327" s="172">
        <v>22</v>
      </c>
      <c r="L327" s="169"/>
      <c r="M327" s="173"/>
      <c r="N327" s="174"/>
      <c r="O327" s="174"/>
      <c r="P327" s="174"/>
      <c r="Q327" s="174"/>
      <c r="R327" s="174"/>
      <c r="S327" s="174"/>
      <c r="T327" s="175"/>
      <c r="AT327" s="170" t="s">
        <v>194</v>
      </c>
      <c r="AU327" s="170" t="s">
        <v>86</v>
      </c>
      <c r="AV327" s="14" t="s">
        <v>86</v>
      </c>
      <c r="AW327" s="14" t="s">
        <v>32</v>
      </c>
      <c r="AX327" s="14" t="s">
        <v>84</v>
      </c>
      <c r="AY327" s="170" t="s">
        <v>184</v>
      </c>
    </row>
    <row r="328" spans="1:65" s="2" customFormat="1" ht="16.5" customHeight="1" x14ac:dyDescent="0.15">
      <c r="A328" s="30"/>
      <c r="B328" s="146"/>
      <c r="C328" s="147">
        <v>73</v>
      </c>
      <c r="D328" s="147" t="s">
        <v>186</v>
      </c>
      <c r="E328" s="148" t="s">
        <v>1703</v>
      </c>
      <c r="F328" s="149" t="s">
        <v>1704</v>
      </c>
      <c r="G328" s="150" t="s">
        <v>359</v>
      </c>
      <c r="H328" s="151">
        <v>4</v>
      </c>
      <c r="I328" s="152"/>
      <c r="J328" s="152">
        <f>ROUND(I328*H328,2)</f>
        <v>0</v>
      </c>
      <c r="K328" s="149" t="s">
        <v>190</v>
      </c>
      <c r="L328" s="31"/>
      <c r="M328" s="153" t="s">
        <v>1</v>
      </c>
      <c r="N328" s="154" t="s">
        <v>42</v>
      </c>
      <c r="O328" s="155">
        <v>0.22700000000000001</v>
      </c>
      <c r="P328" s="155">
        <f>O328*H328</f>
        <v>0.90800000000000003</v>
      </c>
      <c r="Q328" s="155">
        <v>7.2000000000000005E-4</v>
      </c>
      <c r="R328" s="155">
        <f>Q328*H328</f>
        <v>2.8800000000000002E-3</v>
      </c>
      <c r="S328" s="155">
        <v>0</v>
      </c>
      <c r="T328" s="156">
        <f>S328*H328</f>
        <v>0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R328" s="157" t="s">
        <v>270</v>
      </c>
      <c r="AT328" s="157" t="s">
        <v>186</v>
      </c>
      <c r="AU328" s="157" t="s">
        <v>86</v>
      </c>
      <c r="AY328" s="18" t="s">
        <v>184</v>
      </c>
      <c r="BE328" s="158">
        <f>IF(N328="základní",J328,0)</f>
        <v>0</v>
      </c>
      <c r="BF328" s="158">
        <f>IF(N328="snížená",J328,0)</f>
        <v>0</v>
      </c>
      <c r="BG328" s="158">
        <f>IF(N328="zákl. přenesená",J328,0)</f>
        <v>0</v>
      </c>
      <c r="BH328" s="158">
        <f>IF(N328="sníž. přenesená",J328,0)</f>
        <v>0</v>
      </c>
      <c r="BI328" s="158">
        <f>IF(N328="nulová",J328,0)</f>
        <v>0</v>
      </c>
      <c r="BJ328" s="18" t="s">
        <v>84</v>
      </c>
      <c r="BK328" s="158">
        <f>ROUND(I328*H328,2)</f>
        <v>0</v>
      </c>
      <c r="BL328" s="18" t="s">
        <v>270</v>
      </c>
      <c r="BM328" s="157" t="s">
        <v>3062</v>
      </c>
    </row>
    <row r="329" spans="1:65" s="2" customFormat="1" ht="24.25" customHeight="1" x14ac:dyDescent="0.15">
      <c r="A329" s="30"/>
      <c r="B329" s="146"/>
      <c r="C329" s="147">
        <v>74</v>
      </c>
      <c r="D329" s="147" t="s">
        <v>186</v>
      </c>
      <c r="E329" s="148" t="s">
        <v>1706</v>
      </c>
      <c r="F329" s="149" t="s">
        <v>1707</v>
      </c>
      <c r="G329" s="150" t="s">
        <v>359</v>
      </c>
      <c r="H329" s="151">
        <v>4</v>
      </c>
      <c r="I329" s="152"/>
      <c r="J329" s="152">
        <f>ROUND(I329*H329,2)</f>
        <v>0</v>
      </c>
      <c r="K329" s="149" t="s">
        <v>190</v>
      </c>
      <c r="L329" s="31"/>
      <c r="M329" s="153" t="s">
        <v>1</v>
      </c>
      <c r="N329" s="154" t="s">
        <v>42</v>
      </c>
      <c r="O329" s="155">
        <v>0.22800000000000001</v>
      </c>
      <c r="P329" s="155">
        <f>O329*H329</f>
        <v>0.91200000000000003</v>
      </c>
      <c r="Q329" s="155">
        <v>7.2000000000000005E-4</v>
      </c>
      <c r="R329" s="155">
        <f>Q329*H329</f>
        <v>2.8800000000000002E-3</v>
      </c>
      <c r="S329" s="155">
        <v>0</v>
      </c>
      <c r="T329" s="156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270</v>
      </c>
      <c r="AT329" s="157" t="s">
        <v>186</v>
      </c>
      <c r="AU329" s="157" t="s">
        <v>86</v>
      </c>
      <c r="AY329" s="18" t="s">
        <v>184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84</v>
      </c>
      <c r="BK329" s="158">
        <f>ROUND(I329*H329,2)</f>
        <v>0</v>
      </c>
      <c r="BL329" s="18" t="s">
        <v>270</v>
      </c>
      <c r="BM329" s="157" t="s">
        <v>3063</v>
      </c>
    </row>
    <row r="330" spans="1:65" s="2" customFormat="1" ht="24.25" customHeight="1" x14ac:dyDescent="0.15">
      <c r="A330" s="30"/>
      <c r="B330" s="146"/>
      <c r="C330" s="147">
        <v>75</v>
      </c>
      <c r="D330" s="147" t="s">
        <v>186</v>
      </c>
      <c r="E330" s="148" t="s">
        <v>1709</v>
      </c>
      <c r="F330" s="149" t="s">
        <v>1710</v>
      </c>
      <c r="G330" s="150" t="s">
        <v>359</v>
      </c>
      <c r="H330" s="151">
        <v>4</v>
      </c>
      <c r="I330" s="152"/>
      <c r="J330" s="152">
        <f>ROUND(I330*H330,2)</f>
        <v>0</v>
      </c>
      <c r="K330" s="149" t="s">
        <v>190</v>
      </c>
      <c r="L330" s="31"/>
      <c r="M330" s="153" t="s">
        <v>1</v>
      </c>
      <c r="N330" s="154" t="s">
        <v>42</v>
      </c>
      <c r="O330" s="155">
        <v>0.22700000000000001</v>
      </c>
      <c r="P330" s="155">
        <f>O330*H330</f>
        <v>0.90800000000000003</v>
      </c>
      <c r="Q330" s="155">
        <v>5.1999999999999995E-4</v>
      </c>
      <c r="R330" s="155">
        <f>Q330*H330</f>
        <v>2.0799999999999998E-3</v>
      </c>
      <c r="S330" s="155">
        <v>0</v>
      </c>
      <c r="T330" s="156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7" t="s">
        <v>270</v>
      </c>
      <c r="AT330" s="157" t="s">
        <v>186</v>
      </c>
      <c r="AU330" s="157" t="s">
        <v>86</v>
      </c>
      <c r="AY330" s="18" t="s">
        <v>184</v>
      </c>
      <c r="BE330" s="158">
        <f>IF(N330="základní",J330,0)</f>
        <v>0</v>
      </c>
      <c r="BF330" s="158">
        <f>IF(N330="snížená",J330,0)</f>
        <v>0</v>
      </c>
      <c r="BG330" s="158">
        <f>IF(N330="zákl. přenesená",J330,0)</f>
        <v>0</v>
      </c>
      <c r="BH330" s="158">
        <f>IF(N330="sníž. přenesená",J330,0)</f>
        <v>0</v>
      </c>
      <c r="BI330" s="158">
        <f>IF(N330="nulová",J330,0)</f>
        <v>0</v>
      </c>
      <c r="BJ330" s="18" t="s">
        <v>84</v>
      </c>
      <c r="BK330" s="158">
        <f>ROUND(I330*H330,2)</f>
        <v>0</v>
      </c>
      <c r="BL330" s="18" t="s">
        <v>270</v>
      </c>
      <c r="BM330" s="157" t="s">
        <v>3064</v>
      </c>
    </row>
    <row r="331" spans="1:65" s="2" customFormat="1" ht="33" customHeight="1" x14ac:dyDescent="0.15">
      <c r="A331" s="30"/>
      <c r="B331" s="146"/>
      <c r="C331" s="147">
        <v>76</v>
      </c>
      <c r="D331" s="147" t="s">
        <v>186</v>
      </c>
      <c r="E331" s="148" t="s">
        <v>1712</v>
      </c>
      <c r="F331" s="149" t="s">
        <v>1713</v>
      </c>
      <c r="G331" s="150" t="s">
        <v>359</v>
      </c>
      <c r="H331" s="151">
        <v>4</v>
      </c>
      <c r="I331" s="152"/>
      <c r="J331" s="152">
        <f>ROUND(I331*H331,2)</f>
        <v>0</v>
      </c>
      <c r="K331" s="149" t="s">
        <v>1</v>
      </c>
      <c r="L331" s="31"/>
      <c r="M331" s="153" t="s">
        <v>1</v>
      </c>
      <c r="N331" s="154" t="s">
        <v>42</v>
      </c>
      <c r="O331" s="155">
        <v>0.375</v>
      </c>
      <c r="P331" s="155">
        <f>O331*H331</f>
        <v>1.5</v>
      </c>
      <c r="Q331" s="155">
        <v>7.4428999999999999E-4</v>
      </c>
      <c r="R331" s="155">
        <f>Q331*H331</f>
        <v>2.97716E-3</v>
      </c>
      <c r="S331" s="155">
        <v>0</v>
      </c>
      <c r="T331" s="156">
        <f>S331*H331</f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57" t="s">
        <v>270</v>
      </c>
      <c r="AT331" s="157" t="s">
        <v>186</v>
      </c>
      <c r="AU331" s="157" t="s">
        <v>86</v>
      </c>
      <c r="AY331" s="18" t="s">
        <v>184</v>
      </c>
      <c r="BE331" s="158">
        <f>IF(N331="základní",J331,0)</f>
        <v>0</v>
      </c>
      <c r="BF331" s="158">
        <f>IF(N331="snížená",J331,0)</f>
        <v>0</v>
      </c>
      <c r="BG331" s="158">
        <f>IF(N331="zákl. přenesená",J331,0)</f>
        <v>0</v>
      </c>
      <c r="BH331" s="158">
        <f>IF(N331="sníž. přenesená",J331,0)</f>
        <v>0</v>
      </c>
      <c r="BI331" s="158">
        <f>IF(N331="nulová",J331,0)</f>
        <v>0</v>
      </c>
      <c r="BJ331" s="18" t="s">
        <v>84</v>
      </c>
      <c r="BK331" s="158">
        <f>ROUND(I331*H331,2)</f>
        <v>0</v>
      </c>
      <c r="BL331" s="18" t="s">
        <v>270</v>
      </c>
      <c r="BM331" s="157" t="s">
        <v>3065</v>
      </c>
    </row>
    <row r="332" spans="1:65" s="13" customFormat="1" x14ac:dyDescent="0.15">
      <c r="B332" s="163"/>
      <c r="D332" s="159" t="s">
        <v>194</v>
      </c>
      <c r="E332" s="164" t="s">
        <v>1</v>
      </c>
      <c r="F332" s="165" t="s">
        <v>1715</v>
      </c>
      <c r="H332" s="164" t="s">
        <v>1</v>
      </c>
      <c r="L332" s="163"/>
      <c r="M332" s="166"/>
      <c r="N332" s="167"/>
      <c r="O332" s="167"/>
      <c r="P332" s="167"/>
      <c r="Q332" s="167"/>
      <c r="R332" s="167"/>
      <c r="S332" s="167"/>
      <c r="T332" s="168"/>
      <c r="AT332" s="164" t="s">
        <v>194</v>
      </c>
      <c r="AU332" s="164" t="s">
        <v>86</v>
      </c>
      <c r="AV332" s="13" t="s">
        <v>84</v>
      </c>
      <c r="AW332" s="13" t="s">
        <v>32</v>
      </c>
      <c r="AX332" s="13" t="s">
        <v>77</v>
      </c>
      <c r="AY332" s="164" t="s">
        <v>184</v>
      </c>
    </row>
    <row r="333" spans="1:65" s="14" customFormat="1" x14ac:dyDescent="0.15">
      <c r="B333" s="169"/>
      <c r="D333" s="159" t="s">
        <v>194</v>
      </c>
      <c r="E333" s="170" t="s">
        <v>1</v>
      </c>
      <c r="F333" s="171" t="s">
        <v>97</v>
      </c>
      <c r="H333" s="172">
        <v>4</v>
      </c>
      <c r="L333" s="169"/>
      <c r="M333" s="173"/>
      <c r="N333" s="174"/>
      <c r="O333" s="174"/>
      <c r="P333" s="174"/>
      <c r="Q333" s="174"/>
      <c r="R333" s="174"/>
      <c r="S333" s="174"/>
      <c r="T333" s="175"/>
      <c r="AT333" s="170" t="s">
        <v>194</v>
      </c>
      <c r="AU333" s="170" t="s">
        <v>86</v>
      </c>
      <c r="AV333" s="14" t="s">
        <v>86</v>
      </c>
      <c r="AW333" s="14" t="s">
        <v>32</v>
      </c>
      <c r="AX333" s="14" t="s">
        <v>84</v>
      </c>
      <c r="AY333" s="170" t="s">
        <v>184</v>
      </c>
    </row>
    <row r="334" spans="1:65" s="2" customFormat="1" ht="44.25" customHeight="1" x14ac:dyDescent="0.15">
      <c r="A334" s="30"/>
      <c r="B334" s="146"/>
      <c r="C334" s="147">
        <v>77</v>
      </c>
      <c r="D334" s="147" t="s">
        <v>186</v>
      </c>
      <c r="E334" s="148" t="s">
        <v>1716</v>
      </c>
      <c r="F334" s="149" t="s">
        <v>1717</v>
      </c>
      <c r="G334" s="150" t="s">
        <v>300</v>
      </c>
      <c r="H334" s="151">
        <v>4.2000000000000003E-2</v>
      </c>
      <c r="I334" s="152"/>
      <c r="J334" s="152">
        <f>ROUND(I334*H334,2)</f>
        <v>0</v>
      </c>
      <c r="K334" s="149" t="s">
        <v>190</v>
      </c>
      <c r="L334" s="31"/>
      <c r="M334" s="192" t="s">
        <v>1</v>
      </c>
      <c r="N334" s="193" t="s">
        <v>42</v>
      </c>
      <c r="O334" s="194">
        <v>1.327</v>
      </c>
      <c r="P334" s="194">
        <f>O334*H334</f>
        <v>5.5733999999999999E-2</v>
      </c>
      <c r="Q334" s="194">
        <v>0</v>
      </c>
      <c r="R334" s="194">
        <f>Q334*H334</f>
        <v>0</v>
      </c>
      <c r="S334" s="194">
        <v>0</v>
      </c>
      <c r="T334" s="195">
        <f>S334*H334</f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57" t="s">
        <v>270</v>
      </c>
      <c r="AT334" s="157" t="s">
        <v>186</v>
      </c>
      <c r="AU334" s="157" t="s">
        <v>86</v>
      </c>
      <c r="AY334" s="18" t="s">
        <v>184</v>
      </c>
      <c r="BE334" s="158">
        <f>IF(N334="základní",J334,0)</f>
        <v>0</v>
      </c>
      <c r="BF334" s="158">
        <f>IF(N334="snížená",J334,0)</f>
        <v>0</v>
      </c>
      <c r="BG334" s="158">
        <f>IF(N334="zákl. přenesená",J334,0)</f>
        <v>0</v>
      </c>
      <c r="BH334" s="158">
        <f>IF(N334="sníž. přenesená",J334,0)</f>
        <v>0</v>
      </c>
      <c r="BI334" s="158">
        <f>IF(N334="nulová",J334,0)</f>
        <v>0</v>
      </c>
      <c r="BJ334" s="18" t="s">
        <v>84</v>
      </c>
      <c r="BK334" s="158">
        <f>ROUND(I334*H334,2)</f>
        <v>0</v>
      </c>
      <c r="BL334" s="18" t="s">
        <v>270</v>
      </c>
      <c r="BM334" s="157" t="s">
        <v>3066</v>
      </c>
    </row>
    <row r="335" spans="1:65" s="2" customFormat="1" ht="7" customHeight="1" x14ac:dyDescent="0.15">
      <c r="A335" s="30"/>
      <c r="B335" s="45"/>
      <c r="C335" s="46"/>
      <c r="D335" s="46"/>
      <c r="E335" s="46"/>
      <c r="F335" s="46"/>
      <c r="G335" s="46"/>
      <c r="H335" s="46"/>
      <c r="I335" s="46"/>
      <c r="J335" s="46"/>
      <c r="K335" s="46"/>
      <c r="L335" s="31"/>
      <c r="M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</row>
  </sheetData>
  <autoFilter ref="C129:K334"/>
  <mergeCells count="11">
    <mergeCell ref="E122:H122"/>
    <mergeCell ref="E7:H7"/>
    <mergeCell ref="E9:H9"/>
    <mergeCell ref="E11:H11"/>
    <mergeCell ref="E29:H29"/>
    <mergeCell ref="E85:H85"/>
    <mergeCell ref="L2:V2"/>
    <mergeCell ref="E87:H87"/>
    <mergeCell ref="E89:H89"/>
    <mergeCell ref="E118:H118"/>
    <mergeCell ref="E120:H12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145"/>
  <sheetViews>
    <sheetView showGridLines="0" topLeftCell="A107" workbookViewId="0">
      <selection activeCell="I123" sqref="I123:I146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148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s="1" customFormat="1" ht="12" customHeight="1" x14ac:dyDescent="0.15">
      <c r="B8" s="21"/>
      <c r="D8" s="27" t="s">
        <v>150</v>
      </c>
      <c r="L8" s="21"/>
    </row>
    <row r="9" spans="1:46" s="2" customFormat="1" ht="16.5" customHeight="1" x14ac:dyDescent="0.15">
      <c r="A9" s="30"/>
      <c r="B9" s="31"/>
      <c r="C9" s="30"/>
      <c r="D9" s="30"/>
      <c r="E9" s="247" t="s">
        <v>151</v>
      </c>
      <c r="F9" s="246"/>
      <c r="G9" s="246"/>
      <c r="H9" s="246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 x14ac:dyDescent="0.15">
      <c r="A10" s="30"/>
      <c r="B10" s="31"/>
      <c r="C10" s="30"/>
      <c r="D10" s="27" t="s">
        <v>152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 x14ac:dyDescent="0.15">
      <c r="A11" s="30"/>
      <c r="B11" s="31"/>
      <c r="C11" s="30"/>
      <c r="D11" s="30"/>
      <c r="E11" s="241" t="s">
        <v>3067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x14ac:dyDescent="0.15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 x14ac:dyDescent="0.15">
      <c r="A13" s="30"/>
      <c r="B13" s="31"/>
      <c r="C13" s="30"/>
      <c r="D13" s="27" t="s">
        <v>16</v>
      </c>
      <c r="E13" s="30"/>
      <c r="F13" s="25" t="s">
        <v>1</v>
      </c>
      <c r="G13" s="30"/>
      <c r="H13" s="30"/>
      <c r="I13" s="27" t="s">
        <v>17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15">
      <c r="A14" s="30"/>
      <c r="B14" s="31"/>
      <c r="C14" s="30"/>
      <c r="D14" s="27" t="s">
        <v>18</v>
      </c>
      <c r="E14" s="30"/>
      <c r="F14" s="25" t="s">
        <v>19</v>
      </c>
      <c r="G14" s="30"/>
      <c r="H14" s="30"/>
      <c r="I14" s="27" t="s">
        <v>20</v>
      </c>
      <c r="J14" s="53" t="str">
        <f>'Rekapitulace stavby'!AN8</f>
        <v>27. 10. 2022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75" customHeight="1" x14ac:dyDescent="0.15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 x14ac:dyDescent="0.15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7" customHeight="1" x14ac:dyDescent="0.15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 x14ac:dyDescent="0.15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 x14ac:dyDescent="0.15">
      <c r="A20" s="30"/>
      <c r="B20" s="31"/>
      <c r="C20" s="30"/>
      <c r="D20" s="30"/>
      <c r="E20" s="25" t="s">
        <v>27</v>
      </c>
      <c r="F20" s="30"/>
      <c r="G20" s="30"/>
      <c r="H20" s="30"/>
      <c r="I20" s="27" t="s">
        <v>25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7" customHeight="1" x14ac:dyDescent="0.15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 x14ac:dyDescent="0.15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29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 x14ac:dyDescent="0.15">
      <c r="A23" s="30"/>
      <c r="B23" s="31"/>
      <c r="C23" s="30"/>
      <c r="D23" s="30"/>
      <c r="E23" s="25" t="s">
        <v>30</v>
      </c>
      <c r="F23" s="30"/>
      <c r="G23" s="30"/>
      <c r="H23" s="30"/>
      <c r="I23" s="27" t="s">
        <v>25</v>
      </c>
      <c r="J23" s="25" t="s">
        <v>31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7" customHeight="1" x14ac:dyDescent="0.15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 x14ac:dyDescent="0.15">
      <c r="A25" s="30"/>
      <c r="B25" s="31"/>
      <c r="C25" s="30"/>
      <c r="D25" s="27" t="s">
        <v>33</v>
      </c>
      <c r="E25" s="30"/>
      <c r="F25" s="30"/>
      <c r="G25" s="30"/>
      <c r="H25" s="30"/>
      <c r="I25" s="27" t="s">
        <v>23</v>
      </c>
      <c r="J25" s="25" t="s">
        <v>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 x14ac:dyDescent="0.15">
      <c r="A26" s="30"/>
      <c r="B26" s="31"/>
      <c r="C26" s="30"/>
      <c r="D26" s="30"/>
      <c r="E26" s="25" t="s">
        <v>34</v>
      </c>
      <c r="F26" s="30"/>
      <c r="G26" s="30"/>
      <c r="H26" s="30"/>
      <c r="I26" s="27" t="s">
        <v>25</v>
      </c>
      <c r="J26" s="25" t="s">
        <v>1</v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7" customHeight="1" x14ac:dyDescent="0.15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 x14ac:dyDescent="0.15">
      <c r="A28" s="30"/>
      <c r="B28" s="31"/>
      <c r="C28" s="30"/>
      <c r="D28" s="27" t="s">
        <v>35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8" customFormat="1" ht="71.25" customHeight="1" x14ac:dyDescent="0.15">
      <c r="A29" s="99"/>
      <c r="B29" s="100"/>
      <c r="C29" s="99"/>
      <c r="D29" s="99"/>
      <c r="E29" s="237" t="s">
        <v>36</v>
      </c>
      <c r="F29" s="237"/>
      <c r="G29" s="237"/>
      <c r="H29" s="237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15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7" customHeight="1" x14ac:dyDescent="0.15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5" customHeight="1" x14ac:dyDescent="0.15">
      <c r="A32" s="30"/>
      <c r="B32" s="31"/>
      <c r="C32" s="30"/>
      <c r="D32" s="102" t="s">
        <v>37</v>
      </c>
      <c r="E32" s="30"/>
      <c r="F32" s="30"/>
      <c r="G32" s="30"/>
      <c r="H32" s="30"/>
      <c r="I32" s="30"/>
      <c r="J32" s="69">
        <f>ROUND(J121,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5" customHeight="1" x14ac:dyDescent="0.15">
      <c r="A34" s="30"/>
      <c r="B34" s="31"/>
      <c r="C34" s="30"/>
      <c r="D34" s="30"/>
      <c r="E34" s="30"/>
      <c r="F34" s="34" t="s">
        <v>39</v>
      </c>
      <c r="G34" s="30"/>
      <c r="H34" s="30"/>
      <c r="I34" s="34" t="s">
        <v>38</v>
      </c>
      <c r="J34" s="34" t="s">
        <v>40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5" customHeight="1" x14ac:dyDescent="0.15">
      <c r="A35" s="30"/>
      <c r="B35" s="31"/>
      <c r="C35" s="30"/>
      <c r="D35" s="98" t="s">
        <v>41</v>
      </c>
      <c r="E35" s="27" t="s">
        <v>42</v>
      </c>
      <c r="F35" s="103">
        <f>ROUND((SUM(BE121:BE144)),  2)</f>
        <v>0</v>
      </c>
      <c r="G35" s="30"/>
      <c r="H35" s="30"/>
      <c r="I35" s="104">
        <v>0.21</v>
      </c>
      <c r="J35" s="103">
        <f>ROUND(((SUM(BE121:BE144))*I35),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27" t="s">
        <v>43</v>
      </c>
      <c r="F36" s="103">
        <f>ROUND((SUM(BF121:BF144)),  2)</f>
        <v>0</v>
      </c>
      <c r="G36" s="30"/>
      <c r="H36" s="30"/>
      <c r="I36" s="104">
        <v>0.15</v>
      </c>
      <c r="J36" s="103">
        <f>ROUND(((SUM(BF121:BF144))*I36),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hidden="1" customHeight="1" x14ac:dyDescent="0.15">
      <c r="A37" s="30"/>
      <c r="B37" s="31"/>
      <c r="C37" s="30"/>
      <c r="D37" s="30"/>
      <c r="E37" s="27" t="s">
        <v>44</v>
      </c>
      <c r="F37" s="103">
        <f>ROUND((SUM(BG121:BG144)),  2)</f>
        <v>0</v>
      </c>
      <c r="G37" s="30"/>
      <c r="H37" s="30"/>
      <c r="I37" s="104">
        <v>0.21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hidden="1" customHeight="1" x14ac:dyDescent="0.15">
      <c r="A38" s="30"/>
      <c r="B38" s="31"/>
      <c r="C38" s="30"/>
      <c r="D38" s="30"/>
      <c r="E38" s="27" t="s">
        <v>45</v>
      </c>
      <c r="F38" s="103">
        <f>ROUND((SUM(BH121:BH144)),  2)</f>
        <v>0</v>
      </c>
      <c r="G38" s="30"/>
      <c r="H38" s="30"/>
      <c r="I38" s="104">
        <v>0.15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46</v>
      </c>
      <c r="F39" s="103">
        <f>ROUND((SUM(BI121:BI144)),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7" customHeight="1" x14ac:dyDescent="0.15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5" customHeight="1" x14ac:dyDescent="0.15">
      <c r="A41" s="30"/>
      <c r="B41" s="31"/>
      <c r="C41" s="105"/>
      <c r="D41" s="106" t="s">
        <v>47</v>
      </c>
      <c r="E41" s="58"/>
      <c r="F41" s="58"/>
      <c r="G41" s="107" t="s">
        <v>48</v>
      </c>
      <c r="H41" s="108" t="s">
        <v>49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5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5" customHeight="1" x14ac:dyDescent="0.15">
      <c r="B43" s="21"/>
      <c r="L43" s="21"/>
    </row>
    <row r="44" spans="1:31" s="1" customFormat="1" ht="14.5" customHeight="1" x14ac:dyDescent="0.15">
      <c r="B44" s="21"/>
      <c r="L44" s="21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2" customFormat="1" ht="16.5" customHeight="1" x14ac:dyDescent="0.15">
      <c r="A87" s="30"/>
      <c r="B87" s="31"/>
      <c r="C87" s="30"/>
      <c r="D87" s="30"/>
      <c r="E87" s="247" t="s">
        <v>151</v>
      </c>
      <c r="F87" s="246"/>
      <c r="G87" s="246"/>
      <c r="H87" s="246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 x14ac:dyDescent="0.15">
      <c r="A88" s="30"/>
      <c r="B88" s="31"/>
      <c r="C88" s="27" t="s">
        <v>152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 x14ac:dyDescent="0.15">
      <c r="A89" s="30"/>
      <c r="B89" s="31"/>
      <c r="C89" s="30"/>
      <c r="D89" s="30"/>
      <c r="E89" s="241" t="str">
        <f>E11</f>
        <v>12 - Vedlejší a ostatní náklady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7" customHeight="1" x14ac:dyDescent="0.15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 x14ac:dyDescent="0.15">
      <c r="A91" s="30"/>
      <c r="B91" s="31"/>
      <c r="C91" s="27" t="s">
        <v>18</v>
      </c>
      <c r="D91" s="30"/>
      <c r="E91" s="30"/>
      <c r="F91" s="25" t="str">
        <f>F14</f>
        <v>Semily</v>
      </c>
      <c r="G91" s="30"/>
      <c r="H91" s="30"/>
      <c r="I91" s="27" t="s">
        <v>20</v>
      </c>
      <c r="J91" s="53" t="str">
        <f>IF(J14="","",J14)</f>
        <v>27. 10. 2022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25" customHeight="1" x14ac:dyDescent="0.15">
      <c r="A93" s="30"/>
      <c r="B93" s="31"/>
      <c r="C93" s="27" t="s">
        <v>22</v>
      </c>
      <c r="D93" s="30"/>
      <c r="E93" s="30"/>
      <c r="F93" s="25" t="str">
        <f>E17</f>
        <v>VHS Turnov, Antonína Dvořáka 287, 511 01 Turnov</v>
      </c>
      <c r="G93" s="30"/>
      <c r="H93" s="30"/>
      <c r="I93" s="27" t="s">
        <v>28</v>
      </c>
      <c r="J93" s="28" t="str">
        <f>E23</f>
        <v>ŠINDLAR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25" customHeight="1" x14ac:dyDescent="0.15">
      <c r="A94" s="30"/>
      <c r="B94" s="31"/>
      <c r="C94" s="27" t="s">
        <v>26</v>
      </c>
      <c r="D94" s="30"/>
      <c r="E94" s="30"/>
      <c r="F94" s="25" t="str">
        <f>IF(E20="","",E20)</f>
        <v>Dle výběrového řízení</v>
      </c>
      <c r="G94" s="30"/>
      <c r="H94" s="30"/>
      <c r="I94" s="27" t="s">
        <v>33</v>
      </c>
      <c r="J94" s="28" t="str">
        <f>E26</f>
        <v>Roman Bárta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25" customHeight="1" x14ac:dyDescent="0.15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 x14ac:dyDescent="0.15">
      <c r="A96" s="30"/>
      <c r="B96" s="31"/>
      <c r="C96" s="113" t="s">
        <v>157</v>
      </c>
      <c r="D96" s="105"/>
      <c r="E96" s="105"/>
      <c r="F96" s="105"/>
      <c r="G96" s="105"/>
      <c r="H96" s="105"/>
      <c r="I96" s="105"/>
      <c r="J96" s="114" t="s">
        <v>158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75" customHeight="1" x14ac:dyDescent="0.15">
      <c r="A98" s="30"/>
      <c r="B98" s="31"/>
      <c r="C98" s="115" t="s">
        <v>159</v>
      </c>
      <c r="D98" s="30"/>
      <c r="E98" s="30"/>
      <c r="F98" s="30"/>
      <c r="G98" s="30"/>
      <c r="H98" s="30"/>
      <c r="I98" s="30"/>
      <c r="J98" s="69">
        <f>J121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160</v>
      </c>
    </row>
    <row r="99" spans="1:47" s="9" customFormat="1" ht="25" customHeight="1" x14ac:dyDescent="0.15">
      <c r="B99" s="116"/>
      <c r="D99" s="117" t="s">
        <v>3068</v>
      </c>
      <c r="E99" s="118"/>
      <c r="F99" s="118"/>
      <c r="G99" s="118"/>
      <c r="H99" s="118"/>
      <c r="I99" s="118"/>
      <c r="J99" s="119">
        <f>J122</f>
        <v>0</v>
      </c>
      <c r="L99" s="116"/>
    </row>
    <row r="100" spans="1:47" s="2" customFormat="1" ht="21.75" customHeight="1" x14ac:dyDescent="0.15">
      <c r="A100" s="30"/>
      <c r="B100" s="31"/>
      <c r="C100" s="30"/>
      <c r="D100" s="30"/>
      <c r="E100" s="30"/>
      <c r="F100" s="30"/>
      <c r="G100" s="30"/>
      <c r="H100" s="30"/>
      <c r="I100" s="30"/>
      <c r="J100" s="30"/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47" s="2" customFormat="1" ht="7" customHeight="1" x14ac:dyDescent="0.15">
      <c r="A101" s="30"/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4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5" spans="1:47" s="2" customFormat="1" ht="7" customHeight="1" x14ac:dyDescent="0.15">
      <c r="A105" s="30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47" s="2" customFormat="1" ht="25" customHeight="1" x14ac:dyDescent="0.15">
      <c r="A106" s="30"/>
      <c r="B106" s="31"/>
      <c r="C106" s="22" t="s">
        <v>169</v>
      </c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47" s="2" customFormat="1" ht="7" customHeight="1" x14ac:dyDescent="0.15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47" s="2" customFormat="1" ht="12" customHeight="1" x14ac:dyDescent="0.15">
      <c r="A108" s="30"/>
      <c r="B108" s="31"/>
      <c r="C108" s="27" t="s">
        <v>14</v>
      </c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26.25" customHeight="1" x14ac:dyDescent="0.15">
      <c r="A109" s="30"/>
      <c r="B109" s="31"/>
      <c r="C109" s="30"/>
      <c r="D109" s="30"/>
      <c r="E109" s="247" t="str">
        <f>E7</f>
        <v>Semily - obnova inženýrských sítí v lokalitě Na Mýtě a shybek pod Jizerou</v>
      </c>
      <c r="F109" s="248"/>
      <c r="G109" s="248"/>
      <c r="H109" s="248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47" s="1" customFormat="1" ht="12" customHeight="1" x14ac:dyDescent="0.15">
      <c r="B110" s="21"/>
      <c r="C110" s="27" t="s">
        <v>150</v>
      </c>
      <c r="L110" s="21"/>
    </row>
    <row r="111" spans="1:47" s="2" customFormat="1" ht="16.5" customHeight="1" x14ac:dyDescent="0.15">
      <c r="A111" s="30"/>
      <c r="B111" s="31"/>
      <c r="C111" s="30"/>
      <c r="D111" s="30"/>
      <c r="E111" s="247" t="s">
        <v>151</v>
      </c>
      <c r="F111" s="246"/>
      <c r="G111" s="246"/>
      <c r="H111" s="246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12" customHeight="1" x14ac:dyDescent="0.15">
      <c r="A112" s="30"/>
      <c r="B112" s="31"/>
      <c r="C112" s="27" t="s">
        <v>152</v>
      </c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6.5" customHeight="1" x14ac:dyDescent="0.15">
      <c r="A113" s="30"/>
      <c r="B113" s="31"/>
      <c r="C113" s="30"/>
      <c r="D113" s="30"/>
      <c r="E113" s="241" t="str">
        <f>E11</f>
        <v>12 - Vedlejší a ostatní náklady</v>
      </c>
      <c r="F113" s="246"/>
      <c r="G113" s="246"/>
      <c r="H113" s="246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7" customHeight="1" x14ac:dyDescent="0.15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 x14ac:dyDescent="0.15">
      <c r="A115" s="30"/>
      <c r="B115" s="31"/>
      <c r="C115" s="27" t="s">
        <v>18</v>
      </c>
      <c r="D115" s="30"/>
      <c r="E115" s="30"/>
      <c r="F115" s="25" t="str">
        <f>F14</f>
        <v>Semily</v>
      </c>
      <c r="G115" s="30"/>
      <c r="H115" s="30"/>
      <c r="I115" s="27" t="s">
        <v>20</v>
      </c>
      <c r="J115" s="53" t="str">
        <f>IF(J14="","",J14)</f>
        <v>27. 10. 2022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7" customHeight="1" x14ac:dyDescent="0.15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5" customHeight="1" x14ac:dyDescent="0.15">
      <c r="A117" s="30"/>
      <c r="B117" s="31"/>
      <c r="C117" s="27" t="s">
        <v>22</v>
      </c>
      <c r="D117" s="30"/>
      <c r="E117" s="30"/>
      <c r="F117" s="25" t="str">
        <f>E17</f>
        <v>VHS Turnov, Antonína Dvořáka 287, 511 01 Turnov</v>
      </c>
      <c r="G117" s="30"/>
      <c r="H117" s="30"/>
      <c r="I117" s="27" t="s">
        <v>28</v>
      </c>
      <c r="J117" s="28" t="str">
        <f>E23</f>
        <v>ŠINDLAR s.r.o.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5" customHeight="1" x14ac:dyDescent="0.15">
      <c r="A118" s="30"/>
      <c r="B118" s="31"/>
      <c r="C118" s="27" t="s">
        <v>26</v>
      </c>
      <c r="D118" s="30"/>
      <c r="E118" s="30"/>
      <c r="F118" s="25" t="str">
        <f>IF(E20="","",E20)</f>
        <v>Dle výběrového řízení</v>
      </c>
      <c r="G118" s="30"/>
      <c r="H118" s="30"/>
      <c r="I118" s="27" t="s">
        <v>33</v>
      </c>
      <c r="J118" s="28" t="str">
        <f>E26</f>
        <v>Roman Bárta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0.25" customHeight="1" x14ac:dyDescent="0.15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11" customFormat="1" ht="29.25" customHeight="1" x14ac:dyDescent="0.15">
      <c r="A120" s="124"/>
      <c r="B120" s="125"/>
      <c r="C120" s="126" t="s">
        <v>170</v>
      </c>
      <c r="D120" s="127" t="s">
        <v>62</v>
      </c>
      <c r="E120" s="127" t="s">
        <v>58</v>
      </c>
      <c r="F120" s="127" t="s">
        <v>59</v>
      </c>
      <c r="G120" s="127" t="s">
        <v>171</v>
      </c>
      <c r="H120" s="127" t="s">
        <v>172</v>
      </c>
      <c r="I120" s="127" t="s">
        <v>173</v>
      </c>
      <c r="J120" s="127" t="s">
        <v>158</v>
      </c>
      <c r="K120" s="128" t="s">
        <v>174</v>
      </c>
      <c r="L120" s="129"/>
      <c r="M120" s="60" t="s">
        <v>1</v>
      </c>
      <c r="N120" s="61" t="s">
        <v>41</v>
      </c>
      <c r="O120" s="61" t="s">
        <v>175</v>
      </c>
      <c r="P120" s="61" t="s">
        <v>176</v>
      </c>
      <c r="Q120" s="61" t="s">
        <v>177</v>
      </c>
      <c r="R120" s="61" t="s">
        <v>178</v>
      </c>
      <c r="S120" s="61" t="s">
        <v>179</v>
      </c>
      <c r="T120" s="62" t="s">
        <v>180</v>
      </c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</row>
    <row r="121" spans="1:65" s="2" customFormat="1" ht="22.75" customHeight="1" x14ac:dyDescent="0.2">
      <c r="A121" s="30"/>
      <c r="B121" s="31"/>
      <c r="C121" s="67" t="s">
        <v>181</v>
      </c>
      <c r="D121" s="30"/>
      <c r="E121" s="30"/>
      <c r="F121" s="30"/>
      <c r="G121" s="30"/>
      <c r="H121" s="30"/>
      <c r="I121" s="30"/>
      <c r="J121" s="130">
        <f>BK121</f>
        <v>0</v>
      </c>
      <c r="K121" s="30"/>
      <c r="L121" s="31"/>
      <c r="M121" s="63"/>
      <c r="N121" s="54"/>
      <c r="O121" s="64"/>
      <c r="P121" s="131">
        <f>P122</f>
        <v>0</v>
      </c>
      <c r="Q121" s="64"/>
      <c r="R121" s="131">
        <f>R122</f>
        <v>0</v>
      </c>
      <c r="S121" s="64"/>
      <c r="T121" s="132">
        <f>T122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76</v>
      </c>
      <c r="AU121" s="18" t="s">
        <v>160</v>
      </c>
      <c r="BK121" s="133">
        <f>BK122</f>
        <v>0</v>
      </c>
    </row>
    <row r="122" spans="1:65" s="12" customFormat="1" ht="26" customHeight="1" x14ac:dyDescent="0.2">
      <c r="B122" s="134"/>
      <c r="D122" s="135" t="s">
        <v>76</v>
      </c>
      <c r="E122" s="136" t="s">
        <v>3069</v>
      </c>
      <c r="F122" s="136" t="s">
        <v>3070</v>
      </c>
      <c r="J122" s="137">
        <f>BK122</f>
        <v>0</v>
      </c>
      <c r="L122" s="134"/>
      <c r="M122" s="138"/>
      <c r="N122" s="139"/>
      <c r="O122" s="139"/>
      <c r="P122" s="140">
        <f>SUM(P123:P144)</f>
        <v>0</v>
      </c>
      <c r="Q122" s="139"/>
      <c r="R122" s="140">
        <f>SUM(R123:R144)</f>
        <v>0</v>
      </c>
      <c r="S122" s="139"/>
      <c r="T122" s="141">
        <f>SUM(T123:T144)</f>
        <v>0</v>
      </c>
      <c r="AR122" s="135" t="s">
        <v>84</v>
      </c>
      <c r="AT122" s="142" t="s">
        <v>76</v>
      </c>
      <c r="AU122" s="142" t="s">
        <v>77</v>
      </c>
      <c r="AY122" s="135" t="s">
        <v>184</v>
      </c>
      <c r="BK122" s="143">
        <f>SUM(BK123:BK144)</f>
        <v>0</v>
      </c>
    </row>
    <row r="123" spans="1:65" s="2" customFormat="1" ht="24.25" customHeight="1" x14ac:dyDescent="0.15">
      <c r="A123" s="30"/>
      <c r="B123" s="146"/>
      <c r="C123" s="147" t="s">
        <v>84</v>
      </c>
      <c r="D123" s="147" t="s">
        <v>186</v>
      </c>
      <c r="E123" s="148" t="s">
        <v>3071</v>
      </c>
      <c r="F123" s="149" t="s">
        <v>3072</v>
      </c>
      <c r="G123" s="150" t="s">
        <v>3073</v>
      </c>
      <c r="H123" s="151">
        <v>1</v>
      </c>
      <c r="I123" s="152"/>
      <c r="J123" s="152">
        <f t="shared" ref="J123:J144" si="0">ROUND(I123*H123,2)</f>
        <v>0</v>
      </c>
      <c r="K123" s="149" t="s">
        <v>1</v>
      </c>
      <c r="L123" s="31"/>
      <c r="M123" s="153" t="s">
        <v>1</v>
      </c>
      <c r="N123" s="154" t="s">
        <v>42</v>
      </c>
      <c r="O123" s="155">
        <v>0</v>
      </c>
      <c r="P123" s="155">
        <f t="shared" ref="P123:P144" si="1">O123*H123</f>
        <v>0</v>
      </c>
      <c r="Q123" s="155">
        <v>0</v>
      </c>
      <c r="R123" s="155">
        <f t="shared" ref="R123:R144" si="2">Q123*H123</f>
        <v>0</v>
      </c>
      <c r="S123" s="155">
        <v>0</v>
      </c>
      <c r="T123" s="156">
        <f t="shared" ref="T123:T144" si="3"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7" t="s">
        <v>97</v>
      </c>
      <c r="AT123" s="157" t="s">
        <v>186</v>
      </c>
      <c r="AU123" s="157" t="s">
        <v>84</v>
      </c>
      <c r="AY123" s="18" t="s">
        <v>184</v>
      </c>
      <c r="BE123" s="158">
        <f t="shared" ref="BE123:BE144" si="4">IF(N123="základní",J123,0)</f>
        <v>0</v>
      </c>
      <c r="BF123" s="158">
        <f t="shared" ref="BF123:BF144" si="5">IF(N123="snížená",J123,0)</f>
        <v>0</v>
      </c>
      <c r="BG123" s="158">
        <f t="shared" ref="BG123:BG144" si="6">IF(N123="zákl. přenesená",J123,0)</f>
        <v>0</v>
      </c>
      <c r="BH123" s="158">
        <f t="shared" ref="BH123:BH144" si="7">IF(N123="sníž. přenesená",J123,0)</f>
        <v>0</v>
      </c>
      <c r="BI123" s="158">
        <f t="shared" ref="BI123:BI144" si="8">IF(N123="nulová",J123,0)</f>
        <v>0</v>
      </c>
      <c r="BJ123" s="18" t="s">
        <v>84</v>
      </c>
      <c r="BK123" s="158">
        <f t="shared" ref="BK123:BK144" si="9">ROUND(I123*H123,2)</f>
        <v>0</v>
      </c>
      <c r="BL123" s="18" t="s">
        <v>97</v>
      </c>
      <c r="BM123" s="157" t="s">
        <v>86</v>
      </c>
    </row>
    <row r="124" spans="1:65" s="2" customFormat="1" ht="37.75" customHeight="1" x14ac:dyDescent="0.15">
      <c r="A124" s="30"/>
      <c r="B124" s="146"/>
      <c r="C124" s="147" t="s">
        <v>86</v>
      </c>
      <c r="D124" s="147" t="s">
        <v>186</v>
      </c>
      <c r="E124" s="148" t="s">
        <v>3074</v>
      </c>
      <c r="F124" s="149" t="s">
        <v>3075</v>
      </c>
      <c r="G124" s="150" t="s">
        <v>3073</v>
      </c>
      <c r="H124" s="151">
        <v>1</v>
      </c>
      <c r="I124" s="152"/>
      <c r="J124" s="152">
        <f t="shared" si="0"/>
        <v>0</v>
      </c>
      <c r="K124" s="149" t="s">
        <v>1</v>
      </c>
      <c r="L124" s="31"/>
      <c r="M124" s="153" t="s">
        <v>1</v>
      </c>
      <c r="N124" s="154" t="s">
        <v>42</v>
      </c>
      <c r="O124" s="155">
        <v>0</v>
      </c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7" t="s">
        <v>97</v>
      </c>
      <c r="AT124" s="157" t="s">
        <v>186</v>
      </c>
      <c r="AU124" s="157" t="s">
        <v>84</v>
      </c>
      <c r="AY124" s="18" t="s">
        <v>184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8">
        <f t="shared" si="9"/>
        <v>0</v>
      </c>
      <c r="BL124" s="18" t="s">
        <v>97</v>
      </c>
      <c r="BM124" s="157" t="s">
        <v>97</v>
      </c>
    </row>
    <row r="125" spans="1:65" s="2" customFormat="1" ht="21.75" customHeight="1" x14ac:dyDescent="0.15">
      <c r="A125" s="30"/>
      <c r="B125" s="146"/>
      <c r="C125" s="147" t="s">
        <v>93</v>
      </c>
      <c r="D125" s="147" t="s">
        <v>186</v>
      </c>
      <c r="E125" s="148" t="s">
        <v>3076</v>
      </c>
      <c r="F125" s="149" t="s">
        <v>3077</v>
      </c>
      <c r="G125" s="150" t="s">
        <v>3073</v>
      </c>
      <c r="H125" s="151">
        <v>1</v>
      </c>
      <c r="I125" s="152"/>
      <c r="J125" s="152">
        <f t="shared" si="0"/>
        <v>0</v>
      </c>
      <c r="K125" s="149" t="s">
        <v>1</v>
      </c>
      <c r="L125" s="31"/>
      <c r="M125" s="153" t="s">
        <v>1</v>
      </c>
      <c r="N125" s="154" t="s">
        <v>42</v>
      </c>
      <c r="O125" s="155">
        <v>0</v>
      </c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7" t="s">
        <v>97</v>
      </c>
      <c r="AT125" s="157" t="s">
        <v>186</v>
      </c>
      <c r="AU125" s="157" t="s">
        <v>84</v>
      </c>
      <c r="AY125" s="18" t="s">
        <v>184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8">
        <f t="shared" si="9"/>
        <v>0</v>
      </c>
      <c r="BL125" s="18" t="s">
        <v>97</v>
      </c>
      <c r="BM125" s="157" t="s">
        <v>214</v>
      </c>
    </row>
    <row r="126" spans="1:65" s="2" customFormat="1" ht="33" customHeight="1" x14ac:dyDescent="0.15">
      <c r="A126" s="30"/>
      <c r="B126" s="146"/>
      <c r="C126" s="147" t="s">
        <v>97</v>
      </c>
      <c r="D126" s="147" t="s">
        <v>186</v>
      </c>
      <c r="E126" s="148" t="s">
        <v>3078</v>
      </c>
      <c r="F126" s="149" t="s">
        <v>3079</v>
      </c>
      <c r="G126" s="150" t="s">
        <v>3073</v>
      </c>
      <c r="H126" s="151">
        <v>1</v>
      </c>
      <c r="I126" s="152"/>
      <c r="J126" s="152">
        <f t="shared" si="0"/>
        <v>0</v>
      </c>
      <c r="K126" s="149" t="s">
        <v>1</v>
      </c>
      <c r="L126" s="31"/>
      <c r="M126" s="153" t="s">
        <v>1</v>
      </c>
      <c r="N126" s="154" t="s">
        <v>42</v>
      </c>
      <c r="O126" s="155">
        <v>0</v>
      </c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7" t="s">
        <v>97</v>
      </c>
      <c r="AT126" s="157" t="s">
        <v>186</v>
      </c>
      <c r="AU126" s="157" t="s">
        <v>84</v>
      </c>
      <c r="AY126" s="18" t="s">
        <v>184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8">
        <f t="shared" si="9"/>
        <v>0</v>
      </c>
      <c r="BL126" s="18" t="s">
        <v>97</v>
      </c>
      <c r="BM126" s="157" t="s">
        <v>226</v>
      </c>
    </row>
    <row r="127" spans="1:65" s="2" customFormat="1" ht="37.75" customHeight="1" x14ac:dyDescent="0.15">
      <c r="A127" s="30"/>
      <c r="B127" s="146"/>
      <c r="C127" s="147" t="s">
        <v>209</v>
      </c>
      <c r="D127" s="147" t="s">
        <v>186</v>
      </c>
      <c r="E127" s="148" t="s">
        <v>3080</v>
      </c>
      <c r="F127" s="149" t="s">
        <v>3081</v>
      </c>
      <c r="G127" s="150" t="s">
        <v>3073</v>
      </c>
      <c r="H127" s="151">
        <v>1</v>
      </c>
      <c r="I127" s="152"/>
      <c r="J127" s="152">
        <f t="shared" si="0"/>
        <v>0</v>
      </c>
      <c r="K127" s="149" t="s">
        <v>1</v>
      </c>
      <c r="L127" s="31"/>
      <c r="M127" s="153" t="s">
        <v>1</v>
      </c>
      <c r="N127" s="154" t="s">
        <v>42</v>
      </c>
      <c r="O127" s="155">
        <v>0</v>
      </c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7" t="s">
        <v>97</v>
      </c>
      <c r="AT127" s="157" t="s">
        <v>186</v>
      </c>
      <c r="AU127" s="157" t="s">
        <v>84</v>
      </c>
      <c r="AY127" s="18" t="s">
        <v>184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8">
        <f t="shared" si="9"/>
        <v>0</v>
      </c>
      <c r="BL127" s="18" t="s">
        <v>97</v>
      </c>
      <c r="BM127" s="157" t="s">
        <v>236</v>
      </c>
    </row>
    <row r="128" spans="1:65" s="2" customFormat="1" ht="44.25" customHeight="1" x14ac:dyDescent="0.15">
      <c r="A128" s="30"/>
      <c r="B128" s="146"/>
      <c r="C128" s="147" t="s">
        <v>214</v>
      </c>
      <c r="D128" s="147" t="s">
        <v>186</v>
      </c>
      <c r="E128" s="148" t="s">
        <v>3082</v>
      </c>
      <c r="F128" s="149" t="s">
        <v>3083</v>
      </c>
      <c r="G128" s="150" t="s">
        <v>3073</v>
      </c>
      <c r="H128" s="151">
        <v>1</v>
      </c>
      <c r="I128" s="152"/>
      <c r="J128" s="152">
        <f t="shared" si="0"/>
        <v>0</v>
      </c>
      <c r="K128" s="149" t="s">
        <v>1</v>
      </c>
      <c r="L128" s="31"/>
      <c r="M128" s="153" t="s">
        <v>1</v>
      </c>
      <c r="N128" s="154" t="s">
        <v>42</v>
      </c>
      <c r="O128" s="155">
        <v>0</v>
      </c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7" t="s">
        <v>97</v>
      </c>
      <c r="AT128" s="157" t="s">
        <v>186</v>
      </c>
      <c r="AU128" s="157" t="s">
        <v>84</v>
      </c>
      <c r="AY128" s="18" t="s">
        <v>184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8">
        <f t="shared" si="9"/>
        <v>0</v>
      </c>
      <c r="BL128" s="18" t="s">
        <v>97</v>
      </c>
      <c r="BM128" s="157" t="s">
        <v>146</v>
      </c>
    </row>
    <row r="129" spans="1:65" s="2" customFormat="1" ht="37.75" customHeight="1" x14ac:dyDescent="0.15">
      <c r="A129" s="30"/>
      <c r="B129" s="146"/>
      <c r="C129" s="147" t="s">
        <v>220</v>
      </c>
      <c r="D129" s="147" t="s">
        <v>186</v>
      </c>
      <c r="E129" s="148" t="s">
        <v>3084</v>
      </c>
      <c r="F129" s="149" t="s">
        <v>3085</v>
      </c>
      <c r="G129" s="150" t="s">
        <v>3073</v>
      </c>
      <c r="H129" s="151">
        <v>1</v>
      </c>
      <c r="I129" s="152"/>
      <c r="J129" s="152">
        <f t="shared" si="0"/>
        <v>0</v>
      </c>
      <c r="K129" s="149" t="s">
        <v>1</v>
      </c>
      <c r="L129" s="31"/>
      <c r="M129" s="153" t="s">
        <v>1</v>
      </c>
      <c r="N129" s="154" t="s">
        <v>42</v>
      </c>
      <c r="O129" s="155">
        <v>0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7" t="s">
        <v>97</v>
      </c>
      <c r="AT129" s="157" t="s">
        <v>186</v>
      </c>
      <c r="AU129" s="157" t="s">
        <v>84</v>
      </c>
      <c r="AY129" s="18" t="s">
        <v>184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8">
        <f t="shared" si="9"/>
        <v>0</v>
      </c>
      <c r="BL129" s="18" t="s">
        <v>97</v>
      </c>
      <c r="BM129" s="157" t="s">
        <v>261</v>
      </c>
    </row>
    <row r="130" spans="1:65" s="2" customFormat="1" ht="62.75" customHeight="1" x14ac:dyDescent="0.15">
      <c r="A130" s="30"/>
      <c r="B130" s="146"/>
      <c r="C130" s="147" t="s">
        <v>226</v>
      </c>
      <c r="D130" s="147" t="s">
        <v>186</v>
      </c>
      <c r="E130" s="148" t="s">
        <v>3086</v>
      </c>
      <c r="F130" s="149" t="s">
        <v>3087</v>
      </c>
      <c r="G130" s="150" t="s">
        <v>3073</v>
      </c>
      <c r="H130" s="151">
        <v>1</v>
      </c>
      <c r="I130" s="152"/>
      <c r="J130" s="152">
        <f t="shared" si="0"/>
        <v>0</v>
      </c>
      <c r="K130" s="149" t="s">
        <v>1</v>
      </c>
      <c r="L130" s="31"/>
      <c r="M130" s="153" t="s">
        <v>1</v>
      </c>
      <c r="N130" s="154" t="s">
        <v>42</v>
      </c>
      <c r="O130" s="155">
        <v>0</v>
      </c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7" t="s">
        <v>97</v>
      </c>
      <c r="AT130" s="157" t="s">
        <v>186</v>
      </c>
      <c r="AU130" s="157" t="s">
        <v>84</v>
      </c>
      <c r="AY130" s="18" t="s">
        <v>184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8">
        <f t="shared" si="9"/>
        <v>0</v>
      </c>
      <c r="BL130" s="18" t="s">
        <v>97</v>
      </c>
      <c r="BM130" s="157" t="s">
        <v>270</v>
      </c>
    </row>
    <row r="131" spans="1:65" s="2" customFormat="1" ht="44.25" customHeight="1" x14ac:dyDescent="0.15">
      <c r="A131" s="30"/>
      <c r="B131" s="146"/>
      <c r="C131" s="147" t="s">
        <v>232</v>
      </c>
      <c r="D131" s="147" t="s">
        <v>186</v>
      </c>
      <c r="E131" s="148" t="s">
        <v>3088</v>
      </c>
      <c r="F131" s="149" t="s">
        <v>3089</v>
      </c>
      <c r="G131" s="150" t="s">
        <v>3073</v>
      </c>
      <c r="H131" s="151">
        <v>1</v>
      </c>
      <c r="I131" s="152"/>
      <c r="J131" s="152">
        <f t="shared" si="0"/>
        <v>0</v>
      </c>
      <c r="K131" s="149" t="s">
        <v>1</v>
      </c>
      <c r="L131" s="31"/>
      <c r="M131" s="153" t="s">
        <v>1</v>
      </c>
      <c r="N131" s="154" t="s">
        <v>42</v>
      </c>
      <c r="O131" s="155">
        <v>0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7" t="s">
        <v>97</v>
      </c>
      <c r="AT131" s="157" t="s">
        <v>186</v>
      </c>
      <c r="AU131" s="157" t="s">
        <v>84</v>
      </c>
      <c r="AY131" s="18" t="s">
        <v>184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8">
        <f t="shared" si="9"/>
        <v>0</v>
      </c>
      <c r="BL131" s="18" t="s">
        <v>97</v>
      </c>
      <c r="BM131" s="157" t="s">
        <v>279</v>
      </c>
    </row>
    <row r="132" spans="1:65" s="2" customFormat="1" ht="21.75" customHeight="1" x14ac:dyDescent="0.15">
      <c r="A132" s="30"/>
      <c r="B132" s="146"/>
      <c r="C132" s="147" t="s">
        <v>236</v>
      </c>
      <c r="D132" s="147" t="s">
        <v>186</v>
      </c>
      <c r="E132" s="148" t="s">
        <v>3090</v>
      </c>
      <c r="F132" s="149" t="s">
        <v>3091</v>
      </c>
      <c r="G132" s="150" t="s">
        <v>3073</v>
      </c>
      <c r="H132" s="151">
        <v>1</v>
      </c>
      <c r="I132" s="152"/>
      <c r="J132" s="152">
        <f t="shared" si="0"/>
        <v>0</v>
      </c>
      <c r="K132" s="149" t="s">
        <v>1</v>
      </c>
      <c r="L132" s="31"/>
      <c r="M132" s="153" t="s">
        <v>1</v>
      </c>
      <c r="N132" s="154" t="s">
        <v>42</v>
      </c>
      <c r="O132" s="155">
        <v>0</v>
      </c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7" t="s">
        <v>97</v>
      </c>
      <c r="AT132" s="157" t="s">
        <v>186</v>
      </c>
      <c r="AU132" s="157" t="s">
        <v>84</v>
      </c>
      <c r="AY132" s="18" t="s">
        <v>184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8">
        <f t="shared" si="9"/>
        <v>0</v>
      </c>
      <c r="BL132" s="18" t="s">
        <v>97</v>
      </c>
      <c r="BM132" s="157" t="s">
        <v>288</v>
      </c>
    </row>
    <row r="133" spans="1:65" s="2" customFormat="1" ht="21.75" customHeight="1" x14ac:dyDescent="0.15">
      <c r="A133" s="30"/>
      <c r="B133" s="146"/>
      <c r="C133" s="147" t="s">
        <v>143</v>
      </c>
      <c r="D133" s="147" t="s">
        <v>186</v>
      </c>
      <c r="E133" s="148" t="s">
        <v>3092</v>
      </c>
      <c r="F133" s="149" t="s">
        <v>3093</v>
      </c>
      <c r="G133" s="150" t="s">
        <v>3073</v>
      </c>
      <c r="H133" s="151">
        <v>1</v>
      </c>
      <c r="I133" s="152"/>
      <c r="J133" s="152">
        <f t="shared" si="0"/>
        <v>0</v>
      </c>
      <c r="K133" s="149" t="s">
        <v>1</v>
      </c>
      <c r="L133" s="31"/>
      <c r="M133" s="153" t="s">
        <v>1</v>
      </c>
      <c r="N133" s="154" t="s">
        <v>42</v>
      </c>
      <c r="O133" s="155">
        <v>0</v>
      </c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7" t="s">
        <v>97</v>
      </c>
      <c r="AT133" s="157" t="s">
        <v>186</v>
      </c>
      <c r="AU133" s="157" t="s">
        <v>84</v>
      </c>
      <c r="AY133" s="18" t="s">
        <v>184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8">
        <f t="shared" si="9"/>
        <v>0</v>
      </c>
      <c r="BL133" s="18" t="s">
        <v>97</v>
      </c>
      <c r="BM133" s="157" t="s">
        <v>296</v>
      </c>
    </row>
    <row r="134" spans="1:65" s="2" customFormat="1" ht="37.75" customHeight="1" x14ac:dyDescent="0.15">
      <c r="A134" s="30"/>
      <c r="B134" s="146"/>
      <c r="C134" s="147" t="s">
        <v>146</v>
      </c>
      <c r="D134" s="147" t="s">
        <v>186</v>
      </c>
      <c r="E134" s="148" t="s">
        <v>3094</v>
      </c>
      <c r="F134" s="149" t="s">
        <v>3095</v>
      </c>
      <c r="G134" s="150" t="s">
        <v>3073</v>
      </c>
      <c r="H134" s="151">
        <v>1</v>
      </c>
      <c r="I134" s="152"/>
      <c r="J134" s="152">
        <f t="shared" si="0"/>
        <v>0</v>
      </c>
      <c r="K134" s="149" t="s">
        <v>1</v>
      </c>
      <c r="L134" s="31"/>
      <c r="M134" s="153" t="s">
        <v>1</v>
      </c>
      <c r="N134" s="154" t="s">
        <v>42</v>
      </c>
      <c r="O134" s="155">
        <v>0</v>
      </c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7" t="s">
        <v>97</v>
      </c>
      <c r="AT134" s="157" t="s">
        <v>186</v>
      </c>
      <c r="AU134" s="157" t="s">
        <v>84</v>
      </c>
      <c r="AY134" s="18" t="s">
        <v>184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8">
        <f t="shared" si="9"/>
        <v>0</v>
      </c>
      <c r="BL134" s="18" t="s">
        <v>97</v>
      </c>
      <c r="BM134" s="157" t="s">
        <v>302</v>
      </c>
    </row>
    <row r="135" spans="1:65" s="2" customFormat="1" ht="62.75" customHeight="1" x14ac:dyDescent="0.15">
      <c r="A135" s="30"/>
      <c r="B135" s="146"/>
      <c r="C135" s="147" t="s">
        <v>254</v>
      </c>
      <c r="D135" s="147" t="s">
        <v>186</v>
      </c>
      <c r="E135" s="148" t="s">
        <v>3096</v>
      </c>
      <c r="F135" s="149" t="s">
        <v>3097</v>
      </c>
      <c r="G135" s="150" t="s">
        <v>3073</v>
      </c>
      <c r="H135" s="151">
        <v>1</v>
      </c>
      <c r="I135" s="152"/>
      <c r="J135" s="152">
        <f t="shared" si="0"/>
        <v>0</v>
      </c>
      <c r="K135" s="149" t="s">
        <v>1</v>
      </c>
      <c r="L135" s="31"/>
      <c r="M135" s="153" t="s">
        <v>1</v>
      </c>
      <c r="N135" s="154" t="s">
        <v>42</v>
      </c>
      <c r="O135" s="155">
        <v>0</v>
      </c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97</v>
      </c>
      <c r="AT135" s="157" t="s">
        <v>186</v>
      </c>
      <c r="AU135" s="157" t="s">
        <v>84</v>
      </c>
      <c r="AY135" s="18" t="s">
        <v>184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8">
        <f t="shared" si="9"/>
        <v>0</v>
      </c>
      <c r="BL135" s="18" t="s">
        <v>97</v>
      </c>
      <c r="BM135" s="157" t="s">
        <v>317</v>
      </c>
    </row>
    <row r="136" spans="1:65" s="2" customFormat="1" ht="37.75" customHeight="1" x14ac:dyDescent="0.15">
      <c r="A136" s="30"/>
      <c r="B136" s="146"/>
      <c r="C136" s="147" t="s">
        <v>261</v>
      </c>
      <c r="D136" s="147" t="s">
        <v>186</v>
      </c>
      <c r="E136" s="148" t="s">
        <v>3098</v>
      </c>
      <c r="F136" s="149" t="s">
        <v>3099</v>
      </c>
      <c r="G136" s="150" t="s">
        <v>3073</v>
      </c>
      <c r="H136" s="151">
        <v>1</v>
      </c>
      <c r="I136" s="152"/>
      <c r="J136" s="152">
        <f t="shared" si="0"/>
        <v>0</v>
      </c>
      <c r="K136" s="149" t="s">
        <v>1</v>
      </c>
      <c r="L136" s="31"/>
      <c r="M136" s="153" t="s">
        <v>1</v>
      </c>
      <c r="N136" s="154" t="s">
        <v>42</v>
      </c>
      <c r="O136" s="155">
        <v>0</v>
      </c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97</v>
      </c>
      <c r="AT136" s="157" t="s">
        <v>186</v>
      </c>
      <c r="AU136" s="157" t="s">
        <v>84</v>
      </c>
      <c r="AY136" s="18" t="s">
        <v>184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8">
        <f t="shared" si="9"/>
        <v>0</v>
      </c>
      <c r="BL136" s="18" t="s">
        <v>97</v>
      </c>
      <c r="BM136" s="157" t="s">
        <v>330</v>
      </c>
    </row>
    <row r="137" spans="1:65" s="2" customFormat="1" ht="21.75" customHeight="1" x14ac:dyDescent="0.15">
      <c r="A137" s="30"/>
      <c r="B137" s="146"/>
      <c r="C137" s="147" t="s">
        <v>8</v>
      </c>
      <c r="D137" s="147" t="s">
        <v>186</v>
      </c>
      <c r="E137" s="148" t="s">
        <v>3100</v>
      </c>
      <c r="F137" s="149" t="s">
        <v>3101</v>
      </c>
      <c r="G137" s="150" t="s">
        <v>3073</v>
      </c>
      <c r="H137" s="151">
        <v>1</v>
      </c>
      <c r="I137" s="152"/>
      <c r="J137" s="152">
        <f t="shared" si="0"/>
        <v>0</v>
      </c>
      <c r="K137" s="149" t="s">
        <v>1</v>
      </c>
      <c r="L137" s="31"/>
      <c r="M137" s="153" t="s">
        <v>1</v>
      </c>
      <c r="N137" s="154" t="s">
        <v>42</v>
      </c>
      <c r="O137" s="155">
        <v>0</v>
      </c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97</v>
      </c>
      <c r="AT137" s="157" t="s">
        <v>186</v>
      </c>
      <c r="AU137" s="157" t="s">
        <v>84</v>
      </c>
      <c r="AY137" s="18" t="s">
        <v>184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8">
        <f t="shared" si="9"/>
        <v>0</v>
      </c>
      <c r="BL137" s="18" t="s">
        <v>97</v>
      </c>
      <c r="BM137" s="157" t="s">
        <v>340</v>
      </c>
    </row>
    <row r="138" spans="1:65" s="2" customFormat="1" ht="44.25" customHeight="1" x14ac:dyDescent="0.15">
      <c r="A138" s="30"/>
      <c r="B138" s="146"/>
      <c r="C138" s="147" t="s">
        <v>270</v>
      </c>
      <c r="D138" s="147" t="s">
        <v>186</v>
      </c>
      <c r="E138" s="148" t="s">
        <v>3102</v>
      </c>
      <c r="F138" s="149" t="s">
        <v>3103</v>
      </c>
      <c r="G138" s="150" t="s">
        <v>3073</v>
      </c>
      <c r="H138" s="151">
        <v>1</v>
      </c>
      <c r="I138" s="152"/>
      <c r="J138" s="152">
        <f t="shared" si="0"/>
        <v>0</v>
      </c>
      <c r="K138" s="149" t="s">
        <v>1</v>
      </c>
      <c r="L138" s="31"/>
      <c r="M138" s="153" t="s">
        <v>1</v>
      </c>
      <c r="N138" s="154" t="s">
        <v>42</v>
      </c>
      <c r="O138" s="155">
        <v>0</v>
      </c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97</v>
      </c>
      <c r="AT138" s="157" t="s">
        <v>186</v>
      </c>
      <c r="AU138" s="157" t="s">
        <v>84</v>
      </c>
      <c r="AY138" s="18" t="s">
        <v>184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8">
        <f t="shared" si="9"/>
        <v>0</v>
      </c>
      <c r="BL138" s="18" t="s">
        <v>97</v>
      </c>
      <c r="BM138" s="157" t="s">
        <v>349</v>
      </c>
    </row>
    <row r="139" spans="1:65" s="2" customFormat="1" ht="21.75" customHeight="1" x14ac:dyDescent="0.15">
      <c r="A139" s="30"/>
      <c r="B139" s="146"/>
      <c r="C139" s="147" t="s">
        <v>274</v>
      </c>
      <c r="D139" s="147" t="s">
        <v>186</v>
      </c>
      <c r="E139" s="148" t="s">
        <v>3104</v>
      </c>
      <c r="F139" s="149" t="s">
        <v>3105</v>
      </c>
      <c r="G139" s="150" t="s">
        <v>3073</v>
      </c>
      <c r="H139" s="151">
        <v>1</v>
      </c>
      <c r="I139" s="152"/>
      <c r="J139" s="152">
        <f t="shared" si="0"/>
        <v>0</v>
      </c>
      <c r="K139" s="149" t="s">
        <v>1</v>
      </c>
      <c r="L139" s="31"/>
      <c r="M139" s="153" t="s">
        <v>1</v>
      </c>
      <c r="N139" s="154" t="s">
        <v>42</v>
      </c>
      <c r="O139" s="155">
        <v>0</v>
      </c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84</v>
      </c>
      <c r="AY139" s="18" t="s">
        <v>184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8">
        <f t="shared" si="9"/>
        <v>0</v>
      </c>
      <c r="BL139" s="18" t="s">
        <v>97</v>
      </c>
      <c r="BM139" s="157" t="s">
        <v>362</v>
      </c>
    </row>
    <row r="140" spans="1:65" s="2" customFormat="1" ht="16.5" customHeight="1" x14ac:dyDescent="0.15">
      <c r="A140" s="30"/>
      <c r="B140" s="146"/>
      <c r="C140" s="147" t="s">
        <v>279</v>
      </c>
      <c r="D140" s="147" t="s">
        <v>186</v>
      </c>
      <c r="E140" s="148" t="s">
        <v>3106</v>
      </c>
      <c r="F140" s="149" t="s">
        <v>3107</v>
      </c>
      <c r="G140" s="150" t="s">
        <v>3073</v>
      </c>
      <c r="H140" s="151">
        <v>1</v>
      </c>
      <c r="I140" s="152"/>
      <c r="J140" s="152">
        <f t="shared" si="0"/>
        <v>0</v>
      </c>
      <c r="K140" s="149" t="s">
        <v>1</v>
      </c>
      <c r="L140" s="31"/>
      <c r="M140" s="153" t="s">
        <v>1</v>
      </c>
      <c r="N140" s="154" t="s">
        <v>42</v>
      </c>
      <c r="O140" s="155">
        <v>0</v>
      </c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7" t="s">
        <v>97</v>
      </c>
      <c r="AT140" s="157" t="s">
        <v>186</v>
      </c>
      <c r="AU140" s="157" t="s">
        <v>84</v>
      </c>
      <c r="AY140" s="18" t="s">
        <v>184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8" t="s">
        <v>84</v>
      </c>
      <c r="BK140" s="158">
        <f t="shared" si="9"/>
        <v>0</v>
      </c>
      <c r="BL140" s="18" t="s">
        <v>97</v>
      </c>
      <c r="BM140" s="157" t="s">
        <v>370</v>
      </c>
    </row>
    <row r="141" spans="1:65" s="2" customFormat="1" ht="37.75" customHeight="1" x14ac:dyDescent="0.15">
      <c r="A141" s="30"/>
      <c r="B141" s="146"/>
      <c r="C141" s="147" t="s">
        <v>284</v>
      </c>
      <c r="D141" s="147" t="s">
        <v>186</v>
      </c>
      <c r="E141" s="148" t="s">
        <v>3108</v>
      </c>
      <c r="F141" s="149" t="s">
        <v>3109</v>
      </c>
      <c r="G141" s="150" t="s">
        <v>3073</v>
      </c>
      <c r="H141" s="151">
        <v>1</v>
      </c>
      <c r="I141" s="152"/>
      <c r="J141" s="152">
        <f t="shared" si="0"/>
        <v>0</v>
      </c>
      <c r="K141" s="149" t="s">
        <v>1</v>
      </c>
      <c r="L141" s="31"/>
      <c r="M141" s="153" t="s">
        <v>1</v>
      </c>
      <c r="N141" s="154" t="s">
        <v>42</v>
      </c>
      <c r="O141" s="155">
        <v>0</v>
      </c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97</v>
      </c>
      <c r="AT141" s="157" t="s">
        <v>186</v>
      </c>
      <c r="AU141" s="157" t="s">
        <v>84</v>
      </c>
      <c r="AY141" s="18" t="s">
        <v>184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8" t="s">
        <v>84</v>
      </c>
      <c r="BK141" s="158">
        <f t="shared" si="9"/>
        <v>0</v>
      </c>
      <c r="BL141" s="18" t="s">
        <v>97</v>
      </c>
      <c r="BM141" s="157" t="s">
        <v>378</v>
      </c>
    </row>
    <row r="142" spans="1:65" s="2" customFormat="1" ht="16.5" customHeight="1" x14ac:dyDescent="0.15">
      <c r="A142" s="30"/>
      <c r="B142" s="146"/>
      <c r="C142" s="147" t="s">
        <v>288</v>
      </c>
      <c r="D142" s="147" t="s">
        <v>186</v>
      </c>
      <c r="E142" s="148" t="s">
        <v>3110</v>
      </c>
      <c r="F142" s="149" t="s">
        <v>3111</v>
      </c>
      <c r="G142" s="150" t="s">
        <v>3073</v>
      </c>
      <c r="H142" s="151">
        <v>5</v>
      </c>
      <c r="I142" s="152"/>
      <c r="J142" s="152">
        <f t="shared" si="0"/>
        <v>0</v>
      </c>
      <c r="K142" s="149" t="s">
        <v>1</v>
      </c>
      <c r="L142" s="31"/>
      <c r="M142" s="153" t="s">
        <v>1</v>
      </c>
      <c r="N142" s="154" t="s">
        <v>42</v>
      </c>
      <c r="O142" s="155">
        <v>0</v>
      </c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7" t="s">
        <v>97</v>
      </c>
      <c r="AT142" s="157" t="s">
        <v>186</v>
      </c>
      <c r="AU142" s="157" t="s">
        <v>84</v>
      </c>
      <c r="AY142" s="18" t="s">
        <v>184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8" t="s">
        <v>84</v>
      </c>
      <c r="BK142" s="158">
        <f t="shared" si="9"/>
        <v>0</v>
      </c>
      <c r="BL142" s="18" t="s">
        <v>97</v>
      </c>
      <c r="BM142" s="157" t="s">
        <v>390</v>
      </c>
    </row>
    <row r="143" spans="1:65" s="2" customFormat="1" ht="37.75" customHeight="1" x14ac:dyDescent="0.15">
      <c r="A143" s="30"/>
      <c r="B143" s="146"/>
      <c r="C143" s="147" t="s">
        <v>7</v>
      </c>
      <c r="D143" s="147" t="s">
        <v>186</v>
      </c>
      <c r="E143" s="148" t="s">
        <v>3112</v>
      </c>
      <c r="F143" s="149" t="s">
        <v>3113</v>
      </c>
      <c r="G143" s="150" t="s">
        <v>3073</v>
      </c>
      <c r="H143" s="151">
        <v>1</v>
      </c>
      <c r="I143" s="152"/>
      <c r="J143" s="152">
        <f t="shared" si="0"/>
        <v>0</v>
      </c>
      <c r="K143" s="149" t="s">
        <v>1</v>
      </c>
      <c r="L143" s="31"/>
      <c r="M143" s="153" t="s">
        <v>1</v>
      </c>
      <c r="N143" s="154" t="s">
        <v>42</v>
      </c>
      <c r="O143" s="155">
        <v>0</v>
      </c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7" t="s">
        <v>97</v>
      </c>
      <c r="AT143" s="157" t="s">
        <v>186</v>
      </c>
      <c r="AU143" s="157" t="s">
        <v>84</v>
      </c>
      <c r="AY143" s="18" t="s">
        <v>184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8" t="s">
        <v>84</v>
      </c>
      <c r="BK143" s="158">
        <f t="shared" si="9"/>
        <v>0</v>
      </c>
      <c r="BL143" s="18" t="s">
        <v>97</v>
      </c>
      <c r="BM143" s="157" t="s">
        <v>403</v>
      </c>
    </row>
    <row r="144" spans="1:65" s="2" customFormat="1" ht="37.75" customHeight="1" x14ac:dyDescent="0.15">
      <c r="A144" s="30"/>
      <c r="B144" s="146"/>
      <c r="C144" s="147" t="s">
        <v>296</v>
      </c>
      <c r="D144" s="147" t="s">
        <v>186</v>
      </c>
      <c r="E144" s="148" t="s">
        <v>3114</v>
      </c>
      <c r="F144" s="149" t="s">
        <v>3115</v>
      </c>
      <c r="G144" s="150" t="s">
        <v>3073</v>
      </c>
      <c r="H144" s="151">
        <v>1</v>
      </c>
      <c r="I144" s="152"/>
      <c r="J144" s="152">
        <f t="shared" si="0"/>
        <v>0</v>
      </c>
      <c r="K144" s="149" t="s">
        <v>1</v>
      </c>
      <c r="L144" s="31"/>
      <c r="M144" s="192" t="s">
        <v>1</v>
      </c>
      <c r="N144" s="193" t="s">
        <v>42</v>
      </c>
      <c r="O144" s="194">
        <v>0</v>
      </c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97</v>
      </c>
      <c r="AT144" s="157" t="s">
        <v>186</v>
      </c>
      <c r="AU144" s="157" t="s">
        <v>84</v>
      </c>
      <c r="AY144" s="18" t="s">
        <v>184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8" t="s">
        <v>84</v>
      </c>
      <c r="BK144" s="158">
        <f t="shared" si="9"/>
        <v>0</v>
      </c>
      <c r="BL144" s="18" t="s">
        <v>97</v>
      </c>
      <c r="BM144" s="157" t="s">
        <v>413</v>
      </c>
    </row>
    <row r="145" spans="1:31" s="2" customFormat="1" ht="7" customHeight="1" x14ac:dyDescent="0.15">
      <c r="A145" s="30"/>
      <c r="B145" s="45"/>
      <c r="C145" s="46"/>
      <c r="D145" s="46"/>
      <c r="E145" s="46"/>
      <c r="F145" s="46"/>
      <c r="G145" s="46"/>
      <c r="H145" s="46"/>
      <c r="I145" s="46"/>
      <c r="J145" s="46"/>
      <c r="K145" s="46"/>
      <c r="L145" s="31"/>
      <c r="M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</sheetData>
  <autoFilter ref="C120:K144"/>
  <mergeCells count="11">
    <mergeCell ref="E113:H113"/>
    <mergeCell ref="E7:H7"/>
    <mergeCell ref="E9:H9"/>
    <mergeCell ref="E11:H11"/>
    <mergeCell ref="E29:H29"/>
    <mergeCell ref="E85:H85"/>
    <mergeCell ref="L2:V2"/>
    <mergeCell ref="E87:H87"/>
    <mergeCell ref="E89:H89"/>
    <mergeCell ref="E109:H109"/>
    <mergeCell ref="E111:H11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30"/>
  <sheetViews>
    <sheetView showGridLines="0" topLeftCell="A310" workbookViewId="0">
      <selection activeCell="U325" sqref="U325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98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23.25" customHeight="1" x14ac:dyDescent="0.15">
      <c r="A11" s="30"/>
      <c r="B11" s="31"/>
      <c r="C11" s="30"/>
      <c r="D11" s="30"/>
      <c r="E11" s="245" t="s">
        <v>153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154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155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ROUND(J132,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ROUND((SUM(BE132:BE329)),  2)</f>
        <v>0</v>
      </c>
      <c r="G37" s="30"/>
      <c r="H37" s="30"/>
      <c r="I37" s="104">
        <v>0.21</v>
      </c>
      <c r="J37" s="103">
        <f>ROUND(((SUM(BE132:BE329))*I37),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ROUND((SUM(BF132:BF329)),  2)</f>
        <v>0</v>
      </c>
      <c r="G38" s="30"/>
      <c r="H38" s="30"/>
      <c r="I38" s="104">
        <v>0.15</v>
      </c>
      <c r="J38" s="103">
        <f>ROUND(((SUM(BF132:BF329))*I38),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ROUND((SUM(BG132:BG329)),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ROUND((SUM(BH132:BH329)),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ROUND((SUM(BI132:BI329)),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23.25" customHeight="1" x14ac:dyDescent="0.15">
      <c r="A89" s="30"/>
      <c r="B89" s="31"/>
      <c r="C89" s="30"/>
      <c r="D89" s="30"/>
      <c r="E89" s="245" t="s">
        <v>153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154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01 - Stoka B-1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J132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J133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J134</f>
        <v>0</v>
      </c>
      <c r="L102" s="120"/>
    </row>
    <row r="103" spans="1:47" s="10" customFormat="1" ht="20" customHeight="1" x14ac:dyDescent="0.15">
      <c r="B103" s="120"/>
      <c r="D103" s="121" t="s">
        <v>163</v>
      </c>
      <c r="E103" s="122"/>
      <c r="F103" s="122"/>
      <c r="G103" s="122"/>
      <c r="H103" s="122"/>
      <c r="I103" s="122"/>
      <c r="J103" s="123">
        <f>J247</f>
        <v>0</v>
      </c>
      <c r="L103" s="120"/>
    </row>
    <row r="104" spans="1:47" s="10" customFormat="1" ht="20" customHeight="1" x14ac:dyDescent="0.15">
      <c r="B104" s="120"/>
      <c r="D104" s="121" t="s">
        <v>164</v>
      </c>
      <c r="E104" s="122"/>
      <c r="F104" s="122"/>
      <c r="G104" s="122"/>
      <c r="H104" s="122"/>
      <c r="I104" s="122"/>
      <c r="J104" s="123">
        <f>J252</f>
        <v>0</v>
      </c>
      <c r="L104" s="120"/>
    </row>
    <row r="105" spans="1:47" s="10" customFormat="1" ht="20" customHeight="1" x14ac:dyDescent="0.15">
      <c r="B105" s="120"/>
      <c r="D105" s="121" t="s">
        <v>165</v>
      </c>
      <c r="E105" s="122"/>
      <c r="F105" s="122"/>
      <c r="G105" s="122"/>
      <c r="H105" s="122"/>
      <c r="I105" s="122"/>
      <c r="J105" s="123">
        <f>J255</f>
        <v>0</v>
      </c>
      <c r="L105" s="120"/>
    </row>
    <row r="106" spans="1:47" s="10" customFormat="1" ht="20" customHeight="1" x14ac:dyDescent="0.15">
      <c r="B106" s="120"/>
      <c r="D106" s="121" t="s">
        <v>166</v>
      </c>
      <c r="E106" s="122"/>
      <c r="F106" s="122"/>
      <c r="G106" s="122"/>
      <c r="H106" s="122"/>
      <c r="I106" s="122"/>
      <c r="J106" s="123">
        <f>J278</f>
        <v>0</v>
      </c>
      <c r="L106" s="120"/>
    </row>
    <row r="107" spans="1:47" s="10" customFormat="1" ht="20" customHeight="1" x14ac:dyDescent="0.15">
      <c r="B107" s="120"/>
      <c r="D107" s="121" t="s">
        <v>167</v>
      </c>
      <c r="E107" s="122"/>
      <c r="F107" s="122"/>
      <c r="G107" s="122"/>
      <c r="H107" s="122"/>
      <c r="I107" s="122"/>
      <c r="J107" s="123">
        <f>J322</f>
        <v>0</v>
      </c>
      <c r="L107" s="120"/>
    </row>
    <row r="108" spans="1:47" s="10" customFormat="1" ht="20" customHeight="1" x14ac:dyDescent="0.15">
      <c r="B108" s="120"/>
      <c r="D108" s="121" t="s">
        <v>168</v>
      </c>
      <c r="E108" s="122"/>
      <c r="F108" s="122"/>
      <c r="G108" s="122"/>
      <c r="H108" s="122"/>
      <c r="I108" s="122"/>
      <c r="J108" s="123">
        <f>J328</f>
        <v>0</v>
      </c>
      <c r="L108" s="120"/>
    </row>
    <row r="109" spans="1:47" s="2" customFormat="1" ht="21.75" customHeight="1" x14ac:dyDescent="0.15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47" s="2" customFormat="1" ht="7" customHeight="1" x14ac:dyDescent="0.15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31" s="2" customFormat="1" ht="7" customHeight="1" x14ac:dyDescent="0.15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25" customHeight="1" x14ac:dyDescent="0.15">
      <c r="A115" s="30"/>
      <c r="B115" s="31"/>
      <c r="C115" s="22" t="s">
        <v>169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7" customHeight="1" x14ac:dyDescent="0.15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12" customHeight="1" x14ac:dyDescent="0.15">
      <c r="A117" s="30"/>
      <c r="B117" s="31"/>
      <c r="C117" s="27" t="s">
        <v>14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26.25" customHeight="1" x14ac:dyDescent="0.15">
      <c r="A118" s="30"/>
      <c r="B118" s="31"/>
      <c r="C118" s="30"/>
      <c r="D118" s="30"/>
      <c r="E118" s="247" t="str">
        <f>E7</f>
        <v>Semily - obnova inženýrských sítí v lokalitě Na Mýtě a shybek pod Jizerou</v>
      </c>
      <c r="F118" s="248"/>
      <c r="G118" s="248"/>
      <c r="H118" s="248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1" customFormat="1" ht="12" customHeight="1" x14ac:dyDescent="0.15">
      <c r="B119" s="21"/>
      <c r="C119" s="27" t="s">
        <v>150</v>
      </c>
      <c r="L119" s="21"/>
    </row>
    <row r="120" spans="1:31" s="1" customFormat="1" ht="16.5" customHeight="1" x14ac:dyDescent="0.15">
      <c r="B120" s="21"/>
      <c r="E120" s="247" t="s">
        <v>151</v>
      </c>
      <c r="F120" s="212"/>
      <c r="G120" s="212"/>
      <c r="H120" s="212"/>
      <c r="L120" s="21"/>
    </row>
    <row r="121" spans="1:31" s="1" customFormat="1" ht="12" customHeight="1" x14ac:dyDescent="0.15">
      <c r="B121" s="21"/>
      <c r="C121" s="27" t="s">
        <v>152</v>
      </c>
      <c r="L121" s="21"/>
    </row>
    <row r="122" spans="1:31" s="2" customFormat="1" ht="23.25" customHeight="1" x14ac:dyDescent="0.15">
      <c r="A122" s="30"/>
      <c r="B122" s="31"/>
      <c r="C122" s="30"/>
      <c r="D122" s="30"/>
      <c r="E122" s="245" t="s">
        <v>153</v>
      </c>
      <c r="F122" s="246"/>
      <c r="G122" s="246"/>
      <c r="H122" s="246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 x14ac:dyDescent="0.15">
      <c r="A123" s="30"/>
      <c r="B123" s="31"/>
      <c r="C123" s="27" t="s">
        <v>154</v>
      </c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6.5" customHeight="1" x14ac:dyDescent="0.15">
      <c r="A124" s="30"/>
      <c r="B124" s="31"/>
      <c r="C124" s="30"/>
      <c r="D124" s="30"/>
      <c r="E124" s="241" t="str">
        <f>E13</f>
        <v>01 - Stoka B-1</v>
      </c>
      <c r="F124" s="246"/>
      <c r="G124" s="246"/>
      <c r="H124" s="246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7" customHeight="1" x14ac:dyDescent="0.15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2" customHeight="1" x14ac:dyDescent="0.15">
      <c r="A126" s="30"/>
      <c r="B126" s="31"/>
      <c r="C126" s="27" t="s">
        <v>18</v>
      </c>
      <c r="D126" s="30"/>
      <c r="E126" s="30"/>
      <c r="F126" s="25" t="str">
        <f>F16</f>
        <v>Semily</v>
      </c>
      <c r="G126" s="30"/>
      <c r="H126" s="30"/>
      <c r="I126" s="27" t="s">
        <v>20</v>
      </c>
      <c r="J126" s="53" t="str">
        <f>IF(J16="","",J16)</f>
        <v>27. 10. 2022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7" customHeight="1" x14ac:dyDescent="0.15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25" customHeight="1" x14ac:dyDescent="0.15">
      <c r="A128" s="30"/>
      <c r="B128" s="31"/>
      <c r="C128" s="27" t="s">
        <v>22</v>
      </c>
      <c r="D128" s="30"/>
      <c r="E128" s="30"/>
      <c r="F128" s="25" t="str">
        <f>E19</f>
        <v>VHS Turnov, Antonína Dvořáka 287, 511 01 Turnov</v>
      </c>
      <c r="G128" s="30"/>
      <c r="H128" s="30"/>
      <c r="I128" s="27" t="s">
        <v>28</v>
      </c>
      <c r="J128" s="28" t="str">
        <f>E25</f>
        <v>ŠINDLAR s.r.o.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5.25" customHeight="1" x14ac:dyDescent="0.15">
      <c r="A129" s="30"/>
      <c r="B129" s="31"/>
      <c r="C129" s="27" t="s">
        <v>26</v>
      </c>
      <c r="D129" s="30"/>
      <c r="E129" s="30"/>
      <c r="F129" s="25" t="str">
        <f>IF(E22="","",E22)</f>
        <v>Dle výběrového řízení</v>
      </c>
      <c r="G129" s="30"/>
      <c r="H129" s="30"/>
      <c r="I129" s="27" t="s">
        <v>33</v>
      </c>
      <c r="J129" s="28" t="str">
        <f>E28</f>
        <v>Roman Bárta</v>
      </c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0.25" customHeight="1" x14ac:dyDescent="0.15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11" customFormat="1" ht="29.25" customHeight="1" x14ac:dyDescent="0.15">
      <c r="A131" s="124"/>
      <c r="B131" s="125"/>
      <c r="C131" s="126" t="s">
        <v>170</v>
      </c>
      <c r="D131" s="127" t="s">
        <v>62</v>
      </c>
      <c r="E131" s="127" t="s">
        <v>58</v>
      </c>
      <c r="F131" s="127" t="s">
        <v>59</v>
      </c>
      <c r="G131" s="127" t="s">
        <v>171</v>
      </c>
      <c r="H131" s="127" t="s">
        <v>172</v>
      </c>
      <c r="I131" s="127" t="s">
        <v>173</v>
      </c>
      <c r="J131" s="127" t="s">
        <v>158</v>
      </c>
      <c r="K131" s="128" t="s">
        <v>174</v>
      </c>
      <c r="L131" s="129"/>
      <c r="M131" s="60" t="s">
        <v>1</v>
      </c>
      <c r="N131" s="61" t="s">
        <v>41</v>
      </c>
      <c r="O131" s="61" t="s">
        <v>175</v>
      </c>
      <c r="P131" s="61" t="s">
        <v>176</v>
      </c>
      <c r="Q131" s="61" t="s">
        <v>177</v>
      </c>
      <c r="R131" s="61" t="s">
        <v>178</v>
      </c>
      <c r="S131" s="61" t="s">
        <v>179</v>
      </c>
      <c r="T131" s="62" t="s">
        <v>180</v>
      </c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</row>
    <row r="132" spans="1:65" s="2" customFormat="1" ht="22.75" customHeight="1" x14ac:dyDescent="0.2">
      <c r="A132" s="30"/>
      <c r="B132" s="31"/>
      <c r="C132" s="67" t="s">
        <v>181</v>
      </c>
      <c r="D132" s="30"/>
      <c r="E132" s="30"/>
      <c r="F132" s="30"/>
      <c r="G132" s="30"/>
      <c r="H132" s="30"/>
      <c r="I132" s="30"/>
      <c r="J132" s="130">
        <f>BK132</f>
        <v>0</v>
      </c>
      <c r="K132" s="30"/>
      <c r="L132" s="31"/>
      <c r="M132" s="63"/>
      <c r="N132" s="54"/>
      <c r="O132" s="64"/>
      <c r="P132" s="131">
        <f>P133</f>
        <v>994.87379199999987</v>
      </c>
      <c r="Q132" s="64"/>
      <c r="R132" s="131">
        <f>R133</f>
        <v>445.67303011999996</v>
      </c>
      <c r="S132" s="64"/>
      <c r="T132" s="132">
        <f>T133</f>
        <v>126.290076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T132" s="18" t="s">
        <v>76</v>
      </c>
      <c r="AU132" s="18" t="s">
        <v>160</v>
      </c>
      <c r="BK132" s="133">
        <f>BK133</f>
        <v>0</v>
      </c>
    </row>
    <row r="133" spans="1:65" s="12" customFormat="1" ht="26" customHeight="1" x14ac:dyDescent="0.2">
      <c r="B133" s="134"/>
      <c r="D133" s="135" t="s">
        <v>76</v>
      </c>
      <c r="E133" s="136" t="s">
        <v>182</v>
      </c>
      <c r="F133" s="136" t="s">
        <v>183</v>
      </c>
      <c r="J133" s="137">
        <f>BK133</f>
        <v>0</v>
      </c>
      <c r="L133" s="134"/>
      <c r="M133" s="138"/>
      <c r="N133" s="139"/>
      <c r="O133" s="139"/>
      <c r="P133" s="140">
        <f>P134+P247+P252+P255+P278+P322+P328</f>
        <v>994.87379199999987</v>
      </c>
      <c r="Q133" s="139"/>
      <c r="R133" s="140">
        <f>R134+R247+R252+R255+R278+R322+R328</f>
        <v>445.67303011999996</v>
      </c>
      <c r="S133" s="139"/>
      <c r="T133" s="141">
        <f>T134+T247+T252+T255+T278+T322+T328</f>
        <v>126.290076</v>
      </c>
      <c r="AR133" s="135" t="s">
        <v>84</v>
      </c>
      <c r="AT133" s="142" t="s">
        <v>76</v>
      </c>
      <c r="AU133" s="142" t="s">
        <v>77</v>
      </c>
      <c r="AY133" s="135" t="s">
        <v>184</v>
      </c>
      <c r="BK133" s="143">
        <f>BK134+BK247+BK252+BK255+BK278+BK322+BK328</f>
        <v>0</v>
      </c>
    </row>
    <row r="134" spans="1:65" s="12" customFormat="1" ht="22.75" customHeight="1" x14ac:dyDescent="0.15">
      <c r="B134" s="134"/>
      <c r="D134" s="135" t="s">
        <v>76</v>
      </c>
      <c r="E134" s="144" t="s">
        <v>84</v>
      </c>
      <c r="F134" s="144" t="s">
        <v>185</v>
      </c>
      <c r="J134" s="145">
        <f>BK134</f>
        <v>0</v>
      </c>
      <c r="L134" s="134"/>
      <c r="M134" s="138"/>
      <c r="N134" s="139"/>
      <c r="O134" s="139"/>
      <c r="P134" s="140">
        <f>SUM(P135:P246)</f>
        <v>485.53251999999992</v>
      </c>
      <c r="Q134" s="139"/>
      <c r="R134" s="140">
        <f>SUM(R135:R246)</f>
        <v>380.30856701999994</v>
      </c>
      <c r="S134" s="139"/>
      <c r="T134" s="141">
        <f>SUM(T135:T246)</f>
        <v>126.290076</v>
      </c>
      <c r="AR134" s="135" t="s">
        <v>84</v>
      </c>
      <c r="AT134" s="142" t="s">
        <v>76</v>
      </c>
      <c r="AU134" s="142" t="s">
        <v>84</v>
      </c>
      <c r="AY134" s="135" t="s">
        <v>184</v>
      </c>
      <c r="BK134" s="143">
        <f>SUM(BK135:BK246)</f>
        <v>0</v>
      </c>
    </row>
    <row r="135" spans="1:65" s="2" customFormat="1" ht="66.75" customHeight="1" x14ac:dyDescent="0.15">
      <c r="A135" s="30"/>
      <c r="B135" s="146"/>
      <c r="C135" s="147" t="s">
        <v>84</v>
      </c>
      <c r="D135" s="147" t="s">
        <v>186</v>
      </c>
      <c r="E135" s="148" t="s">
        <v>187</v>
      </c>
      <c r="F135" s="149" t="s">
        <v>188</v>
      </c>
      <c r="G135" s="150" t="s">
        <v>189</v>
      </c>
      <c r="H135" s="151">
        <v>93.686999999999998</v>
      </c>
      <c r="I135" s="152"/>
      <c r="J135" s="152">
        <f>ROUND(I135*H135,2)</f>
        <v>0</v>
      </c>
      <c r="K135" s="149" t="s">
        <v>190</v>
      </c>
      <c r="L135" s="31"/>
      <c r="M135" s="153" t="s">
        <v>1</v>
      </c>
      <c r="N135" s="154" t="s">
        <v>42</v>
      </c>
      <c r="O135" s="155">
        <v>0.11899999999999999</v>
      </c>
      <c r="P135" s="155">
        <f>O135*H135</f>
        <v>11.148752999999999</v>
      </c>
      <c r="Q135" s="155">
        <v>0</v>
      </c>
      <c r="R135" s="155">
        <f>Q135*H135</f>
        <v>0</v>
      </c>
      <c r="S135" s="155">
        <v>0.44</v>
      </c>
      <c r="T135" s="156">
        <f>S135*H135</f>
        <v>41.222279999999998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7" t="s">
        <v>97</v>
      </c>
      <c r="AT135" s="157" t="s">
        <v>186</v>
      </c>
      <c r="AU135" s="157" t="s">
        <v>86</v>
      </c>
      <c r="AY135" s="18" t="s">
        <v>184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8" t="s">
        <v>84</v>
      </c>
      <c r="BK135" s="158">
        <f>ROUND(I135*H135,2)</f>
        <v>0</v>
      </c>
      <c r="BL135" s="18" t="s">
        <v>97</v>
      </c>
      <c r="BM135" s="157" t="s">
        <v>191</v>
      </c>
    </row>
    <row r="136" spans="1:65" s="2" customFormat="1" ht="30" x14ac:dyDescent="0.15">
      <c r="A136" s="30"/>
      <c r="B136" s="31"/>
      <c r="C136" s="30"/>
      <c r="D136" s="159" t="s">
        <v>192</v>
      </c>
      <c r="E136" s="30"/>
      <c r="F136" s="160" t="s">
        <v>193</v>
      </c>
      <c r="G136" s="30"/>
      <c r="H136" s="30"/>
      <c r="I136" s="30"/>
      <c r="J136" s="30"/>
      <c r="K136" s="30"/>
      <c r="L136" s="31"/>
      <c r="M136" s="161"/>
      <c r="N136" s="162"/>
      <c r="O136" s="56"/>
      <c r="P136" s="56"/>
      <c r="Q136" s="56"/>
      <c r="R136" s="56"/>
      <c r="S136" s="56"/>
      <c r="T136" s="57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192</v>
      </c>
      <c r="AU136" s="18" t="s">
        <v>86</v>
      </c>
    </row>
    <row r="137" spans="1:65" s="13" customFormat="1" x14ac:dyDescent="0.15">
      <c r="B137" s="163"/>
      <c r="D137" s="159" t="s">
        <v>194</v>
      </c>
      <c r="E137" s="164" t="s">
        <v>1</v>
      </c>
      <c r="F137" s="165" t="s">
        <v>195</v>
      </c>
      <c r="H137" s="164" t="s">
        <v>1</v>
      </c>
      <c r="L137" s="163"/>
      <c r="M137" s="166"/>
      <c r="N137" s="167"/>
      <c r="O137" s="167"/>
      <c r="P137" s="167"/>
      <c r="Q137" s="167"/>
      <c r="R137" s="167"/>
      <c r="S137" s="167"/>
      <c r="T137" s="168"/>
      <c r="AT137" s="164" t="s">
        <v>194</v>
      </c>
      <c r="AU137" s="164" t="s">
        <v>86</v>
      </c>
      <c r="AV137" s="13" t="s">
        <v>84</v>
      </c>
      <c r="AW137" s="13" t="s">
        <v>32</v>
      </c>
      <c r="AX137" s="13" t="s">
        <v>77</v>
      </c>
      <c r="AY137" s="164" t="s">
        <v>184</v>
      </c>
    </row>
    <row r="138" spans="1:65" s="13" customFormat="1" x14ac:dyDescent="0.15">
      <c r="B138" s="163"/>
      <c r="D138" s="159" t="s">
        <v>194</v>
      </c>
      <c r="E138" s="164" t="s">
        <v>1</v>
      </c>
      <c r="F138" s="165" t="s">
        <v>196</v>
      </c>
      <c r="H138" s="164" t="s">
        <v>1</v>
      </c>
      <c r="L138" s="163"/>
      <c r="M138" s="166"/>
      <c r="N138" s="167"/>
      <c r="O138" s="167"/>
      <c r="P138" s="167"/>
      <c r="Q138" s="167"/>
      <c r="R138" s="167"/>
      <c r="S138" s="167"/>
      <c r="T138" s="168"/>
      <c r="AT138" s="164" t="s">
        <v>194</v>
      </c>
      <c r="AU138" s="164" t="s">
        <v>86</v>
      </c>
      <c r="AV138" s="13" t="s">
        <v>84</v>
      </c>
      <c r="AW138" s="13" t="s">
        <v>32</v>
      </c>
      <c r="AX138" s="13" t="s">
        <v>77</v>
      </c>
      <c r="AY138" s="164" t="s">
        <v>184</v>
      </c>
    </row>
    <row r="139" spans="1:65" s="14" customFormat="1" x14ac:dyDescent="0.15">
      <c r="B139" s="169"/>
      <c r="D139" s="159" t="s">
        <v>194</v>
      </c>
      <c r="E139" s="170" t="s">
        <v>1</v>
      </c>
      <c r="F139" s="171" t="s">
        <v>197</v>
      </c>
      <c r="H139" s="172">
        <v>93.686999999999998</v>
      </c>
      <c r="L139" s="169"/>
      <c r="M139" s="173"/>
      <c r="N139" s="174"/>
      <c r="O139" s="174"/>
      <c r="P139" s="174"/>
      <c r="Q139" s="174"/>
      <c r="R139" s="174"/>
      <c r="S139" s="174"/>
      <c r="T139" s="175"/>
      <c r="AT139" s="170" t="s">
        <v>194</v>
      </c>
      <c r="AU139" s="170" t="s">
        <v>86</v>
      </c>
      <c r="AV139" s="14" t="s">
        <v>86</v>
      </c>
      <c r="AW139" s="14" t="s">
        <v>32</v>
      </c>
      <c r="AX139" s="14" t="s">
        <v>84</v>
      </c>
      <c r="AY139" s="170" t="s">
        <v>184</v>
      </c>
    </row>
    <row r="140" spans="1:65" s="2" customFormat="1" ht="62.75" customHeight="1" x14ac:dyDescent="0.15">
      <c r="A140" s="30"/>
      <c r="B140" s="146"/>
      <c r="C140" s="147" t="s">
        <v>86</v>
      </c>
      <c r="D140" s="147" t="s">
        <v>186</v>
      </c>
      <c r="E140" s="148" t="s">
        <v>198</v>
      </c>
      <c r="F140" s="149" t="s">
        <v>199</v>
      </c>
      <c r="G140" s="150" t="s">
        <v>189</v>
      </c>
      <c r="H140" s="151">
        <v>93.686999999999998</v>
      </c>
      <c r="I140" s="152"/>
      <c r="J140" s="152">
        <f>ROUND(I140*H140,2)</f>
        <v>0</v>
      </c>
      <c r="K140" s="149" t="s">
        <v>190</v>
      </c>
      <c r="L140" s="31"/>
      <c r="M140" s="153" t="s">
        <v>1</v>
      </c>
      <c r="N140" s="154" t="s">
        <v>42</v>
      </c>
      <c r="O140" s="155">
        <v>0.19400000000000001</v>
      </c>
      <c r="P140" s="155">
        <f>O140*H140</f>
        <v>18.175277999999999</v>
      </c>
      <c r="Q140" s="155">
        <v>0</v>
      </c>
      <c r="R140" s="155">
        <f>Q140*H140</f>
        <v>0</v>
      </c>
      <c r="S140" s="155">
        <v>0.32500000000000001</v>
      </c>
      <c r="T140" s="156">
        <f>S140*H140</f>
        <v>30.448274999999999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7" t="s">
        <v>97</v>
      </c>
      <c r="AT140" s="157" t="s">
        <v>186</v>
      </c>
      <c r="AU140" s="157" t="s">
        <v>86</v>
      </c>
      <c r="AY140" s="18" t="s">
        <v>184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8" t="s">
        <v>84</v>
      </c>
      <c r="BK140" s="158">
        <f>ROUND(I140*H140,2)</f>
        <v>0</v>
      </c>
      <c r="BL140" s="18" t="s">
        <v>97</v>
      </c>
      <c r="BM140" s="157" t="s">
        <v>200</v>
      </c>
    </row>
    <row r="141" spans="1:65" s="13" customFormat="1" x14ac:dyDescent="0.15">
      <c r="B141" s="163"/>
      <c r="D141" s="159" t="s">
        <v>194</v>
      </c>
      <c r="E141" s="164" t="s">
        <v>1</v>
      </c>
      <c r="F141" s="165" t="s">
        <v>195</v>
      </c>
      <c r="H141" s="164" t="s">
        <v>1</v>
      </c>
      <c r="L141" s="163"/>
      <c r="M141" s="166"/>
      <c r="N141" s="167"/>
      <c r="O141" s="167"/>
      <c r="P141" s="167"/>
      <c r="Q141" s="167"/>
      <c r="R141" s="167"/>
      <c r="S141" s="167"/>
      <c r="T141" s="168"/>
      <c r="AT141" s="164" t="s">
        <v>194</v>
      </c>
      <c r="AU141" s="164" t="s">
        <v>86</v>
      </c>
      <c r="AV141" s="13" t="s">
        <v>84</v>
      </c>
      <c r="AW141" s="13" t="s">
        <v>32</v>
      </c>
      <c r="AX141" s="13" t="s">
        <v>77</v>
      </c>
      <c r="AY141" s="164" t="s">
        <v>184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196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4" customFormat="1" x14ac:dyDescent="0.15">
      <c r="B143" s="169"/>
      <c r="D143" s="159" t="s">
        <v>194</v>
      </c>
      <c r="E143" s="170" t="s">
        <v>1</v>
      </c>
      <c r="F143" s="171" t="s">
        <v>197</v>
      </c>
      <c r="H143" s="172">
        <v>93.686999999999998</v>
      </c>
      <c r="L143" s="169"/>
      <c r="M143" s="173"/>
      <c r="N143" s="174"/>
      <c r="O143" s="174"/>
      <c r="P143" s="174"/>
      <c r="Q143" s="174"/>
      <c r="R143" s="174"/>
      <c r="S143" s="174"/>
      <c r="T143" s="175"/>
      <c r="AT143" s="170" t="s">
        <v>194</v>
      </c>
      <c r="AU143" s="170" t="s">
        <v>86</v>
      </c>
      <c r="AV143" s="14" t="s">
        <v>86</v>
      </c>
      <c r="AW143" s="14" t="s">
        <v>32</v>
      </c>
      <c r="AX143" s="14" t="s">
        <v>84</v>
      </c>
      <c r="AY143" s="170" t="s">
        <v>184</v>
      </c>
    </row>
    <row r="144" spans="1:65" s="2" customFormat="1" ht="49" customHeight="1" x14ac:dyDescent="0.15">
      <c r="A144" s="30"/>
      <c r="B144" s="146"/>
      <c r="C144" s="147" t="s">
        <v>93</v>
      </c>
      <c r="D144" s="147" t="s">
        <v>186</v>
      </c>
      <c r="E144" s="148" t="s">
        <v>201</v>
      </c>
      <c r="F144" s="149" t="s">
        <v>202</v>
      </c>
      <c r="G144" s="150" t="s">
        <v>189</v>
      </c>
      <c r="H144" s="151">
        <v>93.686999999999998</v>
      </c>
      <c r="I144" s="152"/>
      <c r="J144" s="152">
        <f>ROUND(I144*H144,2)</f>
        <v>0</v>
      </c>
      <c r="K144" s="149" t="s">
        <v>1</v>
      </c>
      <c r="L144" s="31"/>
      <c r="M144" s="153" t="s">
        <v>1</v>
      </c>
      <c r="N144" s="154" t="s">
        <v>42</v>
      </c>
      <c r="O144" s="155">
        <v>3.4000000000000002E-2</v>
      </c>
      <c r="P144" s="155">
        <f>O144*H144</f>
        <v>3.1853580000000004</v>
      </c>
      <c r="Q144" s="155">
        <v>9.0000000000000006E-5</v>
      </c>
      <c r="R144" s="155">
        <f>Q144*H144</f>
        <v>8.4318299999999995E-3</v>
      </c>
      <c r="S144" s="155">
        <v>0.25600000000000001</v>
      </c>
      <c r="T144" s="156">
        <f>S144*H144</f>
        <v>23.983872000000002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97</v>
      </c>
      <c r="AT144" s="157" t="s">
        <v>186</v>
      </c>
      <c r="AU144" s="157" t="s">
        <v>86</v>
      </c>
      <c r="AY144" s="18" t="s">
        <v>184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97</v>
      </c>
      <c r="BM144" s="157" t="s">
        <v>203</v>
      </c>
    </row>
    <row r="145" spans="1:65" s="2" customFormat="1" ht="30" x14ac:dyDescent="0.15">
      <c r="A145" s="30"/>
      <c r="B145" s="31"/>
      <c r="C145" s="30"/>
      <c r="D145" s="159" t="s">
        <v>192</v>
      </c>
      <c r="E145" s="30"/>
      <c r="F145" s="160" t="s">
        <v>204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192</v>
      </c>
      <c r="AU145" s="18" t="s">
        <v>86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195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3" customFormat="1" x14ac:dyDescent="0.15">
      <c r="B147" s="163"/>
      <c r="D147" s="159" t="s">
        <v>194</v>
      </c>
      <c r="E147" s="164" t="s">
        <v>1</v>
      </c>
      <c r="F147" s="165" t="s">
        <v>196</v>
      </c>
      <c r="H147" s="164" t="s">
        <v>1</v>
      </c>
      <c r="L147" s="163"/>
      <c r="M147" s="166"/>
      <c r="N147" s="167"/>
      <c r="O147" s="167"/>
      <c r="P147" s="167"/>
      <c r="Q147" s="167"/>
      <c r="R147" s="167"/>
      <c r="S147" s="167"/>
      <c r="T147" s="168"/>
      <c r="AT147" s="164" t="s">
        <v>194</v>
      </c>
      <c r="AU147" s="164" t="s">
        <v>86</v>
      </c>
      <c r="AV147" s="13" t="s">
        <v>84</v>
      </c>
      <c r="AW147" s="13" t="s">
        <v>32</v>
      </c>
      <c r="AX147" s="13" t="s">
        <v>77</v>
      </c>
      <c r="AY147" s="164" t="s">
        <v>184</v>
      </c>
    </row>
    <row r="148" spans="1:65" s="14" customFormat="1" x14ac:dyDescent="0.15">
      <c r="B148" s="169"/>
      <c r="D148" s="159" t="s">
        <v>194</v>
      </c>
      <c r="E148" s="170" t="s">
        <v>1</v>
      </c>
      <c r="F148" s="171" t="s">
        <v>197</v>
      </c>
      <c r="H148" s="172">
        <v>93.686999999999998</v>
      </c>
      <c r="L148" s="169"/>
      <c r="M148" s="173"/>
      <c r="N148" s="174"/>
      <c r="O148" s="174"/>
      <c r="P148" s="174"/>
      <c r="Q148" s="174"/>
      <c r="R148" s="174"/>
      <c r="S148" s="174"/>
      <c r="T148" s="175"/>
      <c r="AT148" s="170" t="s">
        <v>194</v>
      </c>
      <c r="AU148" s="170" t="s">
        <v>86</v>
      </c>
      <c r="AV148" s="14" t="s">
        <v>86</v>
      </c>
      <c r="AW148" s="14" t="s">
        <v>32</v>
      </c>
      <c r="AX148" s="14" t="s">
        <v>84</v>
      </c>
      <c r="AY148" s="170" t="s">
        <v>184</v>
      </c>
    </row>
    <row r="149" spans="1:65" s="2" customFormat="1" ht="49" customHeight="1" x14ac:dyDescent="0.15">
      <c r="A149" s="30"/>
      <c r="B149" s="146"/>
      <c r="C149" s="147" t="s">
        <v>97</v>
      </c>
      <c r="D149" s="147" t="s">
        <v>186</v>
      </c>
      <c r="E149" s="148" t="s">
        <v>205</v>
      </c>
      <c r="F149" s="149" t="s">
        <v>206</v>
      </c>
      <c r="G149" s="150" t="s">
        <v>189</v>
      </c>
      <c r="H149" s="151">
        <v>93.686999999999998</v>
      </c>
      <c r="I149" s="152"/>
      <c r="J149" s="152">
        <f>ROUND(I149*H149,2)</f>
        <v>0</v>
      </c>
      <c r="K149" s="149" t="s">
        <v>1</v>
      </c>
      <c r="L149" s="31"/>
      <c r="M149" s="153" t="s">
        <v>1</v>
      </c>
      <c r="N149" s="154" t="s">
        <v>42</v>
      </c>
      <c r="O149" s="155">
        <v>3.4000000000000002E-2</v>
      </c>
      <c r="P149" s="155">
        <f>O149*H149</f>
        <v>3.1853580000000004</v>
      </c>
      <c r="Q149" s="155">
        <v>9.0000000000000006E-5</v>
      </c>
      <c r="R149" s="155">
        <f>Q149*H149</f>
        <v>8.4318299999999995E-3</v>
      </c>
      <c r="S149" s="155">
        <v>0.23499999999999999</v>
      </c>
      <c r="T149" s="156">
        <f>S149*H149</f>
        <v>22.016444999999997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7" t="s">
        <v>97</v>
      </c>
      <c r="AT149" s="157" t="s">
        <v>186</v>
      </c>
      <c r="AU149" s="157" t="s">
        <v>86</v>
      </c>
      <c r="AY149" s="18" t="s">
        <v>184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8" t="s">
        <v>84</v>
      </c>
      <c r="BK149" s="158">
        <f>ROUND(I149*H149,2)</f>
        <v>0</v>
      </c>
      <c r="BL149" s="18" t="s">
        <v>97</v>
      </c>
      <c r="BM149" s="157" t="s">
        <v>207</v>
      </c>
    </row>
    <row r="150" spans="1:65" s="2" customFormat="1" ht="30" x14ac:dyDescent="0.15">
      <c r="A150" s="30"/>
      <c r="B150" s="31"/>
      <c r="C150" s="30"/>
      <c r="D150" s="159" t="s">
        <v>192</v>
      </c>
      <c r="E150" s="30"/>
      <c r="F150" s="160" t="s">
        <v>208</v>
      </c>
      <c r="G150" s="30"/>
      <c r="H150" s="30"/>
      <c r="I150" s="30"/>
      <c r="J150" s="30"/>
      <c r="K150" s="30"/>
      <c r="L150" s="31"/>
      <c r="M150" s="161"/>
      <c r="N150" s="162"/>
      <c r="O150" s="56"/>
      <c r="P150" s="56"/>
      <c r="Q150" s="56"/>
      <c r="R150" s="56"/>
      <c r="S150" s="56"/>
      <c r="T150" s="57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T150" s="18" t="s">
        <v>192</v>
      </c>
      <c r="AU150" s="18" t="s">
        <v>86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195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3" customFormat="1" x14ac:dyDescent="0.15">
      <c r="B152" s="163"/>
      <c r="D152" s="159" t="s">
        <v>194</v>
      </c>
      <c r="E152" s="164" t="s">
        <v>1</v>
      </c>
      <c r="F152" s="165" t="s">
        <v>196</v>
      </c>
      <c r="H152" s="164" t="s">
        <v>1</v>
      </c>
      <c r="L152" s="163"/>
      <c r="M152" s="166"/>
      <c r="N152" s="167"/>
      <c r="O152" s="167"/>
      <c r="P152" s="167"/>
      <c r="Q152" s="167"/>
      <c r="R152" s="167"/>
      <c r="S152" s="167"/>
      <c r="T152" s="168"/>
      <c r="AT152" s="164" t="s">
        <v>194</v>
      </c>
      <c r="AU152" s="164" t="s">
        <v>86</v>
      </c>
      <c r="AV152" s="13" t="s">
        <v>84</v>
      </c>
      <c r="AW152" s="13" t="s">
        <v>32</v>
      </c>
      <c r="AX152" s="13" t="s">
        <v>77</v>
      </c>
      <c r="AY152" s="164" t="s">
        <v>184</v>
      </c>
    </row>
    <row r="153" spans="1:65" s="14" customFormat="1" x14ac:dyDescent="0.15">
      <c r="B153" s="169"/>
      <c r="D153" s="159" t="s">
        <v>194</v>
      </c>
      <c r="E153" s="170" t="s">
        <v>1</v>
      </c>
      <c r="F153" s="171" t="s">
        <v>197</v>
      </c>
      <c r="H153" s="172">
        <v>93.686999999999998</v>
      </c>
      <c r="L153" s="169"/>
      <c r="M153" s="173"/>
      <c r="N153" s="174"/>
      <c r="O153" s="174"/>
      <c r="P153" s="174"/>
      <c r="Q153" s="174"/>
      <c r="R153" s="174"/>
      <c r="S153" s="174"/>
      <c r="T153" s="175"/>
      <c r="AT153" s="170" t="s">
        <v>194</v>
      </c>
      <c r="AU153" s="170" t="s">
        <v>86</v>
      </c>
      <c r="AV153" s="14" t="s">
        <v>86</v>
      </c>
      <c r="AW153" s="14" t="s">
        <v>32</v>
      </c>
      <c r="AX153" s="14" t="s">
        <v>84</v>
      </c>
      <c r="AY153" s="170" t="s">
        <v>184</v>
      </c>
    </row>
    <row r="154" spans="1:65" s="2" customFormat="1" ht="49" customHeight="1" x14ac:dyDescent="0.15">
      <c r="A154" s="30"/>
      <c r="B154" s="146"/>
      <c r="C154" s="147" t="s">
        <v>209</v>
      </c>
      <c r="D154" s="147" t="s">
        <v>186</v>
      </c>
      <c r="E154" s="148" t="s">
        <v>210</v>
      </c>
      <c r="F154" s="149" t="s">
        <v>211</v>
      </c>
      <c r="G154" s="150" t="s">
        <v>189</v>
      </c>
      <c r="H154" s="151">
        <v>93.686999999999998</v>
      </c>
      <c r="I154" s="152"/>
      <c r="J154" s="152">
        <f>ROUND(I154*H154,2)</f>
        <v>0</v>
      </c>
      <c r="K154" s="149" t="s">
        <v>190</v>
      </c>
      <c r="L154" s="31"/>
      <c r="M154" s="153" t="s">
        <v>1</v>
      </c>
      <c r="N154" s="154" t="s">
        <v>42</v>
      </c>
      <c r="O154" s="155">
        <v>1.6E-2</v>
      </c>
      <c r="P154" s="155">
        <f>O154*H154</f>
        <v>1.4989920000000001</v>
      </c>
      <c r="Q154" s="155">
        <v>4.0000000000000003E-5</v>
      </c>
      <c r="R154" s="155">
        <f>Q154*H154</f>
        <v>3.7474800000000001E-3</v>
      </c>
      <c r="S154" s="155">
        <v>9.1999999999999998E-2</v>
      </c>
      <c r="T154" s="156">
        <f>S154*H154</f>
        <v>8.6192039999999999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97</v>
      </c>
      <c r="AT154" s="157" t="s">
        <v>186</v>
      </c>
      <c r="AU154" s="157" t="s">
        <v>86</v>
      </c>
      <c r="AY154" s="18" t="s">
        <v>184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84</v>
      </c>
      <c r="BK154" s="158">
        <f>ROUND(I154*H154,2)</f>
        <v>0</v>
      </c>
      <c r="BL154" s="18" t="s">
        <v>97</v>
      </c>
      <c r="BM154" s="157" t="s">
        <v>212</v>
      </c>
    </row>
    <row r="155" spans="1:65" s="2" customFormat="1" ht="30" x14ac:dyDescent="0.15">
      <c r="A155" s="30"/>
      <c r="B155" s="31"/>
      <c r="C155" s="30"/>
      <c r="D155" s="159" t="s">
        <v>192</v>
      </c>
      <c r="E155" s="30"/>
      <c r="F155" s="160" t="s">
        <v>213</v>
      </c>
      <c r="G155" s="30"/>
      <c r="H155" s="30"/>
      <c r="I155" s="30"/>
      <c r="J155" s="30"/>
      <c r="K155" s="30"/>
      <c r="L155" s="31"/>
      <c r="M155" s="161"/>
      <c r="N155" s="162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192</v>
      </c>
      <c r="AU155" s="18" t="s">
        <v>86</v>
      </c>
    </row>
    <row r="156" spans="1:65" s="13" customFormat="1" x14ac:dyDescent="0.15">
      <c r="B156" s="163"/>
      <c r="D156" s="159" t="s">
        <v>194</v>
      </c>
      <c r="E156" s="164" t="s">
        <v>1</v>
      </c>
      <c r="F156" s="165" t="s">
        <v>195</v>
      </c>
      <c r="H156" s="164" t="s">
        <v>1</v>
      </c>
      <c r="L156" s="163"/>
      <c r="M156" s="166"/>
      <c r="N156" s="167"/>
      <c r="O156" s="167"/>
      <c r="P156" s="167"/>
      <c r="Q156" s="167"/>
      <c r="R156" s="167"/>
      <c r="S156" s="167"/>
      <c r="T156" s="168"/>
      <c r="AT156" s="164" t="s">
        <v>194</v>
      </c>
      <c r="AU156" s="164" t="s">
        <v>86</v>
      </c>
      <c r="AV156" s="13" t="s">
        <v>84</v>
      </c>
      <c r="AW156" s="13" t="s">
        <v>32</v>
      </c>
      <c r="AX156" s="13" t="s">
        <v>77</v>
      </c>
      <c r="AY156" s="164" t="s">
        <v>184</v>
      </c>
    </row>
    <row r="157" spans="1:65" s="13" customFormat="1" x14ac:dyDescent="0.15">
      <c r="B157" s="163"/>
      <c r="D157" s="159" t="s">
        <v>194</v>
      </c>
      <c r="E157" s="164" t="s">
        <v>1</v>
      </c>
      <c r="F157" s="165" t="s">
        <v>196</v>
      </c>
      <c r="H157" s="164" t="s">
        <v>1</v>
      </c>
      <c r="L157" s="163"/>
      <c r="M157" s="166"/>
      <c r="N157" s="167"/>
      <c r="O157" s="167"/>
      <c r="P157" s="167"/>
      <c r="Q157" s="167"/>
      <c r="R157" s="167"/>
      <c r="S157" s="167"/>
      <c r="T157" s="168"/>
      <c r="AT157" s="164" t="s">
        <v>194</v>
      </c>
      <c r="AU157" s="164" t="s">
        <v>86</v>
      </c>
      <c r="AV157" s="13" t="s">
        <v>84</v>
      </c>
      <c r="AW157" s="13" t="s">
        <v>32</v>
      </c>
      <c r="AX157" s="13" t="s">
        <v>77</v>
      </c>
      <c r="AY157" s="164" t="s">
        <v>184</v>
      </c>
    </row>
    <row r="158" spans="1:65" s="14" customFormat="1" x14ac:dyDescent="0.15">
      <c r="B158" s="169"/>
      <c r="D158" s="159" t="s">
        <v>194</v>
      </c>
      <c r="E158" s="170" t="s">
        <v>1</v>
      </c>
      <c r="F158" s="171" t="s">
        <v>197</v>
      </c>
      <c r="H158" s="172">
        <v>93.686999999999998</v>
      </c>
      <c r="L158" s="169"/>
      <c r="M158" s="173"/>
      <c r="N158" s="174"/>
      <c r="O158" s="174"/>
      <c r="P158" s="174"/>
      <c r="Q158" s="174"/>
      <c r="R158" s="174"/>
      <c r="S158" s="174"/>
      <c r="T158" s="175"/>
      <c r="AT158" s="170" t="s">
        <v>194</v>
      </c>
      <c r="AU158" s="170" t="s">
        <v>86</v>
      </c>
      <c r="AV158" s="14" t="s">
        <v>86</v>
      </c>
      <c r="AW158" s="14" t="s">
        <v>32</v>
      </c>
      <c r="AX158" s="14" t="s">
        <v>84</v>
      </c>
      <c r="AY158" s="170" t="s">
        <v>184</v>
      </c>
    </row>
    <row r="159" spans="1:65" s="2" customFormat="1" ht="24.25" customHeight="1" x14ac:dyDescent="0.15">
      <c r="A159" s="30"/>
      <c r="B159" s="146"/>
      <c r="C159" s="147" t="s">
        <v>214</v>
      </c>
      <c r="D159" s="147" t="s">
        <v>186</v>
      </c>
      <c r="E159" s="148" t="s">
        <v>215</v>
      </c>
      <c r="F159" s="149" t="s">
        <v>216</v>
      </c>
      <c r="G159" s="150" t="s">
        <v>217</v>
      </c>
      <c r="H159" s="151">
        <v>408.81599999999997</v>
      </c>
      <c r="I159" s="152"/>
      <c r="J159" s="152">
        <f>ROUND(I159*H159,2)</f>
        <v>0</v>
      </c>
      <c r="K159" s="149" t="s">
        <v>190</v>
      </c>
      <c r="L159" s="31"/>
      <c r="M159" s="153" t="s">
        <v>1</v>
      </c>
      <c r="N159" s="154" t="s">
        <v>42</v>
      </c>
      <c r="O159" s="155">
        <v>0.184</v>
      </c>
      <c r="P159" s="155">
        <f>O159*H159</f>
        <v>75.222144</v>
      </c>
      <c r="Q159" s="155">
        <v>3.0000000000000001E-5</v>
      </c>
      <c r="R159" s="155">
        <f>Q159*H159</f>
        <v>1.2264479999999999E-2</v>
      </c>
      <c r="S159" s="155">
        <v>0</v>
      </c>
      <c r="T159" s="156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7" t="s">
        <v>97</v>
      </c>
      <c r="AT159" s="157" t="s">
        <v>186</v>
      </c>
      <c r="AU159" s="157" t="s">
        <v>86</v>
      </c>
      <c r="AY159" s="18" t="s">
        <v>184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8" t="s">
        <v>84</v>
      </c>
      <c r="BK159" s="158">
        <f>ROUND(I159*H159,2)</f>
        <v>0</v>
      </c>
      <c r="BL159" s="18" t="s">
        <v>97</v>
      </c>
      <c r="BM159" s="157" t="s">
        <v>218</v>
      </c>
    </row>
    <row r="160" spans="1:65" s="14" customFormat="1" x14ac:dyDescent="0.15">
      <c r="B160" s="169"/>
      <c r="D160" s="159" t="s">
        <v>194</v>
      </c>
      <c r="E160" s="170" t="s">
        <v>1</v>
      </c>
      <c r="F160" s="171" t="s">
        <v>219</v>
      </c>
      <c r="H160" s="172">
        <v>408.81599999999997</v>
      </c>
      <c r="L160" s="169"/>
      <c r="M160" s="173"/>
      <c r="N160" s="174"/>
      <c r="O160" s="174"/>
      <c r="P160" s="174"/>
      <c r="Q160" s="174"/>
      <c r="R160" s="174"/>
      <c r="S160" s="174"/>
      <c r="T160" s="175"/>
      <c r="AT160" s="170" t="s">
        <v>194</v>
      </c>
      <c r="AU160" s="170" t="s">
        <v>86</v>
      </c>
      <c r="AV160" s="14" t="s">
        <v>86</v>
      </c>
      <c r="AW160" s="14" t="s">
        <v>32</v>
      </c>
      <c r="AX160" s="14" t="s">
        <v>84</v>
      </c>
      <c r="AY160" s="170" t="s">
        <v>184</v>
      </c>
    </row>
    <row r="161" spans="1:65" s="2" customFormat="1" ht="37.75" customHeight="1" x14ac:dyDescent="0.15">
      <c r="A161" s="30"/>
      <c r="B161" s="146"/>
      <c r="C161" s="147" t="s">
        <v>220</v>
      </c>
      <c r="D161" s="147" t="s">
        <v>186</v>
      </c>
      <c r="E161" s="148" t="s">
        <v>221</v>
      </c>
      <c r="F161" s="149" t="s">
        <v>222</v>
      </c>
      <c r="G161" s="150" t="s">
        <v>223</v>
      </c>
      <c r="H161" s="151">
        <v>17.033999999999999</v>
      </c>
      <c r="I161" s="152"/>
      <c r="J161" s="152">
        <f>ROUND(I161*H161,2)</f>
        <v>0</v>
      </c>
      <c r="K161" s="149" t="s">
        <v>190</v>
      </c>
      <c r="L161" s="31"/>
      <c r="M161" s="153" t="s">
        <v>1</v>
      </c>
      <c r="N161" s="154" t="s">
        <v>42</v>
      </c>
      <c r="O161" s="155">
        <v>0</v>
      </c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97</v>
      </c>
      <c r="AT161" s="157" t="s">
        <v>186</v>
      </c>
      <c r="AU161" s="157" t="s">
        <v>86</v>
      </c>
      <c r="AY161" s="18" t="s">
        <v>184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84</v>
      </c>
      <c r="BK161" s="158">
        <f>ROUND(I161*H161,2)</f>
        <v>0</v>
      </c>
      <c r="BL161" s="18" t="s">
        <v>97</v>
      </c>
      <c r="BM161" s="157" t="s">
        <v>224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225</v>
      </c>
      <c r="H162" s="172">
        <v>17.033999999999999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84</v>
      </c>
      <c r="AY162" s="170" t="s">
        <v>184</v>
      </c>
    </row>
    <row r="163" spans="1:65" s="2" customFormat="1" ht="90" customHeight="1" x14ac:dyDescent="0.15">
      <c r="A163" s="30"/>
      <c r="B163" s="146"/>
      <c r="C163" s="147" t="s">
        <v>226</v>
      </c>
      <c r="D163" s="147" t="s">
        <v>186</v>
      </c>
      <c r="E163" s="148" t="s">
        <v>227</v>
      </c>
      <c r="F163" s="149" t="s">
        <v>228</v>
      </c>
      <c r="G163" s="150" t="s">
        <v>229</v>
      </c>
      <c r="H163" s="151">
        <v>3.3</v>
      </c>
      <c r="I163" s="152"/>
      <c r="J163" s="152">
        <f>ROUND(I163*H163,2)</f>
        <v>0</v>
      </c>
      <c r="K163" s="149" t="s">
        <v>190</v>
      </c>
      <c r="L163" s="31"/>
      <c r="M163" s="153" t="s">
        <v>1</v>
      </c>
      <c r="N163" s="154" t="s">
        <v>42</v>
      </c>
      <c r="O163" s="155">
        <v>0.58099999999999996</v>
      </c>
      <c r="P163" s="155">
        <f>O163*H163</f>
        <v>1.9172999999999998</v>
      </c>
      <c r="Q163" s="155">
        <v>3.6900000000000002E-2</v>
      </c>
      <c r="R163" s="155">
        <f>Q163*H163</f>
        <v>0.12177</v>
      </c>
      <c r="S163" s="155">
        <v>0</v>
      </c>
      <c r="T163" s="156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97</v>
      </c>
      <c r="AT163" s="157" t="s">
        <v>186</v>
      </c>
      <c r="AU163" s="157" t="s">
        <v>86</v>
      </c>
      <c r="AY163" s="18" t="s">
        <v>184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97</v>
      </c>
      <c r="BM163" s="157" t="s">
        <v>230</v>
      </c>
    </row>
    <row r="164" spans="1:65" s="14" customFormat="1" x14ac:dyDescent="0.15">
      <c r="B164" s="169"/>
      <c r="D164" s="159" t="s">
        <v>194</v>
      </c>
      <c r="E164" s="170" t="s">
        <v>1</v>
      </c>
      <c r="F164" s="171" t="s">
        <v>231</v>
      </c>
      <c r="H164" s="172">
        <v>3.3</v>
      </c>
      <c r="L164" s="169"/>
      <c r="M164" s="173"/>
      <c r="N164" s="174"/>
      <c r="O164" s="174"/>
      <c r="P164" s="174"/>
      <c r="Q164" s="174"/>
      <c r="R164" s="174"/>
      <c r="S164" s="174"/>
      <c r="T164" s="175"/>
      <c r="AT164" s="170" t="s">
        <v>194</v>
      </c>
      <c r="AU164" s="170" t="s">
        <v>86</v>
      </c>
      <c r="AV164" s="14" t="s">
        <v>86</v>
      </c>
      <c r="AW164" s="14" t="s">
        <v>32</v>
      </c>
      <c r="AX164" s="14" t="s">
        <v>84</v>
      </c>
      <c r="AY164" s="170" t="s">
        <v>184</v>
      </c>
    </row>
    <row r="165" spans="1:65" s="2" customFormat="1" ht="66.75" customHeight="1" x14ac:dyDescent="0.15">
      <c r="A165" s="30"/>
      <c r="B165" s="146"/>
      <c r="C165" s="147" t="s">
        <v>232</v>
      </c>
      <c r="D165" s="147" t="s">
        <v>186</v>
      </c>
      <c r="E165" s="148" t="s">
        <v>233</v>
      </c>
      <c r="F165" s="149" t="s">
        <v>234</v>
      </c>
      <c r="G165" s="150" t="s">
        <v>229</v>
      </c>
      <c r="H165" s="151">
        <v>3.3</v>
      </c>
      <c r="I165" s="152"/>
      <c r="J165" s="152">
        <f>ROUND(I165*H165,2)</f>
        <v>0</v>
      </c>
      <c r="K165" s="149" t="s">
        <v>190</v>
      </c>
      <c r="L165" s="31"/>
      <c r="M165" s="153" t="s">
        <v>1</v>
      </c>
      <c r="N165" s="154" t="s">
        <v>42</v>
      </c>
      <c r="O165" s="155">
        <v>0.54700000000000004</v>
      </c>
      <c r="P165" s="155">
        <f>O165*H165</f>
        <v>1.8051000000000001</v>
      </c>
      <c r="Q165" s="155">
        <v>3.6900000000000002E-2</v>
      </c>
      <c r="R165" s="155">
        <f>Q165*H165</f>
        <v>0.12177</v>
      </c>
      <c r="S165" s="155">
        <v>0</v>
      </c>
      <c r="T165" s="156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97</v>
      </c>
      <c r="AT165" s="157" t="s">
        <v>186</v>
      </c>
      <c r="AU165" s="157" t="s">
        <v>86</v>
      </c>
      <c r="AY165" s="18" t="s">
        <v>184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97</v>
      </c>
      <c r="BM165" s="157" t="s">
        <v>235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231</v>
      </c>
      <c r="H166" s="172">
        <v>3.3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84</v>
      </c>
      <c r="AY166" s="170" t="s">
        <v>184</v>
      </c>
    </row>
    <row r="167" spans="1:65" s="2" customFormat="1" ht="37.75" customHeight="1" x14ac:dyDescent="0.15">
      <c r="A167" s="30"/>
      <c r="B167" s="146"/>
      <c r="C167" s="147" t="s">
        <v>236</v>
      </c>
      <c r="D167" s="147" t="s">
        <v>186</v>
      </c>
      <c r="E167" s="148" t="s">
        <v>237</v>
      </c>
      <c r="F167" s="149" t="s">
        <v>238</v>
      </c>
      <c r="G167" s="150" t="s">
        <v>239</v>
      </c>
      <c r="H167" s="151">
        <v>19.404</v>
      </c>
      <c r="I167" s="152"/>
      <c r="J167" s="152">
        <f>ROUND(I167*H167,2)</f>
        <v>0</v>
      </c>
      <c r="K167" s="149" t="s">
        <v>190</v>
      </c>
      <c r="L167" s="31"/>
      <c r="M167" s="153" t="s">
        <v>1</v>
      </c>
      <c r="N167" s="154" t="s">
        <v>42</v>
      </c>
      <c r="O167" s="155">
        <v>1.7629999999999999</v>
      </c>
      <c r="P167" s="155">
        <f>O167*H167</f>
        <v>34.209251999999999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240</v>
      </c>
    </row>
    <row r="168" spans="1:65" s="14" customFormat="1" x14ac:dyDescent="0.15">
      <c r="B168" s="169"/>
      <c r="D168" s="159" t="s">
        <v>194</v>
      </c>
      <c r="E168" s="170" t="s">
        <v>1</v>
      </c>
      <c r="F168" s="171" t="s">
        <v>241</v>
      </c>
      <c r="H168" s="172">
        <v>19.404</v>
      </c>
      <c r="L168" s="169"/>
      <c r="M168" s="173"/>
      <c r="N168" s="174"/>
      <c r="O168" s="174"/>
      <c r="P168" s="174"/>
      <c r="Q168" s="174"/>
      <c r="R168" s="174"/>
      <c r="S168" s="174"/>
      <c r="T168" s="175"/>
      <c r="AT168" s="170" t="s">
        <v>194</v>
      </c>
      <c r="AU168" s="170" t="s">
        <v>86</v>
      </c>
      <c r="AV168" s="14" t="s">
        <v>86</v>
      </c>
      <c r="AW168" s="14" t="s">
        <v>32</v>
      </c>
      <c r="AX168" s="14" t="s">
        <v>77</v>
      </c>
      <c r="AY168" s="170" t="s">
        <v>184</v>
      </c>
    </row>
    <row r="169" spans="1:65" s="15" customFormat="1" x14ac:dyDescent="0.15">
      <c r="B169" s="176"/>
      <c r="D169" s="159" t="s">
        <v>194</v>
      </c>
      <c r="E169" s="177" t="s">
        <v>1</v>
      </c>
      <c r="F169" s="178" t="s">
        <v>242</v>
      </c>
      <c r="H169" s="179">
        <v>19.404</v>
      </c>
      <c r="L169" s="176"/>
      <c r="M169" s="180"/>
      <c r="N169" s="181"/>
      <c r="O169" s="181"/>
      <c r="P169" s="181"/>
      <c r="Q169" s="181"/>
      <c r="R169" s="181"/>
      <c r="S169" s="181"/>
      <c r="T169" s="182"/>
      <c r="AT169" s="177" t="s">
        <v>194</v>
      </c>
      <c r="AU169" s="177" t="s">
        <v>86</v>
      </c>
      <c r="AV169" s="15" t="s">
        <v>97</v>
      </c>
      <c r="AW169" s="15" t="s">
        <v>32</v>
      </c>
      <c r="AX169" s="15" t="s">
        <v>84</v>
      </c>
      <c r="AY169" s="177" t="s">
        <v>184</v>
      </c>
    </row>
    <row r="170" spans="1:65" s="2" customFormat="1" ht="44.25" customHeight="1" x14ac:dyDescent="0.15">
      <c r="A170" s="30"/>
      <c r="B170" s="146"/>
      <c r="C170" s="147" t="s">
        <v>143</v>
      </c>
      <c r="D170" s="147" t="s">
        <v>186</v>
      </c>
      <c r="E170" s="148" t="s">
        <v>243</v>
      </c>
      <c r="F170" s="149" t="s">
        <v>244</v>
      </c>
      <c r="G170" s="150" t="s">
        <v>239</v>
      </c>
      <c r="H170" s="151">
        <v>118.191</v>
      </c>
      <c r="I170" s="152"/>
      <c r="J170" s="152">
        <f>ROUND(I170*H170,2)</f>
        <v>0</v>
      </c>
      <c r="K170" s="149" t="s">
        <v>190</v>
      </c>
      <c r="L170" s="31"/>
      <c r="M170" s="153" t="s">
        <v>1</v>
      </c>
      <c r="N170" s="154" t="s">
        <v>42</v>
      </c>
      <c r="O170" s="155">
        <v>0.38</v>
      </c>
      <c r="P170" s="155">
        <f>O170*H170</f>
        <v>44.912579999999998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97</v>
      </c>
      <c r="AT170" s="157" t="s">
        <v>186</v>
      </c>
      <c r="AU170" s="157" t="s">
        <v>86</v>
      </c>
      <c r="AY170" s="18" t="s">
        <v>184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84</v>
      </c>
      <c r="BK170" s="158">
        <f>ROUND(I170*H170,2)</f>
        <v>0</v>
      </c>
      <c r="BL170" s="18" t="s">
        <v>97</v>
      </c>
      <c r="BM170" s="157" t="s">
        <v>245</v>
      </c>
    </row>
    <row r="171" spans="1:65" s="13" customFormat="1" x14ac:dyDescent="0.15">
      <c r="B171" s="163"/>
      <c r="D171" s="159" t="s">
        <v>194</v>
      </c>
      <c r="E171" s="164" t="s">
        <v>1</v>
      </c>
      <c r="F171" s="165" t="s">
        <v>195</v>
      </c>
      <c r="H171" s="164" t="s">
        <v>1</v>
      </c>
      <c r="L171" s="163"/>
      <c r="M171" s="166"/>
      <c r="N171" s="167"/>
      <c r="O171" s="167"/>
      <c r="P171" s="167"/>
      <c r="Q171" s="167"/>
      <c r="R171" s="167"/>
      <c r="S171" s="167"/>
      <c r="T171" s="168"/>
      <c r="AT171" s="164" t="s">
        <v>194</v>
      </c>
      <c r="AU171" s="164" t="s">
        <v>86</v>
      </c>
      <c r="AV171" s="13" t="s">
        <v>84</v>
      </c>
      <c r="AW171" s="13" t="s">
        <v>32</v>
      </c>
      <c r="AX171" s="13" t="s">
        <v>77</v>
      </c>
      <c r="AY171" s="164" t="s">
        <v>184</v>
      </c>
    </row>
    <row r="172" spans="1:65" s="13" customFormat="1" x14ac:dyDescent="0.15">
      <c r="B172" s="163"/>
      <c r="D172" s="159" t="s">
        <v>194</v>
      </c>
      <c r="E172" s="164" t="s">
        <v>1</v>
      </c>
      <c r="F172" s="165" t="s">
        <v>246</v>
      </c>
      <c r="H172" s="164" t="s">
        <v>1</v>
      </c>
      <c r="L172" s="163"/>
      <c r="M172" s="166"/>
      <c r="N172" s="167"/>
      <c r="O172" s="167"/>
      <c r="P172" s="167"/>
      <c r="Q172" s="167"/>
      <c r="R172" s="167"/>
      <c r="S172" s="167"/>
      <c r="T172" s="168"/>
      <c r="AT172" s="164" t="s">
        <v>194</v>
      </c>
      <c r="AU172" s="164" t="s">
        <v>86</v>
      </c>
      <c r="AV172" s="13" t="s">
        <v>84</v>
      </c>
      <c r="AW172" s="13" t="s">
        <v>32</v>
      </c>
      <c r="AX172" s="13" t="s">
        <v>77</v>
      </c>
      <c r="AY172" s="164" t="s">
        <v>184</v>
      </c>
    </row>
    <row r="173" spans="1:65" s="13" customFormat="1" x14ac:dyDescent="0.15">
      <c r="B173" s="163"/>
      <c r="D173" s="159" t="s">
        <v>194</v>
      </c>
      <c r="E173" s="164" t="s">
        <v>1</v>
      </c>
      <c r="F173" s="165" t="s">
        <v>247</v>
      </c>
      <c r="H173" s="164" t="s">
        <v>1</v>
      </c>
      <c r="L173" s="163"/>
      <c r="M173" s="166"/>
      <c r="N173" s="167"/>
      <c r="O173" s="167"/>
      <c r="P173" s="167"/>
      <c r="Q173" s="167"/>
      <c r="R173" s="167"/>
      <c r="S173" s="167"/>
      <c r="T173" s="168"/>
      <c r="AT173" s="164" t="s">
        <v>194</v>
      </c>
      <c r="AU173" s="164" t="s">
        <v>86</v>
      </c>
      <c r="AV173" s="13" t="s">
        <v>84</v>
      </c>
      <c r="AW173" s="13" t="s">
        <v>32</v>
      </c>
      <c r="AX173" s="13" t="s">
        <v>77</v>
      </c>
      <c r="AY173" s="164" t="s">
        <v>184</v>
      </c>
    </row>
    <row r="174" spans="1:65" s="14" customFormat="1" x14ac:dyDescent="0.15">
      <c r="B174" s="169"/>
      <c r="D174" s="159" t="s">
        <v>194</v>
      </c>
      <c r="E174" s="170" t="s">
        <v>1</v>
      </c>
      <c r="F174" s="171" t="s">
        <v>248</v>
      </c>
      <c r="H174" s="172">
        <v>99.02</v>
      </c>
      <c r="L174" s="169"/>
      <c r="M174" s="173"/>
      <c r="N174" s="174"/>
      <c r="O174" s="174"/>
      <c r="P174" s="174"/>
      <c r="Q174" s="174"/>
      <c r="R174" s="174"/>
      <c r="S174" s="174"/>
      <c r="T174" s="175"/>
      <c r="AT174" s="170" t="s">
        <v>194</v>
      </c>
      <c r="AU174" s="170" t="s">
        <v>86</v>
      </c>
      <c r="AV174" s="14" t="s">
        <v>86</v>
      </c>
      <c r="AW174" s="14" t="s">
        <v>32</v>
      </c>
      <c r="AX174" s="14" t="s">
        <v>77</v>
      </c>
      <c r="AY174" s="170" t="s">
        <v>184</v>
      </c>
    </row>
    <row r="175" spans="1:65" s="14" customFormat="1" x14ac:dyDescent="0.15">
      <c r="B175" s="169"/>
      <c r="D175" s="159" t="s">
        <v>194</v>
      </c>
      <c r="E175" s="170" t="s">
        <v>1</v>
      </c>
      <c r="F175" s="171" t="s">
        <v>249</v>
      </c>
      <c r="H175" s="172">
        <v>12.781000000000001</v>
      </c>
      <c r="L175" s="169"/>
      <c r="M175" s="173"/>
      <c r="N175" s="174"/>
      <c r="O175" s="174"/>
      <c r="P175" s="174"/>
      <c r="Q175" s="174"/>
      <c r="R175" s="174"/>
      <c r="S175" s="174"/>
      <c r="T175" s="175"/>
      <c r="AT175" s="170" t="s">
        <v>194</v>
      </c>
      <c r="AU175" s="170" t="s">
        <v>86</v>
      </c>
      <c r="AV175" s="14" t="s">
        <v>86</v>
      </c>
      <c r="AW175" s="14" t="s">
        <v>32</v>
      </c>
      <c r="AX175" s="14" t="s">
        <v>77</v>
      </c>
      <c r="AY175" s="170" t="s">
        <v>184</v>
      </c>
    </row>
    <row r="176" spans="1:65" s="14" customFormat="1" x14ac:dyDescent="0.15">
      <c r="B176" s="169"/>
      <c r="D176" s="159" t="s">
        <v>194</v>
      </c>
      <c r="E176" s="170" t="s">
        <v>1</v>
      </c>
      <c r="F176" s="171" t="s">
        <v>250</v>
      </c>
      <c r="H176" s="172">
        <v>6.39</v>
      </c>
      <c r="L176" s="169"/>
      <c r="M176" s="173"/>
      <c r="N176" s="174"/>
      <c r="O176" s="174"/>
      <c r="P176" s="174"/>
      <c r="Q176" s="174"/>
      <c r="R176" s="174"/>
      <c r="S176" s="174"/>
      <c r="T176" s="175"/>
      <c r="AT176" s="170" t="s">
        <v>194</v>
      </c>
      <c r="AU176" s="170" t="s">
        <v>86</v>
      </c>
      <c r="AV176" s="14" t="s">
        <v>86</v>
      </c>
      <c r="AW176" s="14" t="s">
        <v>32</v>
      </c>
      <c r="AX176" s="14" t="s">
        <v>77</v>
      </c>
      <c r="AY176" s="170" t="s">
        <v>184</v>
      </c>
    </row>
    <row r="177" spans="1:65" s="15" customFormat="1" x14ac:dyDescent="0.15">
      <c r="B177" s="176"/>
      <c r="D177" s="159" t="s">
        <v>194</v>
      </c>
      <c r="E177" s="177" t="s">
        <v>1</v>
      </c>
      <c r="F177" s="178" t="s">
        <v>242</v>
      </c>
      <c r="H177" s="179">
        <v>118.191</v>
      </c>
      <c r="L177" s="176"/>
      <c r="M177" s="180"/>
      <c r="N177" s="181"/>
      <c r="O177" s="181"/>
      <c r="P177" s="181"/>
      <c r="Q177" s="181"/>
      <c r="R177" s="181"/>
      <c r="S177" s="181"/>
      <c r="T177" s="182"/>
      <c r="AT177" s="177" t="s">
        <v>194</v>
      </c>
      <c r="AU177" s="177" t="s">
        <v>86</v>
      </c>
      <c r="AV177" s="15" t="s">
        <v>97</v>
      </c>
      <c r="AW177" s="15" t="s">
        <v>32</v>
      </c>
      <c r="AX177" s="15" t="s">
        <v>84</v>
      </c>
      <c r="AY177" s="177" t="s">
        <v>184</v>
      </c>
    </row>
    <row r="178" spans="1:65" s="2" customFormat="1" ht="44.25" customHeight="1" x14ac:dyDescent="0.15">
      <c r="A178" s="30"/>
      <c r="B178" s="146"/>
      <c r="C178" s="147" t="s">
        <v>146</v>
      </c>
      <c r="D178" s="147" t="s">
        <v>186</v>
      </c>
      <c r="E178" s="148" t="s">
        <v>251</v>
      </c>
      <c r="F178" s="149" t="s">
        <v>252</v>
      </c>
      <c r="G178" s="150" t="s">
        <v>239</v>
      </c>
      <c r="H178" s="151">
        <v>118.191</v>
      </c>
      <c r="I178" s="152"/>
      <c r="J178" s="152">
        <f>ROUND(I178*H178,2)</f>
        <v>0</v>
      </c>
      <c r="K178" s="149" t="s">
        <v>190</v>
      </c>
      <c r="L178" s="31"/>
      <c r="M178" s="153" t="s">
        <v>1</v>
      </c>
      <c r="N178" s="154" t="s">
        <v>42</v>
      </c>
      <c r="O178" s="155">
        <v>0.52200000000000002</v>
      </c>
      <c r="P178" s="155">
        <f>O178*H178</f>
        <v>61.695702000000004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97</v>
      </c>
      <c r="AT178" s="157" t="s">
        <v>186</v>
      </c>
      <c r="AU178" s="157" t="s">
        <v>86</v>
      </c>
      <c r="AY178" s="18" t="s">
        <v>184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84</v>
      </c>
      <c r="BK178" s="158">
        <f>ROUND(I178*H178,2)</f>
        <v>0</v>
      </c>
      <c r="BL178" s="18" t="s">
        <v>97</v>
      </c>
      <c r="BM178" s="157" t="s">
        <v>253</v>
      </c>
    </row>
    <row r="179" spans="1:65" s="13" customFormat="1" x14ac:dyDescent="0.15">
      <c r="B179" s="163"/>
      <c r="D179" s="159" t="s">
        <v>194</v>
      </c>
      <c r="E179" s="164" t="s">
        <v>1</v>
      </c>
      <c r="F179" s="165" t="s">
        <v>195</v>
      </c>
      <c r="H179" s="164" t="s">
        <v>1</v>
      </c>
      <c r="L179" s="163"/>
      <c r="M179" s="166"/>
      <c r="N179" s="167"/>
      <c r="O179" s="167"/>
      <c r="P179" s="167"/>
      <c r="Q179" s="167"/>
      <c r="R179" s="167"/>
      <c r="S179" s="167"/>
      <c r="T179" s="168"/>
      <c r="AT179" s="164" t="s">
        <v>194</v>
      </c>
      <c r="AU179" s="164" t="s">
        <v>86</v>
      </c>
      <c r="AV179" s="13" t="s">
        <v>84</v>
      </c>
      <c r="AW179" s="13" t="s">
        <v>32</v>
      </c>
      <c r="AX179" s="13" t="s">
        <v>77</v>
      </c>
      <c r="AY179" s="164" t="s">
        <v>184</v>
      </c>
    </row>
    <row r="180" spans="1:65" s="13" customFormat="1" x14ac:dyDescent="0.15">
      <c r="B180" s="163"/>
      <c r="D180" s="159" t="s">
        <v>194</v>
      </c>
      <c r="E180" s="164" t="s">
        <v>1</v>
      </c>
      <c r="F180" s="165" t="s">
        <v>246</v>
      </c>
      <c r="H180" s="164" t="s">
        <v>1</v>
      </c>
      <c r="L180" s="163"/>
      <c r="M180" s="166"/>
      <c r="N180" s="167"/>
      <c r="O180" s="167"/>
      <c r="P180" s="167"/>
      <c r="Q180" s="167"/>
      <c r="R180" s="167"/>
      <c r="S180" s="167"/>
      <c r="T180" s="168"/>
      <c r="AT180" s="164" t="s">
        <v>194</v>
      </c>
      <c r="AU180" s="164" t="s">
        <v>86</v>
      </c>
      <c r="AV180" s="13" t="s">
        <v>84</v>
      </c>
      <c r="AW180" s="13" t="s">
        <v>32</v>
      </c>
      <c r="AX180" s="13" t="s">
        <v>77</v>
      </c>
      <c r="AY180" s="164" t="s">
        <v>184</v>
      </c>
    </row>
    <row r="181" spans="1:65" s="13" customFormat="1" x14ac:dyDescent="0.15">
      <c r="B181" s="163"/>
      <c r="D181" s="159" t="s">
        <v>194</v>
      </c>
      <c r="E181" s="164" t="s">
        <v>1</v>
      </c>
      <c r="F181" s="165" t="s">
        <v>247</v>
      </c>
      <c r="H181" s="164" t="s">
        <v>1</v>
      </c>
      <c r="L181" s="163"/>
      <c r="M181" s="166"/>
      <c r="N181" s="167"/>
      <c r="O181" s="167"/>
      <c r="P181" s="167"/>
      <c r="Q181" s="167"/>
      <c r="R181" s="167"/>
      <c r="S181" s="167"/>
      <c r="T181" s="168"/>
      <c r="AT181" s="164" t="s">
        <v>194</v>
      </c>
      <c r="AU181" s="164" t="s">
        <v>86</v>
      </c>
      <c r="AV181" s="13" t="s">
        <v>84</v>
      </c>
      <c r="AW181" s="13" t="s">
        <v>32</v>
      </c>
      <c r="AX181" s="13" t="s">
        <v>77</v>
      </c>
      <c r="AY181" s="164" t="s">
        <v>184</v>
      </c>
    </row>
    <row r="182" spans="1:65" s="14" customFormat="1" x14ac:dyDescent="0.15">
      <c r="B182" s="169"/>
      <c r="D182" s="159" t="s">
        <v>194</v>
      </c>
      <c r="E182" s="170" t="s">
        <v>1</v>
      </c>
      <c r="F182" s="171" t="s">
        <v>248</v>
      </c>
      <c r="H182" s="172">
        <v>99.02</v>
      </c>
      <c r="L182" s="169"/>
      <c r="M182" s="173"/>
      <c r="N182" s="174"/>
      <c r="O182" s="174"/>
      <c r="P182" s="174"/>
      <c r="Q182" s="174"/>
      <c r="R182" s="174"/>
      <c r="S182" s="174"/>
      <c r="T182" s="175"/>
      <c r="AT182" s="170" t="s">
        <v>194</v>
      </c>
      <c r="AU182" s="170" t="s">
        <v>86</v>
      </c>
      <c r="AV182" s="14" t="s">
        <v>86</v>
      </c>
      <c r="AW182" s="14" t="s">
        <v>32</v>
      </c>
      <c r="AX182" s="14" t="s">
        <v>77</v>
      </c>
      <c r="AY182" s="170" t="s">
        <v>184</v>
      </c>
    </row>
    <row r="183" spans="1:65" s="14" customFormat="1" x14ac:dyDescent="0.15">
      <c r="B183" s="169"/>
      <c r="D183" s="159" t="s">
        <v>194</v>
      </c>
      <c r="E183" s="170" t="s">
        <v>1</v>
      </c>
      <c r="F183" s="171" t="s">
        <v>249</v>
      </c>
      <c r="H183" s="172">
        <v>12.781000000000001</v>
      </c>
      <c r="L183" s="169"/>
      <c r="M183" s="173"/>
      <c r="N183" s="174"/>
      <c r="O183" s="174"/>
      <c r="P183" s="174"/>
      <c r="Q183" s="174"/>
      <c r="R183" s="174"/>
      <c r="S183" s="174"/>
      <c r="T183" s="175"/>
      <c r="AT183" s="170" t="s">
        <v>194</v>
      </c>
      <c r="AU183" s="170" t="s">
        <v>86</v>
      </c>
      <c r="AV183" s="14" t="s">
        <v>86</v>
      </c>
      <c r="AW183" s="14" t="s">
        <v>32</v>
      </c>
      <c r="AX183" s="14" t="s">
        <v>77</v>
      </c>
      <c r="AY183" s="170" t="s">
        <v>184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 t="s">
        <v>250</v>
      </c>
      <c r="H184" s="172">
        <v>6.39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77</v>
      </c>
      <c r="AY184" s="170" t="s">
        <v>184</v>
      </c>
    </row>
    <row r="185" spans="1:65" s="15" customFormat="1" x14ac:dyDescent="0.15">
      <c r="B185" s="176"/>
      <c r="D185" s="159" t="s">
        <v>194</v>
      </c>
      <c r="E185" s="177" t="s">
        <v>1</v>
      </c>
      <c r="F185" s="178" t="s">
        <v>242</v>
      </c>
      <c r="H185" s="179">
        <v>118.191</v>
      </c>
      <c r="L185" s="176"/>
      <c r="M185" s="180"/>
      <c r="N185" s="181"/>
      <c r="O185" s="181"/>
      <c r="P185" s="181"/>
      <c r="Q185" s="181"/>
      <c r="R185" s="181"/>
      <c r="S185" s="181"/>
      <c r="T185" s="182"/>
      <c r="AT185" s="177" t="s">
        <v>194</v>
      </c>
      <c r="AU185" s="177" t="s">
        <v>86</v>
      </c>
      <c r="AV185" s="15" t="s">
        <v>97</v>
      </c>
      <c r="AW185" s="15" t="s">
        <v>32</v>
      </c>
      <c r="AX185" s="15" t="s">
        <v>84</v>
      </c>
      <c r="AY185" s="177" t="s">
        <v>184</v>
      </c>
    </row>
    <row r="186" spans="1:65" s="2" customFormat="1" ht="49" customHeight="1" x14ac:dyDescent="0.15">
      <c r="A186" s="30"/>
      <c r="B186" s="146"/>
      <c r="C186" s="147" t="s">
        <v>254</v>
      </c>
      <c r="D186" s="147" t="s">
        <v>186</v>
      </c>
      <c r="E186" s="148" t="s">
        <v>255</v>
      </c>
      <c r="F186" s="149" t="s">
        <v>256</v>
      </c>
      <c r="G186" s="150" t="s">
        <v>239</v>
      </c>
      <c r="H186" s="151">
        <v>12.198</v>
      </c>
      <c r="I186" s="152"/>
      <c r="J186" s="152">
        <f>ROUND(I186*H186,2)</f>
        <v>0</v>
      </c>
      <c r="K186" s="149" t="s">
        <v>190</v>
      </c>
      <c r="L186" s="31"/>
      <c r="M186" s="153" t="s">
        <v>1</v>
      </c>
      <c r="N186" s="154" t="s">
        <v>42</v>
      </c>
      <c r="O186" s="155">
        <v>0.53800000000000003</v>
      </c>
      <c r="P186" s="155">
        <f>O186*H186</f>
        <v>6.5625240000000007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7" t="s">
        <v>97</v>
      </c>
      <c r="AT186" s="157" t="s">
        <v>186</v>
      </c>
      <c r="AU186" s="157" t="s">
        <v>86</v>
      </c>
      <c r="AY186" s="18" t="s">
        <v>184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8" t="s">
        <v>84</v>
      </c>
      <c r="BK186" s="158">
        <f>ROUND(I186*H186,2)</f>
        <v>0</v>
      </c>
      <c r="BL186" s="18" t="s">
        <v>97</v>
      </c>
      <c r="BM186" s="157" t="s">
        <v>257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195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246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3" customFormat="1" x14ac:dyDescent="0.15">
      <c r="B189" s="163"/>
      <c r="D189" s="159" t="s">
        <v>194</v>
      </c>
      <c r="E189" s="164" t="s">
        <v>1</v>
      </c>
      <c r="F189" s="165" t="s">
        <v>247</v>
      </c>
      <c r="H189" s="164" t="s">
        <v>1</v>
      </c>
      <c r="L189" s="163"/>
      <c r="M189" s="166"/>
      <c r="N189" s="167"/>
      <c r="O189" s="167"/>
      <c r="P189" s="167"/>
      <c r="Q189" s="167"/>
      <c r="R189" s="167"/>
      <c r="S189" s="167"/>
      <c r="T189" s="168"/>
      <c r="AT189" s="164" t="s">
        <v>194</v>
      </c>
      <c r="AU189" s="164" t="s">
        <v>86</v>
      </c>
      <c r="AV189" s="13" t="s">
        <v>84</v>
      </c>
      <c r="AW189" s="13" t="s">
        <v>32</v>
      </c>
      <c r="AX189" s="13" t="s">
        <v>77</v>
      </c>
      <c r="AY189" s="164" t="s">
        <v>184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258</v>
      </c>
      <c r="H190" s="172">
        <v>10.29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77</v>
      </c>
      <c r="AY190" s="170" t="s">
        <v>184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 t="s">
        <v>259</v>
      </c>
      <c r="H191" s="172">
        <v>1.272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77</v>
      </c>
      <c r="AY191" s="170" t="s">
        <v>184</v>
      </c>
    </row>
    <row r="192" spans="1:65" s="14" customFormat="1" x14ac:dyDescent="0.15">
      <c r="B192" s="169"/>
      <c r="D192" s="159" t="s">
        <v>194</v>
      </c>
      <c r="E192" s="170" t="s">
        <v>1</v>
      </c>
      <c r="F192" s="171" t="s">
        <v>260</v>
      </c>
      <c r="H192" s="172">
        <v>0.63600000000000001</v>
      </c>
      <c r="L192" s="169"/>
      <c r="M192" s="173"/>
      <c r="N192" s="174"/>
      <c r="O192" s="174"/>
      <c r="P192" s="174"/>
      <c r="Q192" s="174"/>
      <c r="R192" s="174"/>
      <c r="S192" s="174"/>
      <c r="T192" s="175"/>
      <c r="AT192" s="170" t="s">
        <v>194</v>
      </c>
      <c r="AU192" s="170" t="s">
        <v>86</v>
      </c>
      <c r="AV192" s="14" t="s">
        <v>86</v>
      </c>
      <c r="AW192" s="14" t="s">
        <v>32</v>
      </c>
      <c r="AX192" s="14" t="s">
        <v>77</v>
      </c>
      <c r="AY192" s="170" t="s">
        <v>184</v>
      </c>
    </row>
    <row r="193" spans="1:65" s="15" customFormat="1" x14ac:dyDescent="0.15">
      <c r="B193" s="176"/>
      <c r="D193" s="159" t="s">
        <v>194</v>
      </c>
      <c r="E193" s="177" t="s">
        <v>1</v>
      </c>
      <c r="F193" s="178" t="s">
        <v>242</v>
      </c>
      <c r="H193" s="179">
        <v>12.198</v>
      </c>
      <c r="L193" s="176"/>
      <c r="M193" s="180"/>
      <c r="N193" s="181"/>
      <c r="O193" s="181"/>
      <c r="P193" s="181"/>
      <c r="Q193" s="181"/>
      <c r="R193" s="181"/>
      <c r="S193" s="181"/>
      <c r="T193" s="182"/>
      <c r="AT193" s="177" t="s">
        <v>194</v>
      </c>
      <c r="AU193" s="177" t="s">
        <v>86</v>
      </c>
      <c r="AV193" s="15" t="s">
        <v>97</v>
      </c>
      <c r="AW193" s="15" t="s">
        <v>32</v>
      </c>
      <c r="AX193" s="15" t="s">
        <v>84</v>
      </c>
      <c r="AY193" s="177" t="s">
        <v>184</v>
      </c>
    </row>
    <row r="194" spans="1:65" s="2" customFormat="1" ht="49" customHeight="1" x14ac:dyDescent="0.15">
      <c r="A194" s="30"/>
      <c r="B194" s="146"/>
      <c r="C194" s="147" t="s">
        <v>261</v>
      </c>
      <c r="D194" s="147" t="s">
        <v>186</v>
      </c>
      <c r="E194" s="148" t="s">
        <v>262</v>
      </c>
      <c r="F194" s="149" t="s">
        <v>263</v>
      </c>
      <c r="G194" s="150" t="s">
        <v>239</v>
      </c>
      <c r="H194" s="151">
        <v>12.198</v>
      </c>
      <c r="I194" s="152"/>
      <c r="J194" s="152">
        <f>ROUND(I194*H194,2)</f>
        <v>0</v>
      </c>
      <c r="K194" s="149" t="s">
        <v>190</v>
      </c>
      <c r="L194" s="31"/>
      <c r="M194" s="153" t="s">
        <v>1</v>
      </c>
      <c r="N194" s="154" t="s">
        <v>42</v>
      </c>
      <c r="O194" s="155">
        <v>0.71599999999999997</v>
      </c>
      <c r="P194" s="155">
        <f>O194*H194</f>
        <v>8.7337679999999995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97</v>
      </c>
      <c r="AT194" s="157" t="s">
        <v>186</v>
      </c>
      <c r="AU194" s="157" t="s">
        <v>86</v>
      </c>
      <c r="AY194" s="18" t="s">
        <v>184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97</v>
      </c>
      <c r="BM194" s="157" t="s">
        <v>264</v>
      </c>
    </row>
    <row r="195" spans="1:65" s="13" customFormat="1" x14ac:dyDescent="0.15">
      <c r="B195" s="163"/>
      <c r="D195" s="159" t="s">
        <v>194</v>
      </c>
      <c r="E195" s="164" t="s">
        <v>1</v>
      </c>
      <c r="F195" s="165" t="s">
        <v>265</v>
      </c>
      <c r="H195" s="164" t="s">
        <v>1</v>
      </c>
      <c r="L195" s="163"/>
      <c r="M195" s="166"/>
      <c r="N195" s="167"/>
      <c r="O195" s="167"/>
      <c r="P195" s="167"/>
      <c r="Q195" s="167"/>
      <c r="R195" s="167"/>
      <c r="S195" s="167"/>
      <c r="T195" s="168"/>
      <c r="AT195" s="164" t="s">
        <v>194</v>
      </c>
      <c r="AU195" s="164" t="s">
        <v>86</v>
      </c>
      <c r="AV195" s="13" t="s">
        <v>84</v>
      </c>
      <c r="AW195" s="13" t="s">
        <v>32</v>
      </c>
      <c r="AX195" s="13" t="s">
        <v>77</v>
      </c>
      <c r="AY195" s="164" t="s">
        <v>184</v>
      </c>
    </row>
    <row r="196" spans="1:65" s="13" customFormat="1" x14ac:dyDescent="0.15">
      <c r="B196" s="163"/>
      <c r="D196" s="159" t="s">
        <v>194</v>
      </c>
      <c r="E196" s="164" t="s">
        <v>1</v>
      </c>
      <c r="F196" s="165" t="s">
        <v>246</v>
      </c>
      <c r="H196" s="164" t="s">
        <v>1</v>
      </c>
      <c r="L196" s="163"/>
      <c r="M196" s="166"/>
      <c r="N196" s="167"/>
      <c r="O196" s="167"/>
      <c r="P196" s="167"/>
      <c r="Q196" s="167"/>
      <c r="R196" s="167"/>
      <c r="S196" s="167"/>
      <c r="T196" s="168"/>
      <c r="AT196" s="164" t="s">
        <v>194</v>
      </c>
      <c r="AU196" s="164" t="s">
        <v>86</v>
      </c>
      <c r="AV196" s="13" t="s">
        <v>84</v>
      </c>
      <c r="AW196" s="13" t="s">
        <v>32</v>
      </c>
      <c r="AX196" s="13" t="s">
        <v>77</v>
      </c>
      <c r="AY196" s="164" t="s">
        <v>184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247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258</v>
      </c>
      <c r="H198" s="172">
        <v>10.29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77</v>
      </c>
      <c r="AY198" s="170" t="s">
        <v>184</v>
      </c>
    </row>
    <row r="199" spans="1:65" s="14" customFormat="1" x14ac:dyDescent="0.15">
      <c r="B199" s="169"/>
      <c r="D199" s="159" t="s">
        <v>194</v>
      </c>
      <c r="E199" s="170" t="s">
        <v>1</v>
      </c>
      <c r="F199" s="171" t="s">
        <v>259</v>
      </c>
      <c r="H199" s="172">
        <v>1.272</v>
      </c>
      <c r="L199" s="169"/>
      <c r="M199" s="173"/>
      <c r="N199" s="174"/>
      <c r="O199" s="174"/>
      <c r="P199" s="174"/>
      <c r="Q199" s="174"/>
      <c r="R199" s="174"/>
      <c r="S199" s="174"/>
      <c r="T199" s="175"/>
      <c r="AT199" s="170" t="s">
        <v>194</v>
      </c>
      <c r="AU199" s="170" t="s">
        <v>86</v>
      </c>
      <c r="AV199" s="14" t="s">
        <v>86</v>
      </c>
      <c r="AW199" s="14" t="s">
        <v>32</v>
      </c>
      <c r="AX199" s="14" t="s">
        <v>77</v>
      </c>
      <c r="AY199" s="170" t="s">
        <v>184</v>
      </c>
    </row>
    <row r="200" spans="1:65" s="14" customFormat="1" x14ac:dyDescent="0.15">
      <c r="B200" s="169"/>
      <c r="D200" s="159" t="s">
        <v>194</v>
      </c>
      <c r="E200" s="170" t="s">
        <v>1</v>
      </c>
      <c r="F200" s="171" t="s">
        <v>260</v>
      </c>
      <c r="H200" s="172">
        <v>0.63600000000000001</v>
      </c>
      <c r="L200" s="169"/>
      <c r="M200" s="173"/>
      <c r="N200" s="174"/>
      <c r="O200" s="174"/>
      <c r="P200" s="174"/>
      <c r="Q200" s="174"/>
      <c r="R200" s="174"/>
      <c r="S200" s="174"/>
      <c r="T200" s="175"/>
      <c r="AT200" s="170" t="s">
        <v>194</v>
      </c>
      <c r="AU200" s="170" t="s">
        <v>86</v>
      </c>
      <c r="AV200" s="14" t="s">
        <v>86</v>
      </c>
      <c r="AW200" s="14" t="s">
        <v>32</v>
      </c>
      <c r="AX200" s="14" t="s">
        <v>77</v>
      </c>
      <c r="AY200" s="170" t="s">
        <v>184</v>
      </c>
    </row>
    <row r="201" spans="1:65" s="15" customFormat="1" x14ac:dyDescent="0.15">
      <c r="B201" s="176"/>
      <c r="D201" s="159" t="s">
        <v>194</v>
      </c>
      <c r="E201" s="177" t="s">
        <v>1</v>
      </c>
      <c r="F201" s="178" t="s">
        <v>242</v>
      </c>
      <c r="H201" s="179">
        <v>12.198</v>
      </c>
      <c r="L201" s="176"/>
      <c r="M201" s="180"/>
      <c r="N201" s="181"/>
      <c r="O201" s="181"/>
      <c r="P201" s="181"/>
      <c r="Q201" s="181"/>
      <c r="R201" s="181"/>
      <c r="S201" s="181"/>
      <c r="T201" s="182"/>
      <c r="AT201" s="177" t="s">
        <v>194</v>
      </c>
      <c r="AU201" s="177" t="s">
        <v>86</v>
      </c>
      <c r="AV201" s="15" t="s">
        <v>97</v>
      </c>
      <c r="AW201" s="15" t="s">
        <v>32</v>
      </c>
      <c r="AX201" s="15" t="s">
        <v>84</v>
      </c>
      <c r="AY201" s="177" t="s">
        <v>184</v>
      </c>
    </row>
    <row r="202" spans="1:65" s="2" customFormat="1" ht="37.75" customHeight="1" x14ac:dyDescent="0.15">
      <c r="A202" s="30"/>
      <c r="B202" s="146"/>
      <c r="C202" s="147" t="s">
        <v>8</v>
      </c>
      <c r="D202" s="147" t="s">
        <v>186</v>
      </c>
      <c r="E202" s="148" t="s">
        <v>266</v>
      </c>
      <c r="F202" s="149" t="s">
        <v>267</v>
      </c>
      <c r="G202" s="150" t="s">
        <v>189</v>
      </c>
      <c r="H202" s="151">
        <v>116.19</v>
      </c>
      <c r="I202" s="152"/>
      <c r="J202" s="152">
        <f>ROUND(I202*H202,2)</f>
        <v>0</v>
      </c>
      <c r="K202" s="149" t="s">
        <v>190</v>
      </c>
      <c r="L202" s="31"/>
      <c r="M202" s="153" t="s">
        <v>1</v>
      </c>
      <c r="N202" s="154" t="s">
        <v>42</v>
      </c>
      <c r="O202" s="155">
        <v>0.23599999999999999</v>
      </c>
      <c r="P202" s="155">
        <f>O202*H202</f>
        <v>27.420839999999998</v>
      </c>
      <c r="Q202" s="155">
        <v>8.4000000000000003E-4</v>
      </c>
      <c r="R202" s="155">
        <f>Q202*H202</f>
        <v>9.7599600000000009E-2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97</v>
      </c>
      <c r="AT202" s="157" t="s">
        <v>186</v>
      </c>
      <c r="AU202" s="157" t="s">
        <v>86</v>
      </c>
      <c r="AY202" s="18" t="s">
        <v>184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84</v>
      </c>
      <c r="BK202" s="158">
        <f>ROUND(I202*H202,2)</f>
        <v>0</v>
      </c>
      <c r="BL202" s="18" t="s">
        <v>97</v>
      </c>
      <c r="BM202" s="157" t="s">
        <v>268</v>
      </c>
    </row>
    <row r="203" spans="1:65" s="13" customFormat="1" x14ac:dyDescent="0.15">
      <c r="B203" s="163"/>
      <c r="D203" s="159" t="s">
        <v>194</v>
      </c>
      <c r="E203" s="164" t="s">
        <v>1</v>
      </c>
      <c r="F203" s="165" t="s">
        <v>195</v>
      </c>
      <c r="H203" s="164" t="s">
        <v>1</v>
      </c>
      <c r="L203" s="163"/>
      <c r="M203" s="166"/>
      <c r="N203" s="167"/>
      <c r="O203" s="167"/>
      <c r="P203" s="167"/>
      <c r="Q203" s="167"/>
      <c r="R203" s="167"/>
      <c r="S203" s="167"/>
      <c r="T203" s="168"/>
      <c r="AT203" s="164" t="s">
        <v>194</v>
      </c>
      <c r="AU203" s="164" t="s">
        <v>86</v>
      </c>
      <c r="AV203" s="13" t="s">
        <v>84</v>
      </c>
      <c r="AW203" s="13" t="s">
        <v>32</v>
      </c>
      <c r="AX203" s="13" t="s">
        <v>77</v>
      </c>
      <c r="AY203" s="164" t="s">
        <v>184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 t="s">
        <v>269</v>
      </c>
      <c r="H204" s="172">
        <v>116.19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84</v>
      </c>
      <c r="AY204" s="170" t="s">
        <v>184</v>
      </c>
    </row>
    <row r="205" spans="1:65" s="2" customFormat="1" ht="44.25" customHeight="1" x14ac:dyDescent="0.15">
      <c r="A205" s="30"/>
      <c r="B205" s="146"/>
      <c r="C205" s="147" t="s">
        <v>270</v>
      </c>
      <c r="D205" s="147" t="s">
        <v>186</v>
      </c>
      <c r="E205" s="148" t="s">
        <v>271</v>
      </c>
      <c r="F205" s="149" t="s">
        <v>272</v>
      </c>
      <c r="G205" s="150" t="s">
        <v>189</v>
      </c>
      <c r="H205" s="151">
        <v>116.19</v>
      </c>
      <c r="I205" s="152"/>
      <c r="J205" s="152">
        <f>ROUND(I205*H205,2)</f>
        <v>0</v>
      </c>
      <c r="K205" s="149" t="s">
        <v>190</v>
      </c>
      <c r="L205" s="31"/>
      <c r="M205" s="153" t="s">
        <v>1</v>
      </c>
      <c r="N205" s="154" t="s">
        <v>42</v>
      </c>
      <c r="O205" s="155">
        <v>0.216</v>
      </c>
      <c r="P205" s="155">
        <f>O205*H205</f>
        <v>25.09704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97</v>
      </c>
      <c r="AT205" s="157" t="s">
        <v>186</v>
      </c>
      <c r="AU205" s="157" t="s">
        <v>86</v>
      </c>
      <c r="AY205" s="18" t="s">
        <v>184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97</v>
      </c>
      <c r="BM205" s="157" t="s">
        <v>273</v>
      </c>
    </row>
    <row r="206" spans="1:65" s="2" customFormat="1" ht="37.75" customHeight="1" x14ac:dyDescent="0.15">
      <c r="A206" s="30"/>
      <c r="B206" s="146"/>
      <c r="C206" s="147" t="s">
        <v>274</v>
      </c>
      <c r="D206" s="147" t="s">
        <v>186</v>
      </c>
      <c r="E206" s="148" t="s">
        <v>275</v>
      </c>
      <c r="F206" s="149" t="s">
        <v>276</v>
      </c>
      <c r="G206" s="150" t="s">
        <v>189</v>
      </c>
      <c r="H206" s="151">
        <v>37.47</v>
      </c>
      <c r="I206" s="152"/>
      <c r="J206" s="152">
        <f>ROUND(I206*H206,2)</f>
        <v>0</v>
      </c>
      <c r="K206" s="149" t="s">
        <v>190</v>
      </c>
      <c r="L206" s="31"/>
      <c r="M206" s="153" t="s">
        <v>1</v>
      </c>
      <c r="N206" s="154" t="s">
        <v>42</v>
      </c>
      <c r="O206" s="155">
        <v>8.7999999999999995E-2</v>
      </c>
      <c r="P206" s="155">
        <f>O206*H206</f>
        <v>3.2973599999999998</v>
      </c>
      <c r="Q206" s="155">
        <v>5.8E-4</v>
      </c>
      <c r="R206" s="155">
        <f>Q206*H206</f>
        <v>2.1732599999999998E-2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277</v>
      </c>
    </row>
    <row r="207" spans="1:65" s="13" customFormat="1" x14ac:dyDescent="0.15">
      <c r="B207" s="163"/>
      <c r="D207" s="159" t="s">
        <v>194</v>
      </c>
      <c r="E207" s="164" t="s">
        <v>1</v>
      </c>
      <c r="F207" s="165" t="s">
        <v>195</v>
      </c>
      <c r="H207" s="164" t="s">
        <v>1</v>
      </c>
      <c r="L207" s="163"/>
      <c r="M207" s="166"/>
      <c r="N207" s="167"/>
      <c r="O207" s="167"/>
      <c r="P207" s="167"/>
      <c r="Q207" s="167"/>
      <c r="R207" s="167"/>
      <c r="S207" s="167"/>
      <c r="T207" s="168"/>
      <c r="AT207" s="164" t="s">
        <v>194</v>
      </c>
      <c r="AU207" s="164" t="s">
        <v>86</v>
      </c>
      <c r="AV207" s="13" t="s">
        <v>84</v>
      </c>
      <c r="AW207" s="13" t="s">
        <v>32</v>
      </c>
      <c r="AX207" s="13" t="s">
        <v>77</v>
      </c>
      <c r="AY207" s="164" t="s">
        <v>184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246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4" customFormat="1" x14ac:dyDescent="0.15">
      <c r="B209" s="169"/>
      <c r="D209" s="159" t="s">
        <v>194</v>
      </c>
      <c r="E209" s="170" t="s">
        <v>1</v>
      </c>
      <c r="F209" s="171" t="s">
        <v>278</v>
      </c>
      <c r="H209" s="172">
        <v>37.47</v>
      </c>
      <c r="L209" s="169"/>
      <c r="M209" s="173"/>
      <c r="N209" s="174"/>
      <c r="O209" s="174"/>
      <c r="P209" s="174"/>
      <c r="Q209" s="174"/>
      <c r="R209" s="174"/>
      <c r="S209" s="174"/>
      <c r="T209" s="175"/>
      <c r="AT209" s="170" t="s">
        <v>194</v>
      </c>
      <c r="AU209" s="170" t="s">
        <v>86</v>
      </c>
      <c r="AV209" s="14" t="s">
        <v>86</v>
      </c>
      <c r="AW209" s="14" t="s">
        <v>32</v>
      </c>
      <c r="AX209" s="14" t="s">
        <v>84</v>
      </c>
      <c r="AY209" s="170" t="s">
        <v>184</v>
      </c>
    </row>
    <row r="210" spans="1:65" s="2" customFormat="1" ht="37.75" customHeight="1" x14ac:dyDescent="0.15">
      <c r="A210" s="30"/>
      <c r="B210" s="146"/>
      <c r="C210" s="147" t="s">
        <v>279</v>
      </c>
      <c r="D210" s="147" t="s">
        <v>186</v>
      </c>
      <c r="E210" s="148" t="s">
        <v>280</v>
      </c>
      <c r="F210" s="149" t="s">
        <v>281</v>
      </c>
      <c r="G210" s="150" t="s">
        <v>189</v>
      </c>
      <c r="H210" s="151">
        <v>170.88</v>
      </c>
      <c r="I210" s="152"/>
      <c r="J210" s="152">
        <f>ROUND(I210*H210,2)</f>
        <v>0</v>
      </c>
      <c r="K210" s="149" t="s">
        <v>190</v>
      </c>
      <c r="L210" s="31"/>
      <c r="M210" s="153" t="s">
        <v>1</v>
      </c>
      <c r="N210" s="154" t="s">
        <v>42</v>
      </c>
      <c r="O210" s="155">
        <v>0.109</v>
      </c>
      <c r="P210" s="155">
        <f>O210*H210</f>
        <v>18.625920000000001</v>
      </c>
      <c r="Q210" s="155">
        <v>5.9000000000000003E-4</v>
      </c>
      <c r="R210" s="155">
        <f>Q210*H210</f>
        <v>0.1008192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282</v>
      </c>
    </row>
    <row r="211" spans="1:65" s="13" customFormat="1" x14ac:dyDescent="0.15">
      <c r="B211" s="163"/>
      <c r="D211" s="159" t="s">
        <v>194</v>
      </c>
      <c r="E211" s="164" t="s">
        <v>1</v>
      </c>
      <c r="F211" s="165" t="s">
        <v>195</v>
      </c>
      <c r="H211" s="164" t="s">
        <v>1</v>
      </c>
      <c r="L211" s="163"/>
      <c r="M211" s="166"/>
      <c r="N211" s="167"/>
      <c r="O211" s="167"/>
      <c r="P211" s="167"/>
      <c r="Q211" s="167"/>
      <c r="R211" s="167"/>
      <c r="S211" s="167"/>
      <c r="T211" s="168"/>
      <c r="AT211" s="164" t="s">
        <v>194</v>
      </c>
      <c r="AU211" s="164" t="s">
        <v>86</v>
      </c>
      <c r="AV211" s="13" t="s">
        <v>84</v>
      </c>
      <c r="AW211" s="13" t="s">
        <v>32</v>
      </c>
      <c r="AX211" s="13" t="s">
        <v>77</v>
      </c>
      <c r="AY211" s="164" t="s">
        <v>184</v>
      </c>
    </row>
    <row r="212" spans="1:65" s="13" customFormat="1" x14ac:dyDescent="0.15">
      <c r="B212" s="163"/>
      <c r="D212" s="159" t="s">
        <v>194</v>
      </c>
      <c r="E212" s="164" t="s">
        <v>1</v>
      </c>
      <c r="F212" s="165" t="s">
        <v>246</v>
      </c>
      <c r="H212" s="164" t="s">
        <v>1</v>
      </c>
      <c r="L212" s="163"/>
      <c r="M212" s="166"/>
      <c r="N212" s="167"/>
      <c r="O212" s="167"/>
      <c r="P212" s="167"/>
      <c r="Q212" s="167"/>
      <c r="R212" s="167"/>
      <c r="S212" s="167"/>
      <c r="T212" s="168"/>
      <c r="AT212" s="164" t="s">
        <v>194</v>
      </c>
      <c r="AU212" s="164" t="s">
        <v>86</v>
      </c>
      <c r="AV212" s="13" t="s">
        <v>84</v>
      </c>
      <c r="AW212" s="13" t="s">
        <v>32</v>
      </c>
      <c r="AX212" s="13" t="s">
        <v>77</v>
      </c>
      <c r="AY212" s="164" t="s">
        <v>184</v>
      </c>
    </row>
    <row r="213" spans="1:65" s="14" customFormat="1" x14ac:dyDescent="0.15">
      <c r="B213" s="169"/>
      <c r="D213" s="159" t="s">
        <v>194</v>
      </c>
      <c r="E213" s="170" t="s">
        <v>1</v>
      </c>
      <c r="F213" s="171" t="s">
        <v>283</v>
      </c>
      <c r="H213" s="172">
        <v>170.88</v>
      </c>
      <c r="L213" s="169"/>
      <c r="M213" s="173"/>
      <c r="N213" s="174"/>
      <c r="O213" s="174"/>
      <c r="P213" s="174"/>
      <c r="Q213" s="174"/>
      <c r="R213" s="174"/>
      <c r="S213" s="174"/>
      <c r="T213" s="175"/>
      <c r="AT213" s="170" t="s">
        <v>194</v>
      </c>
      <c r="AU213" s="170" t="s">
        <v>86</v>
      </c>
      <c r="AV213" s="14" t="s">
        <v>86</v>
      </c>
      <c r="AW213" s="14" t="s">
        <v>32</v>
      </c>
      <c r="AX213" s="14" t="s">
        <v>84</v>
      </c>
      <c r="AY213" s="170" t="s">
        <v>184</v>
      </c>
    </row>
    <row r="214" spans="1:65" s="2" customFormat="1" ht="37.75" customHeight="1" x14ac:dyDescent="0.15">
      <c r="A214" s="30"/>
      <c r="B214" s="146"/>
      <c r="C214" s="147" t="s">
        <v>284</v>
      </c>
      <c r="D214" s="147" t="s">
        <v>186</v>
      </c>
      <c r="E214" s="148" t="s">
        <v>285</v>
      </c>
      <c r="F214" s="149" t="s">
        <v>286</v>
      </c>
      <c r="G214" s="150" t="s">
        <v>189</v>
      </c>
      <c r="H214" s="151">
        <v>41.634</v>
      </c>
      <c r="I214" s="152"/>
      <c r="J214" s="152">
        <f>ROUND(I214*H214,2)</f>
        <v>0</v>
      </c>
      <c r="K214" s="149" t="s">
        <v>190</v>
      </c>
      <c r="L214" s="31"/>
      <c r="M214" s="153" t="s">
        <v>1</v>
      </c>
      <c r="N214" s="154" t="s">
        <v>42</v>
      </c>
      <c r="O214" s="155">
        <v>8.5000000000000006E-2</v>
      </c>
      <c r="P214" s="155">
        <f>O214*H214</f>
        <v>3.5388900000000003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97</v>
      </c>
      <c r="AT214" s="157" t="s">
        <v>186</v>
      </c>
      <c r="AU214" s="157" t="s">
        <v>86</v>
      </c>
      <c r="AY214" s="18" t="s">
        <v>184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84</v>
      </c>
      <c r="BK214" s="158">
        <f>ROUND(I214*H214,2)</f>
        <v>0</v>
      </c>
      <c r="BL214" s="18" t="s">
        <v>97</v>
      </c>
      <c r="BM214" s="157" t="s">
        <v>287</v>
      </c>
    </row>
    <row r="215" spans="1:65" s="2" customFormat="1" ht="37.75" customHeight="1" x14ac:dyDescent="0.15">
      <c r="A215" s="30"/>
      <c r="B215" s="146"/>
      <c r="C215" s="147" t="s">
        <v>288</v>
      </c>
      <c r="D215" s="147" t="s">
        <v>186</v>
      </c>
      <c r="E215" s="148" t="s">
        <v>289</v>
      </c>
      <c r="F215" s="149" t="s">
        <v>290</v>
      </c>
      <c r="G215" s="150" t="s">
        <v>189</v>
      </c>
      <c r="H215" s="151">
        <v>170.88</v>
      </c>
      <c r="I215" s="152"/>
      <c r="J215" s="152">
        <f>ROUND(I215*H215,2)</f>
        <v>0</v>
      </c>
      <c r="K215" s="149" t="s">
        <v>190</v>
      </c>
      <c r="L215" s="31"/>
      <c r="M215" s="153" t="s">
        <v>1</v>
      </c>
      <c r="N215" s="154" t="s">
        <v>42</v>
      </c>
      <c r="O215" s="155">
        <v>0.106</v>
      </c>
      <c r="P215" s="155">
        <f>O215*H215</f>
        <v>18.11328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7" t="s">
        <v>97</v>
      </c>
      <c r="AT215" s="157" t="s">
        <v>186</v>
      </c>
      <c r="AU215" s="157" t="s">
        <v>86</v>
      </c>
      <c r="AY215" s="18" t="s">
        <v>184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8" t="s">
        <v>84</v>
      </c>
      <c r="BK215" s="158">
        <f>ROUND(I215*H215,2)</f>
        <v>0</v>
      </c>
      <c r="BL215" s="18" t="s">
        <v>97</v>
      </c>
      <c r="BM215" s="157" t="s">
        <v>291</v>
      </c>
    </row>
    <row r="216" spans="1:65" s="2" customFormat="1" ht="62.75" customHeight="1" x14ac:dyDescent="0.15">
      <c r="A216" s="30"/>
      <c r="B216" s="146"/>
      <c r="C216" s="147" t="s">
        <v>7</v>
      </c>
      <c r="D216" s="147" t="s">
        <v>186</v>
      </c>
      <c r="E216" s="148" t="s">
        <v>3118</v>
      </c>
      <c r="F216" s="149" t="s">
        <v>3119</v>
      </c>
      <c r="G216" s="150" t="s">
        <v>239</v>
      </c>
      <c r="H216" s="151">
        <v>130.38900000000001</v>
      </c>
      <c r="I216" s="152"/>
      <c r="J216" s="152">
        <f>ROUND(I216*H216,2)</f>
        <v>0</v>
      </c>
      <c r="K216" s="149"/>
      <c r="L216" s="31"/>
      <c r="M216" s="153" t="s">
        <v>1</v>
      </c>
      <c r="N216" s="154" t="s">
        <v>42</v>
      </c>
      <c r="O216" s="155">
        <v>8.6999999999999994E-2</v>
      </c>
      <c r="P216" s="155">
        <f>O216*H216</f>
        <v>11.343843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7" t="s">
        <v>97</v>
      </c>
      <c r="AT216" s="157" t="s">
        <v>186</v>
      </c>
      <c r="AU216" s="157" t="s">
        <v>86</v>
      </c>
      <c r="AY216" s="18" t="s">
        <v>184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8" t="s">
        <v>84</v>
      </c>
      <c r="BK216" s="158">
        <f>ROUND(I216*H216,2)</f>
        <v>0</v>
      </c>
      <c r="BL216" s="18" t="s">
        <v>97</v>
      </c>
      <c r="BM216" s="157" t="s">
        <v>293</v>
      </c>
    </row>
    <row r="217" spans="1:65" s="13" customFormat="1" x14ac:dyDescent="0.15">
      <c r="B217" s="163"/>
      <c r="D217" s="159" t="s">
        <v>194</v>
      </c>
      <c r="E217" s="164" t="s">
        <v>1</v>
      </c>
      <c r="F217" s="165" t="s">
        <v>294</v>
      </c>
      <c r="H217" s="164" t="s">
        <v>1</v>
      </c>
      <c r="L217" s="163"/>
      <c r="M217" s="166"/>
      <c r="N217" s="167"/>
      <c r="O217" s="167"/>
      <c r="P217" s="167"/>
      <c r="Q217" s="167"/>
      <c r="R217" s="167"/>
      <c r="S217" s="167"/>
      <c r="T217" s="168"/>
      <c r="AT217" s="164" t="s">
        <v>194</v>
      </c>
      <c r="AU217" s="164" t="s">
        <v>86</v>
      </c>
      <c r="AV217" s="13" t="s">
        <v>84</v>
      </c>
      <c r="AW217" s="13" t="s">
        <v>32</v>
      </c>
      <c r="AX217" s="13" t="s">
        <v>77</v>
      </c>
      <c r="AY217" s="164" t="s">
        <v>184</v>
      </c>
    </row>
    <row r="218" spans="1:65" s="14" customFormat="1" x14ac:dyDescent="0.15">
      <c r="B218" s="169"/>
      <c r="D218" s="159" t="s">
        <v>194</v>
      </c>
      <c r="E218" s="170" t="s">
        <v>1</v>
      </c>
      <c r="F218" s="171" t="s">
        <v>295</v>
      </c>
      <c r="H218" s="172">
        <v>130.38900000000001</v>
      </c>
      <c r="L218" s="169"/>
      <c r="M218" s="173"/>
      <c r="N218" s="174"/>
      <c r="O218" s="174"/>
      <c r="P218" s="174"/>
      <c r="Q218" s="174"/>
      <c r="R218" s="174"/>
      <c r="S218" s="174"/>
      <c r="T218" s="175"/>
      <c r="AT218" s="170" t="s">
        <v>194</v>
      </c>
      <c r="AU218" s="170" t="s">
        <v>86</v>
      </c>
      <c r="AV218" s="14" t="s">
        <v>86</v>
      </c>
      <c r="AW218" s="14" t="s">
        <v>32</v>
      </c>
      <c r="AX218" s="14" t="s">
        <v>84</v>
      </c>
      <c r="AY218" s="170" t="s">
        <v>184</v>
      </c>
    </row>
    <row r="219" spans="1:65" s="2" customFormat="1" ht="62.75" customHeight="1" x14ac:dyDescent="0.15">
      <c r="A219" s="30"/>
      <c r="B219" s="146"/>
      <c r="C219" s="147" t="s">
        <v>296</v>
      </c>
      <c r="D219" s="147" t="s">
        <v>186</v>
      </c>
      <c r="E219" s="148" t="s">
        <v>3120</v>
      </c>
      <c r="F219" s="149" t="s">
        <v>3121</v>
      </c>
      <c r="G219" s="150" t="s">
        <v>239</v>
      </c>
      <c r="H219" s="151">
        <v>130.38900000000001</v>
      </c>
      <c r="I219" s="152"/>
      <c r="J219" s="152">
        <f>ROUND(I219*H219,2)</f>
        <v>0</v>
      </c>
      <c r="K219" s="149"/>
      <c r="L219" s="31"/>
      <c r="M219" s="153" t="s">
        <v>1</v>
      </c>
      <c r="N219" s="154" t="s">
        <v>42</v>
      </c>
      <c r="O219" s="155">
        <v>9.9000000000000005E-2</v>
      </c>
      <c r="P219" s="155">
        <f>O219*H219</f>
        <v>12.908511000000001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7" t="s">
        <v>97</v>
      </c>
      <c r="AT219" s="157" t="s">
        <v>186</v>
      </c>
      <c r="AU219" s="157" t="s">
        <v>86</v>
      </c>
      <c r="AY219" s="18" t="s">
        <v>184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97</v>
      </c>
      <c r="BM219" s="157" t="s">
        <v>298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294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295</v>
      </c>
      <c r="H221" s="172">
        <v>130.38900000000001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84</v>
      </c>
      <c r="AY221" s="170" t="s">
        <v>184</v>
      </c>
    </row>
    <row r="222" spans="1:65" s="2" customFormat="1" ht="44.25" customHeight="1" x14ac:dyDescent="0.15">
      <c r="A222" s="30"/>
      <c r="B222" s="146"/>
      <c r="C222" s="147" t="s">
        <v>299</v>
      </c>
      <c r="D222" s="147" t="s">
        <v>186</v>
      </c>
      <c r="E222" s="148" t="s">
        <v>3122</v>
      </c>
      <c r="F222" s="149" t="s">
        <v>3123</v>
      </c>
      <c r="G222" s="150" t="s">
        <v>239</v>
      </c>
      <c r="H222" s="151">
        <f>SUM(H225)</f>
        <v>260.77800000000002</v>
      </c>
      <c r="I222" s="152"/>
      <c r="J222" s="152">
        <f>ROUND(I222*H222,2)</f>
        <v>0</v>
      </c>
      <c r="K222" s="149"/>
      <c r="L222" s="31"/>
      <c r="M222" s="153" t="s">
        <v>1</v>
      </c>
      <c r="N222" s="154" t="s">
        <v>42</v>
      </c>
      <c r="O222" s="155">
        <v>0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97</v>
      </c>
      <c r="AT222" s="157" t="s">
        <v>186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301</v>
      </c>
    </row>
    <row r="223" spans="1:65" s="14" customFormat="1" x14ac:dyDescent="0.15">
      <c r="B223" s="169"/>
      <c r="D223" s="159" t="s">
        <v>194</v>
      </c>
      <c r="E223" s="170" t="s">
        <v>1</v>
      </c>
      <c r="F223" s="171">
        <v>130.38900000000001</v>
      </c>
      <c r="H223" s="172">
        <v>130.38900000000001</v>
      </c>
      <c r="L223" s="169"/>
      <c r="M223" s="173"/>
      <c r="N223" s="174"/>
      <c r="O223" s="174"/>
      <c r="P223" s="174"/>
      <c r="Q223" s="174"/>
      <c r="R223" s="174"/>
      <c r="S223" s="174"/>
      <c r="T223" s="175"/>
      <c r="AT223" s="170" t="s">
        <v>194</v>
      </c>
      <c r="AU223" s="170" t="s">
        <v>86</v>
      </c>
      <c r="AV223" s="14" t="s">
        <v>86</v>
      </c>
      <c r="AW223" s="14" t="s">
        <v>32</v>
      </c>
      <c r="AX223" s="14" t="s">
        <v>77</v>
      </c>
      <c r="AY223" s="170" t="s">
        <v>184</v>
      </c>
    </row>
    <row r="224" spans="1:65" s="14" customFormat="1" x14ac:dyDescent="0.15">
      <c r="B224" s="169"/>
      <c r="D224" s="159" t="s">
        <v>194</v>
      </c>
      <c r="E224" s="170" t="s">
        <v>1</v>
      </c>
      <c r="F224" s="171">
        <v>130.38900000000001</v>
      </c>
      <c r="H224" s="172">
        <v>130.38900000000001</v>
      </c>
      <c r="L224" s="169"/>
      <c r="M224" s="173"/>
      <c r="N224" s="174"/>
      <c r="O224" s="174"/>
      <c r="P224" s="174"/>
      <c r="Q224" s="174"/>
      <c r="R224" s="174"/>
      <c r="S224" s="174"/>
      <c r="T224" s="175"/>
      <c r="AT224" s="170" t="s">
        <v>194</v>
      </c>
      <c r="AU224" s="170" t="s">
        <v>86</v>
      </c>
      <c r="AV224" s="14" t="s">
        <v>86</v>
      </c>
      <c r="AW224" s="14" t="s">
        <v>32</v>
      </c>
      <c r="AX224" s="14" t="s">
        <v>77</v>
      </c>
      <c r="AY224" s="170" t="s">
        <v>184</v>
      </c>
    </row>
    <row r="225" spans="1:65" s="15" customFormat="1" x14ac:dyDescent="0.15">
      <c r="B225" s="176"/>
      <c r="D225" s="159" t="s">
        <v>194</v>
      </c>
      <c r="E225" s="177" t="s">
        <v>1</v>
      </c>
      <c r="F225" s="178" t="s">
        <v>242</v>
      </c>
      <c r="H225" s="179">
        <f>SUM(H223:H224)</f>
        <v>260.77800000000002</v>
      </c>
      <c r="L225" s="176"/>
      <c r="M225" s="180"/>
      <c r="N225" s="181"/>
      <c r="O225" s="181"/>
      <c r="P225" s="181"/>
      <c r="Q225" s="181"/>
      <c r="R225" s="181"/>
      <c r="S225" s="181"/>
      <c r="T225" s="182"/>
      <c r="AT225" s="177" t="s">
        <v>194</v>
      </c>
      <c r="AU225" s="177" t="s">
        <v>86</v>
      </c>
      <c r="AV225" s="15" t="s">
        <v>97</v>
      </c>
      <c r="AW225" s="15" t="s">
        <v>32</v>
      </c>
      <c r="AX225" s="15" t="s">
        <v>84</v>
      </c>
      <c r="AY225" s="177" t="s">
        <v>184</v>
      </c>
    </row>
    <row r="226" spans="1:65" s="2" customFormat="1" ht="44.25" customHeight="1" x14ac:dyDescent="0.15">
      <c r="A226" s="30"/>
      <c r="B226" s="146"/>
      <c r="C226" s="147" t="s">
        <v>302</v>
      </c>
      <c r="D226" s="147" t="s">
        <v>186</v>
      </c>
      <c r="E226" s="148" t="s">
        <v>303</v>
      </c>
      <c r="F226" s="149" t="s">
        <v>304</v>
      </c>
      <c r="G226" s="150" t="s">
        <v>239</v>
      </c>
      <c r="H226" s="151">
        <v>225.09399999999999</v>
      </c>
      <c r="I226" s="152"/>
      <c r="J226" s="152">
        <f>ROUND(I226*H226,2)</f>
        <v>0</v>
      </c>
      <c r="K226" s="149" t="s">
        <v>190</v>
      </c>
      <c r="L226" s="31"/>
      <c r="M226" s="153" t="s">
        <v>1</v>
      </c>
      <c r="N226" s="154" t="s">
        <v>42</v>
      </c>
      <c r="O226" s="155">
        <v>0.32800000000000001</v>
      </c>
      <c r="P226" s="155">
        <f>O226*H226</f>
        <v>73.830832000000001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97</v>
      </c>
      <c r="AT226" s="157" t="s">
        <v>186</v>
      </c>
      <c r="AU226" s="157" t="s">
        <v>86</v>
      </c>
      <c r="AY226" s="18" t="s">
        <v>184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84</v>
      </c>
      <c r="BK226" s="158">
        <f>ROUND(I226*H226,2)</f>
        <v>0</v>
      </c>
      <c r="BL226" s="18" t="s">
        <v>97</v>
      </c>
      <c r="BM226" s="157" t="s">
        <v>305</v>
      </c>
    </row>
    <row r="227" spans="1:65" s="13" customFormat="1" x14ac:dyDescent="0.15">
      <c r="B227" s="163"/>
      <c r="D227" s="159" t="s">
        <v>194</v>
      </c>
      <c r="E227" s="164" t="s">
        <v>1</v>
      </c>
      <c r="F227" s="165" t="s">
        <v>195</v>
      </c>
      <c r="H227" s="164" t="s">
        <v>1</v>
      </c>
      <c r="L227" s="163"/>
      <c r="M227" s="166"/>
      <c r="N227" s="167"/>
      <c r="O227" s="167"/>
      <c r="P227" s="167"/>
      <c r="Q227" s="167"/>
      <c r="R227" s="167"/>
      <c r="S227" s="167"/>
      <c r="T227" s="168"/>
      <c r="AT227" s="164" t="s">
        <v>194</v>
      </c>
      <c r="AU227" s="164" t="s">
        <v>86</v>
      </c>
      <c r="AV227" s="13" t="s">
        <v>84</v>
      </c>
      <c r="AW227" s="13" t="s">
        <v>32</v>
      </c>
      <c r="AX227" s="13" t="s">
        <v>77</v>
      </c>
      <c r="AY227" s="164" t="s">
        <v>184</v>
      </c>
    </row>
    <row r="228" spans="1:65" s="13" customFormat="1" x14ac:dyDescent="0.15">
      <c r="B228" s="163"/>
      <c r="D228" s="159" t="s">
        <v>194</v>
      </c>
      <c r="E228" s="164" t="s">
        <v>1</v>
      </c>
      <c r="F228" s="165" t="s">
        <v>246</v>
      </c>
      <c r="H228" s="164" t="s">
        <v>1</v>
      </c>
      <c r="L228" s="163"/>
      <c r="M228" s="166"/>
      <c r="N228" s="167"/>
      <c r="O228" s="167"/>
      <c r="P228" s="167"/>
      <c r="Q228" s="167"/>
      <c r="R228" s="167"/>
      <c r="S228" s="167"/>
      <c r="T228" s="168"/>
      <c r="AT228" s="164" t="s">
        <v>194</v>
      </c>
      <c r="AU228" s="164" t="s">
        <v>86</v>
      </c>
      <c r="AV228" s="13" t="s">
        <v>84</v>
      </c>
      <c r="AW228" s="13" t="s">
        <v>32</v>
      </c>
      <c r="AX228" s="13" t="s">
        <v>77</v>
      </c>
      <c r="AY228" s="164" t="s">
        <v>184</v>
      </c>
    </row>
    <row r="229" spans="1:65" s="14" customFormat="1" x14ac:dyDescent="0.15">
      <c r="B229" s="169"/>
      <c r="D229" s="159" t="s">
        <v>194</v>
      </c>
      <c r="E229" s="170" t="s">
        <v>1</v>
      </c>
      <c r="F229" s="171" t="s">
        <v>306</v>
      </c>
      <c r="H229" s="172">
        <v>145.46</v>
      </c>
      <c r="L229" s="169"/>
      <c r="M229" s="173"/>
      <c r="N229" s="174"/>
      <c r="O229" s="174"/>
      <c r="P229" s="174"/>
      <c r="Q229" s="174"/>
      <c r="R229" s="174"/>
      <c r="S229" s="174"/>
      <c r="T229" s="175"/>
      <c r="AT229" s="170" t="s">
        <v>194</v>
      </c>
      <c r="AU229" s="170" t="s">
        <v>86</v>
      </c>
      <c r="AV229" s="14" t="s">
        <v>86</v>
      </c>
      <c r="AW229" s="14" t="s">
        <v>32</v>
      </c>
      <c r="AX229" s="14" t="s">
        <v>77</v>
      </c>
      <c r="AY229" s="170" t="s">
        <v>184</v>
      </c>
    </row>
    <row r="230" spans="1:65" s="13" customFormat="1" ht="33" x14ac:dyDescent="0.15">
      <c r="B230" s="163"/>
      <c r="D230" s="159" t="s">
        <v>194</v>
      </c>
      <c r="E230" s="164" t="s">
        <v>1</v>
      </c>
      <c r="F230" s="165" t="s">
        <v>307</v>
      </c>
      <c r="H230" s="164" t="s">
        <v>1</v>
      </c>
      <c r="L230" s="163"/>
      <c r="M230" s="166"/>
      <c r="N230" s="167"/>
      <c r="O230" s="167"/>
      <c r="P230" s="167"/>
      <c r="Q230" s="167"/>
      <c r="R230" s="167"/>
      <c r="S230" s="167"/>
      <c r="T230" s="168"/>
      <c r="AT230" s="164" t="s">
        <v>194</v>
      </c>
      <c r="AU230" s="164" t="s">
        <v>86</v>
      </c>
      <c r="AV230" s="13" t="s">
        <v>84</v>
      </c>
      <c r="AW230" s="13" t="s">
        <v>32</v>
      </c>
      <c r="AX230" s="13" t="s">
        <v>77</v>
      </c>
      <c r="AY230" s="164" t="s">
        <v>184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 t="s">
        <v>308</v>
      </c>
      <c r="H231" s="172">
        <v>79.634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77</v>
      </c>
      <c r="AY231" s="170" t="s">
        <v>184</v>
      </c>
    </row>
    <row r="232" spans="1:65" s="15" customFormat="1" x14ac:dyDescent="0.15">
      <c r="B232" s="176"/>
      <c r="D232" s="159" t="s">
        <v>194</v>
      </c>
      <c r="E232" s="177" t="s">
        <v>1</v>
      </c>
      <c r="F232" s="178" t="s">
        <v>242</v>
      </c>
      <c r="H232" s="179">
        <v>225.09399999999999</v>
      </c>
      <c r="L232" s="176"/>
      <c r="M232" s="180"/>
      <c r="N232" s="181"/>
      <c r="O232" s="181"/>
      <c r="P232" s="181"/>
      <c r="Q232" s="181"/>
      <c r="R232" s="181"/>
      <c r="S232" s="181"/>
      <c r="T232" s="182"/>
      <c r="AT232" s="177" t="s">
        <v>194</v>
      </c>
      <c r="AU232" s="177" t="s">
        <v>86</v>
      </c>
      <c r="AV232" s="15" t="s">
        <v>97</v>
      </c>
      <c r="AW232" s="15" t="s">
        <v>32</v>
      </c>
      <c r="AX232" s="15" t="s">
        <v>84</v>
      </c>
      <c r="AY232" s="177" t="s">
        <v>184</v>
      </c>
    </row>
    <row r="233" spans="1:65" s="2" customFormat="1" ht="16.5" customHeight="1" x14ac:dyDescent="0.15">
      <c r="A233" s="30"/>
      <c r="B233" s="146"/>
      <c r="C233" s="183" t="s">
        <v>309</v>
      </c>
      <c r="D233" s="183" t="s">
        <v>310</v>
      </c>
      <c r="E233" s="184" t="s">
        <v>311</v>
      </c>
      <c r="F233" s="185" t="s">
        <v>312</v>
      </c>
      <c r="G233" s="186" t="s">
        <v>300</v>
      </c>
      <c r="H233" s="187">
        <v>298.56599999999997</v>
      </c>
      <c r="I233" s="188"/>
      <c r="J233" s="188">
        <f>ROUND(I233*H233,2)</f>
        <v>0</v>
      </c>
      <c r="K233" s="185" t="s">
        <v>1</v>
      </c>
      <c r="L233" s="189"/>
      <c r="M233" s="190" t="s">
        <v>1</v>
      </c>
      <c r="N233" s="191" t="s">
        <v>42</v>
      </c>
      <c r="O233" s="155">
        <v>0</v>
      </c>
      <c r="P233" s="155">
        <f>O233*H233</f>
        <v>0</v>
      </c>
      <c r="Q233" s="155">
        <v>1</v>
      </c>
      <c r="R233" s="155">
        <f>Q233*H233</f>
        <v>298.56599999999997</v>
      </c>
      <c r="S233" s="155">
        <v>0</v>
      </c>
      <c r="T233" s="156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7" t="s">
        <v>226</v>
      </c>
      <c r="AT233" s="157" t="s">
        <v>310</v>
      </c>
      <c r="AU233" s="157" t="s">
        <v>86</v>
      </c>
      <c r="AY233" s="18" t="s">
        <v>184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8" t="s">
        <v>84</v>
      </c>
      <c r="BK233" s="158">
        <f>ROUND(I233*H233,2)</f>
        <v>0</v>
      </c>
      <c r="BL233" s="18" t="s">
        <v>97</v>
      </c>
      <c r="BM233" s="157" t="s">
        <v>313</v>
      </c>
    </row>
    <row r="234" spans="1:65" s="13" customFormat="1" x14ac:dyDescent="0.15">
      <c r="B234" s="163"/>
      <c r="D234" s="159" t="s">
        <v>194</v>
      </c>
      <c r="E234" s="164" t="s">
        <v>1</v>
      </c>
      <c r="F234" s="165" t="s">
        <v>314</v>
      </c>
      <c r="H234" s="164" t="s">
        <v>1</v>
      </c>
      <c r="L234" s="163"/>
      <c r="M234" s="166"/>
      <c r="N234" s="167"/>
      <c r="O234" s="167"/>
      <c r="P234" s="167"/>
      <c r="Q234" s="167"/>
      <c r="R234" s="167"/>
      <c r="S234" s="167"/>
      <c r="T234" s="168"/>
      <c r="AT234" s="164" t="s">
        <v>194</v>
      </c>
      <c r="AU234" s="164" t="s">
        <v>86</v>
      </c>
      <c r="AV234" s="13" t="s">
        <v>84</v>
      </c>
      <c r="AW234" s="13" t="s">
        <v>32</v>
      </c>
      <c r="AX234" s="13" t="s">
        <v>77</v>
      </c>
      <c r="AY234" s="164" t="s">
        <v>184</v>
      </c>
    </row>
    <row r="235" spans="1:65" s="14" customFormat="1" x14ac:dyDescent="0.15">
      <c r="B235" s="169"/>
      <c r="D235" s="159" t="s">
        <v>194</v>
      </c>
      <c r="E235" s="170" t="s">
        <v>1</v>
      </c>
      <c r="F235" s="171" t="s">
        <v>315</v>
      </c>
      <c r="H235" s="172">
        <v>269.101</v>
      </c>
      <c r="L235" s="169"/>
      <c r="M235" s="173"/>
      <c r="N235" s="174"/>
      <c r="O235" s="174"/>
      <c r="P235" s="174"/>
      <c r="Q235" s="174"/>
      <c r="R235" s="174"/>
      <c r="S235" s="174"/>
      <c r="T235" s="175"/>
      <c r="AT235" s="170" t="s">
        <v>194</v>
      </c>
      <c r="AU235" s="170" t="s">
        <v>86</v>
      </c>
      <c r="AV235" s="14" t="s">
        <v>86</v>
      </c>
      <c r="AW235" s="14" t="s">
        <v>32</v>
      </c>
      <c r="AX235" s="14" t="s">
        <v>77</v>
      </c>
      <c r="AY235" s="170" t="s">
        <v>184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316</v>
      </c>
      <c r="H236" s="172">
        <v>29.465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77</v>
      </c>
      <c r="AY236" s="170" t="s">
        <v>184</v>
      </c>
    </row>
    <row r="237" spans="1:65" s="15" customFormat="1" x14ac:dyDescent="0.15">
      <c r="B237" s="176"/>
      <c r="D237" s="159" t="s">
        <v>194</v>
      </c>
      <c r="E237" s="177" t="s">
        <v>1</v>
      </c>
      <c r="F237" s="178" t="s">
        <v>242</v>
      </c>
      <c r="H237" s="179">
        <v>298.56599999999997</v>
      </c>
      <c r="L237" s="176"/>
      <c r="M237" s="180"/>
      <c r="N237" s="181"/>
      <c r="O237" s="181"/>
      <c r="P237" s="181"/>
      <c r="Q237" s="181"/>
      <c r="R237" s="181"/>
      <c r="S237" s="181"/>
      <c r="T237" s="182"/>
      <c r="AT237" s="177" t="s">
        <v>194</v>
      </c>
      <c r="AU237" s="177" t="s">
        <v>86</v>
      </c>
      <c r="AV237" s="15" t="s">
        <v>97</v>
      </c>
      <c r="AW237" s="15" t="s">
        <v>32</v>
      </c>
      <c r="AX237" s="15" t="s">
        <v>84</v>
      </c>
      <c r="AY237" s="177" t="s">
        <v>184</v>
      </c>
    </row>
    <row r="238" spans="1:65" s="2" customFormat="1" ht="66.75" customHeight="1" x14ac:dyDescent="0.15">
      <c r="A238" s="30"/>
      <c r="B238" s="146"/>
      <c r="C238" s="147" t="s">
        <v>317</v>
      </c>
      <c r="D238" s="147" t="s">
        <v>186</v>
      </c>
      <c r="E238" s="148" t="s">
        <v>318</v>
      </c>
      <c r="F238" s="149" t="s">
        <v>319</v>
      </c>
      <c r="G238" s="150" t="s">
        <v>239</v>
      </c>
      <c r="H238" s="151">
        <v>43.917000000000002</v>
      </c>
      <c r="I238" s="152"/>
      <c r="J238" s="152">
        <f>ROUND(I238*H238,2)</f>
        <v>0</v>
      </c>
      <c r="K238" s="149" t="s">
        <v>190</v>
      </c>
      <c r="L238" s="31"/>
      <c r="M238" s="153" t="s">
        <v>1</v>
      </c>
      <c r="N238" s="154" t="s">
        <v>42</v>
      </c>
      <c r="O238" s="155">
        <v>0.435</v>
      </c>
      <c r="P238" s="155">
        <f>O238*H238</f>
        <v>19.103895000000001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97</v>
      </c>
      <c r="AT238" s="157" t="s">
        <v>186</v>
      </c>
      <c r="AU238" s="157" t="s">
        <v>86</v>
      </c>
      <c r="AY238" s="18" t="s">
        <v>184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97</v>
      </c>
      <c r="BM238" s="157" t="s">
        <v>320</v>
      </c>
    </row>
    <row r="239" spans="1:65" s="13" customFormat="1" x14ac:dyDescent="0.15">
      <c r="B239" s="163"/>
      <c r="D239" s="159" t="s">
        <v>194</v>
      </c>
      <c r="E239" s="164" t="s">
        <v>1</v>
      </c>
      <c r="F239" s="165" t="s">
        <v>195</v>
      </c>
      <c r="H239" s="164" t="s">
        <v>1</v>
      </c>
      <c r="L239" s="163"/>
      <c r="M239" s="166"/>
      <c r="N239" s="167"/>
      <c r="O239" s="167"/>
      <c r="P239" s="167"/>
      <c r="Q239" s="167"/>
      <c r="R239" s="167"/>
      <c r="S239" s="167"/>
      <c r="T239" s="168"/>
      <c r="AT239" s="164" t="s">
        <v>194</v>
      </c>
      <c r="AU239" s="164" t="s">
        <v>86</v>
      </c>
      <c r="AV239" s="13" t="s">
        <v>84</v>
      </c>
      <c r="AW239" s="13" t="s">
        <v>32</v>
      </c>
      <c r="AX239" s="13" t="s">
        <v>77</v>
      </c>
      <c r="AY239" s="164" t="s">
        <v>184</v>
      </c>
    </row>
    <row r="240" spans="1:65" s="13" customFormat="1" x14ac:dyDescent="0.15">
      <c r="B240" s="163"/>
      <c r="D240" s="159" t="s">
        <v>194</v>
      </c>
      <c r="E240" s="164" t="s">
        <v>1</v>
      </c>
      <c r="F240" s="165" t="s">
        <v>246</v>
      </c>
      <c r="H240" s="164" t="s">
        <v>1</v>
      </c>
      <c r="L240" s="163"/>
      <c r="M240" s="166"/>
      <c r="N240" s="167"/>
      <c r="O240" s="167"/>
      <c r="P240" s="167"/>
      <c r="Q240" s="167"/>
      <c r="R240" s="167"/>
      <c r="S240" s="167"/>
      <c r="T240" s="168"/>
      <c r="AT240" s="164" t="s">
        <v>194</v>
      </c>
      <c r="AU240" s="164" t="s">
        <v>86</v>
      </c>
      <c r="AV240" s="13" t="s">
        <v>84</v>
      </c>
      <c r="AW240" s="13" t="s">
        <v>32</v>
      </c>
      <c r="AX240" s="13" t="s">
        <v>77</v>
      </c>
      <c r="AY240" s="164" t="s">
        <v>184</v>
      </c>
    </row>
    <row r="241" spans="1:65" s="14" customFormat="1" x14ac:dyDescent="0.15">
      <c r="B241" s="169"/>
      <c r="D241" s="159" t="s">
        <v>194</v>
      </c>
      <c r="E241" s="170" t="s">
        <v>1</v>
      </c>
      <c r="F241" s="171" t="s">
        <v>321</v>
      </c>
      <c r="H241" s="172">
        <v>46.59</v>
      </c>
      <c r="L241" s="169"/>
      <c r="M241" s="173"/>
      <c r="N241" s="174"/>
      <c r="O241" s="174"/>
      <c r="P241" s="174"/>
      <c r="Q241" s="174"/>
      <c r="R241" s="174"/>
      <c r="S241" s="174"/>
      <c r="T241" s="175"/>
      <c r="AT241" s="170" t="s">
        <v>194</v>
      </c>
      <c r="AU241" s="170" t="s">
        <v>86</v>
      </c>
      <c r="AV241" s="14" t="s">
        <v>86</v>
      </c>
      <c r="AW241" s="14" t="s">
        <v>32</v>
      </c>
      <c r="AX241" s="14" t="s">
        <v>77</v>
      </c>
      <c r="AY241" s="170" t="s">
        <v>184</v>
      </c>
    </row>
    <row r="242" spans="1:65" s="14" customFormat="1" x14ac:dyDescent="0.15">
      <c r="B242" s="169"/>
      <c r="D242" s="159" t="s">
        <v>194</v>
      </c>
      <c r="E242" s="170" t="s">
        <v>1</v>
      </c>
      <c r="F242" s="171" t="s">
        <v>322</v>
      </c>
      <c r="H242" s="172">
        <v>-2.673</v>
      </c>
      <c r="L242" s="169"/>
      <c r="M242" s="173"/>
      <c r="N242" s="174"/>
      <c r="O242" s="174"/>
      <c r="P242" s="174"/>
      <c r="Q242" s="174"/>
      <c r="R242" s="174"/>
      <c r="S242" s="174"/>
      <c r="T242" s="175"/>
      <c r="AT242" s="170" t="s">
        <v>194</v>
      </c>
      <c r="AU242" s="170" t="s">
        <v>86</v>
      </c>
      <c r="AV242" s="14" t="s">
        <v>86</v>
      </c>
      <c r="AW242" s="14" t="s">
        <v>32</v>
      </c>
      <c r="AX242" s="14" t="s">
        <v>77</v>
      </c>
      <c r="AY242" s="170" t="s">
        <v>184</v>
      </c>
    </row>
    <row r="243" spans="1:65" s="15" customFormat="1" x14ac:dyDescent="0.15">
      <c r="B243" s="176"/>
      <c r="D243" s="159" t="s">
        <v>194</v>
      </c>
      <c r="E243" s="177" t="s">
        <v>1</v>
      </c>
      <c r="F243" s="178" t="s">
        <v>242</v>
      </c>
      <c r="H243" s="179">
        <v>43.917000000000002</v>
      </c>
      <c r="L243" s="176"/>
      <c r="M243" s="180"/>
      <c r="N243" s="181"/>
      <c r="O243" s="181"/>
      <c r="P243" s="181"/>
      <c r="Q243" s="181"/>
      <c r="R243" s="181"/>
      <c r="S243" s="181"/>
      <c r="T243" s="182"/>
      <c r="AT243" s="177" t="s">
        <v>194</v>
      </c>
      <c r="AU243" s="177" t="s">
        <v>86</v>
      </c>
      <c r="AV243" s="15" t="s">
        <v>97</v>
      </c>
      <c r="AW243" s="15" t="s">
        <v>32</v>
      </c>
      <c r="AX243" s="15" t="s">
        <v>84</v>
      </c>
      <c r="AY243" s="177" t="s">
        <v>184</v>
      </c>
    </row>
    <row r="244" spans="1:65" s="2" customFormat="1" ht="16.5" customHeight="1" x14ac:dyDescent="0.15">
      <c r="A244" s="30"/>
      <c r="B244" s="146"/>
      <c r="C244" s="183" t="s">
        <v>323</v>
      </c>
      <c r="D244" s="183" t="s">
        <v>310</v>
      </c>
      <c r="E244" s="184" t="s">
        <v>324</v>
      </c>
      <c r="F244" s="185" t="s">
        <v>325</v>
      </c>
      <c r="G244" s="186" t="s">
        <v>300</v>
      </c>
      <c r="H244" s="187">
        <v>81.245999999999995</v>
      </c>
      <c r="I244" s="188"/>
      <c r="J244" s="188">
        <f>ROUND(I244*H244,2)</f>
        <v>0</v>
      </c>
      <c r="K244" s="185" t="s">
        <v>190</v>
      </c>
      <c r="L244" s="189"/>
      <c r="M244" s="190" t="s">
        <v>1</v>
      </c>
      <c r="N244" s="191" t="s">
        <v>42</v>
      </c>
      <c r="O244" s="155">
        <v>0</v>
      </c>
      <c r="P244" s="155">
        <f>O244*H244</f>
        <v>0</v>
      </c>
      <c r="Q244" s="155">
        <v>1</v>
      </c>
      <c r="R244" s="155">
        <f>Q244*H244</f>
        <v>81.245999999999995</v>
      </c>
      <c r="S244" s="155">
        <v>0</v>
      </c>
      <c r="T244" s="156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226</v>
      </c>
      <c r="AT244" s="157" t="s">
        <v>310</v>
      </c>
      <c r="AU244" s="157" t="s">
        <v>86</v>
      </c>
      <c r="AY244" s="18" t="s">
        <v>184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97</v>
      </c>
      <c r="BM244" s="157" t="s">
        <v>326</v>
      </c>
    </row>
    <row r="245" spans="1:65" s="2" customFormat="1" ht="30" x14ac:dyDescent="0.15">
      <c r="A245" s="30"/>
      <c r="B245" s="31"/>
      <c r="C245" s="30"/>
      <c r="D245" s="159" t="s">
        <v>192</v>
      </c>
      <c r="E245" s="30"/>
      <c r="F245" s="160" t="s">
        <v>327</v>
      </c>
      <c r="G245" s="30"/>
      <c r="H245" s="30"/>
      <c r="I245" s="30"/>
      <c r="J245" s="30"/>
      <c r="K245" s="30"/>
      <c r="L245" s="31"/>
      <c r="M245" s="161"/>
      <c r="N245" s="162"/>
      <c r="O245" s="56"/>
      <c r="P245" s="56"/>
      <c r="Q245" s="56"/>
      <c r="R245" s="56"/>
      <c r="S245" s="56"/>
      <c r="T245" s="57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T245" s="18" t="s">
        <v>192</v>
      </c>
      <c r="AU245" s="18" t="s">
        <v>86</v>
      </c>
    </row>
    <row r="246" spans="1:65" s="14" customFormat="1" x14ac:dyDescent="0.15">
      <c r="B246" s="169"/>
      <c r="D246" s="159" t="s">
        <v>194</v>
      </c>
      <c r="F246" s="171" t="s">
        <v>328</v>
      </c>
      <c r="H246" s="172">
        <v>81.245999999999995</v>
      </c>
      <c r="L246" s="169"/>
      <c r="M246" s="173"/>
      <c r="N246" s="174"/>
      <c r="O246" s="174"/>
      <c r="P246" s="174"/>
      <c r="Q246" s="174"/>
      <c r="R246" s="174"/>
      <c r="S246" s="174"/>
      <c r="T246" s="175"/>
      <c r="AT246" s="170" t="s">
        <v>194</v>
      </c>
      <c r="AU246" s="170" t="s">
        <v>86</v>
      </c>
      <c r="AV246" s="14" t="s">
        <v>86</v>
      </c>
      <c r="AW246" s="14" t="s">
        <v>3</v>
      </c>
      <c r="AX246" s="14" t="s">
        <v>84</v>
      </c>
      <c r="AY246" s="170" t="s">
        <v>184</v>
      </c>
    </row>
    <row r="247" spans="1:65" s="12" customFormat="1" ht="22.75" customHeight="1" x14ac:dyDescent="0.15">
      <c r="B247" s="134"/>
      <c r="D247" s="135" t="s">
        <v>76</v>
      </c>
      <c r="E247" s="144" t="s">
        <v>86</v>
      </c>
      <c r="F247" s="144" t="s">
        <v>329</v>
      </c>
      <c r="J247" s="145">
        <f>BK247</f>
        <v>0</v>
      </c>
      <c r="L247" s="134"/>
      <c r="M247" s="138"/>
      <c r="N247" s="139"/>
      <c r="O247" s="139"/>
      <c r="P247" s="140">
        <f>SUM(P248:P251)</f>
        <v>48.700159999999997</v>
      </c>
      <c r="Q247" s="139"/>
      <c r="R247" s="140">
        <f>SUM(R248:R251)</f>
        <v>43.175146599999998</v>
      </c>
      <c r="S247" s="139"/>
      <c r="T247" s="141">
        <f>SUM(T248:T251)</f>
        <v>0</v>
      </c>
      <c r="AR247" s="135" t="s">
        <v>84</v>
      </c>
      <c r="AT247" s="142" t="s">
        <v>76</v>
      </c>
      <c r="AU247" s="142" t="s">
        <v>84</v>
      </c>
      <c r="AY247" s="135" t="s">
        <v>184</v>
      </c>
      <c r="BK247" s="143">
        <f>SUM(BK248:BK251)</f>
        <v>0</v>
      </c>
    </row>
    <row r="248" spans="1:65" s="2" customFormat="1" ht="44.25" customHeight="1" x14ac:dyDescent="0.15">
      <c r="A248" s="30"/>
      <c r="B248" s="146"/>
      <c r="C248" s="147" t="s">
        <v>330</v>
      </c>
      <c r="D248" s="147" t="s">
        <v>186</v>
      </c>
      <c r="E248" s="148" t="s">
        <v>331</v>
      </c>
      <c r="F248" s="149" t="s">
        <v>332</v>
      </c>
      <c r="G248" s="150" t="s">
        <v>239</v>
      </c>
      <c r="H248" s="151">
        <v>14.053000000000001</v>
      </c>
      <c r="I248" s="152"/>
      <c r="J248" s="152">
        <f>ROUND(I248*H248,2)</f>
        <v>0</v>
      </c>
      <c r="K248" s="149" t="s">
        <v>190</v>
      </c>
      <c r="L248" s="31"/>
      <c r="M248" s="153" t="s">
        <v>1</v>
      </c>
      <c r="N248" s="154" t="s">
        <v>42</v>
      </c>
      <c r="O248" s="155">
        <v>0.92</v>
      </c>
      <c r="P248" s="155">
        <f>O248*H248</f>
        <v>12.92876</v>
      </c>
      <c r="Q248" s="155">
        <v>1.63</v>
      </c>
      <c r="R248" s="155">
        <f>Q248*H248</f>
        <v>22.906389999999998</v>
      </c>
      <c r="S248" s="155">
        <v>0</v>
      </c>
      <c r="T248" s="156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97</v>
      </c>
      <c r="AT248" s="157" t="s">
        <v>186</v>
      </c>
      <c r="AU248" s="157" t="s">
        <v>86</v>
      </c>
      <c r="AY248" s="18" t="s">
        <v>184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8" t="s">
        <v>84</v>
      </c>
      <c r="BK248" s="158">
        <f>ROUND(I248*H248,2)</f>
        <v>0</v>
      </c>
      <c r="BL248" s="18" t="s">
        <v>97</v>
      </c>
      <c r="BM248" s="157" t="s">
        <v>333</v>
      </c>
    </row>
    <row r="249" spans="1:65" s="13" customFormat="1" x14ac:dyDescent="0.15">
      <c r="B249" s="163"/>
      <c r="D249" s="159" t="s">
        <v>194</v>
      </c>
      <c r="E249" s="164" t="s">
        <v>1</v>
      </c>
      <c r="F249" s="165" t="s">
        <v>195</v>
      </c>
      <c r="H249" s="164" t="s">
        <v>1</v>
      </c>
      <c r="L249" s="163"/>
      <c r="M249" s="166"/>
      <c r="N249" s="167"/>
      <c r="O249" s="167"/>
      <c r="P249" s="167"/>
      <c r="Q249" s="167"/>
      <c r="R249" s="167"/>
      <c r="S249" s="167"/>
      <c r="T249" s="168"/>
      <c r="AT249" s="164" t="s">
        <v>194</v>
      </c>
      <c r="AU249" s="164" t="s">
        <v>86</v>
      </c>
      <c r="AV249" s="13" t="s">
        <v>84</v>
      </c>
      <c r="AW249" s="13" t="s">
        <v>32</v>
      </c>
      <c r="AX249" s="13" t="s">
        <v>77</v>
      </c>
      <c r="AY249" s="164" t="s">
        <v>184</v>
      </c>
    </row>
    <row r="250" spans="1:65" s="14" customFormat="1" x14ac:dyDescent="0.15">
      <c r="B250" s="169"/>
      <c r="D250" s="159" t="s">
        <v>194</v>
      </c>
      <c r="E250" s="170" t="s">
        <v>1</v>
      </c>
      <c r="F250" s="171" t="s">
        <v>334</v>
      </c>
      <c r="H250" s="172">
        <v>14.053000000000001</v>
      </c>
      <c r="L250" s="169"/>
      <c r="M250" s="173"/>
      <c r="N250" s="174"/>
      <c r="O250" s="174"/>
      <c r="P250" s="174"/>
      <c r="Q250" s="174"/>
      <c r="R250" s="174"/>
      <c r="S250" s="174"/>
      <c r="T250" s="175"/>
      <c r="AT250" s="170" t="s">
        <v>194</v>
      </c>
      <c r="AU250" s="170" t="s">
        <v>86</v>
      </c>
      <c r="AV250" s="14" t="s">
        <v>86</v>
      </c>
      <c r="AW250" s="14" t="s">
        <v>32</v>
      </c>
      <c r="AX250" s="14" t="s">
        <v>84</v>
      </c>
      <c r="AY250" s="170" t="s">
        <v>184</v>
      </c>
    </row>
    <row r="251" spans="1:65" s="2" customFormat="1" ht="66.75" customHeight="1" x14ac:dyDescent="0.15">
      <c r="A251" s="30"/>
      <c r="B251" s="146"/>
      <c r="C251" s="147" t="s">
        <v>335</v>
      </c>
      <c r="D251" s="147" t="s">
        <v>186</v>
      </c>
      <c r="E251" s="148" t="s">
        <v>336</v>
      </c>
      <c r="F251" s="149" t="s">
        <v>337</v>
      </c>
      <c r="G251" s="150" t="s">
        <v>229</v>
      </c>
      <c r="H251" s="151">
        <v>85.17</v>
      </c>
      <c r="I251" s="152"/>
      <c r="J251" s="152">
        <f>ROUND(I251*H251,2)</f>
        <v>0</v>
      </c>
      <c r="K251" s="149" t="s">
        <v>190</v>
      </c>
      <c r="L251" s="31"/>
      <c r="M251" s="153" t="s">
        <v>1</v>
      </c>
      <c r="N251" s="154" t="s">
        <v>42</v>
      </c>
      <c r="O251" s="155">
        <v>0.42</v>
      </c>
      <c r="P251" s="155">
        <f>O251*H251</f>
        <v>35.7714</v>
      </c>
      <c r="Q251" s="155">
        <v>0.23798</v>
      </c>
      <c r="R251" s="155">
        <f>Q251*H251</f>
        <v>20.2687566</v>
      </c>
      <c r="S251" s="155">
        <v>0</v>
      </c>
      <c r="T251" s="156">
        <f>S251*H251</f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7" t="s">
        <v>97</v>
      </c>
      <c r="AT251" s="157" t="s">
        <v>186</v>
      </c>
      <c r="AU251" s="157" t="s">
        <v>86</v>
      </c>
      <c r="AY251" s="18" t="s">
        <v>184</v>
      </c>
      <c r="BE251" s="158">
        <f>IF(N251="základní",J251,0)</f>
        <v>0</v>
      </c>
      <c r="BF251" s="158">
        <f>IF(N251="snížená",J251,0)</f>
        <v>0</v>
      </c>
      <c r="BG251" s="158">
        <f>IF(N251="zákl. přenesená",J251,0)</f>
        <v>0</v>
      </c>
      <c r="BH251" s="158">
        <f>IF(N251="sníž. přenesená",J251,0)</f>
        <v>0</v>
      </c>
      <c r="BI251" s="158">
        <f>IF(N251="nulová",J251,0)</f>
        <v>0</v>
      </c>
      <c r="BJ251" s="18" t="s">
        <v>84</v>
      </c>
      <c r="BK251" s="158">
        <f>ROUND(I251*H251,2)</f>
        <v>0</v>
      </c>
      <c r="BL251" s="18" t="s">
        <v>97</v>
      </c>
      <c r="BM251" s="157" t="s">
        <v>338</v>
      </c>
    </row>
    <row r="252" spans="1:65" s="12" customFormat="1" ht="22.75" customHeight="1" x14ac:dyDescent="0.15">
      <c r="B252" s="134"/>
      <c r="D252" s="135" t="s">
        <v>76</v>
      </c>
      <c r="E252" s="144" t="s">
        <v>93</v>
      </c>
      <c r="F252" s="144" t="s">
        <v>339</v>
      </c>
      <c r="J252" s="145">
        <f>BK252</f>
        <v>0</v>
      </c>
      <c r="L252" s="134"/>
      <c r="M252" s="138"/>
      <c r="N252" s="139"/>
      <c r="O252" s="139"/>
      <c r="P252" s="140">
        <f>SUM(P253:P254)</f>
        <v>13.11618</v>
      </c>
      <c r="Q252" s="139"/>
      <c r="R252" s="140">
        <f>SUM(R253:R254)</f>
        <v>0</v>
      </c>
      <c r="S252" s="139"/>
      <c r="T252" s="141">
        <f>SUM(T253:T254)</f>
        <v>0</v>
      </c>
      <c r="AR252" s="135" t="s">
        <v>84</v>
      </c>
      <c r="AT252" s="142" t="s">
        <v>76</v>
      </c>
      <c r="AU252" s="142" t="s">
        <v>84</v>
      </c>
      <c r="AY252" s="135" t="s">
        <v>184</v>
      </c>
      <c r="BK252" s="143">
        <f>SUM(BK253:BK254)</f>
        <v>0</v>
      </c>
    </row>
    <row r="253" spans="1:65" s="2" customFormat="1" ht="16.5" customHeight="1" x14ac:dyDescent="0.15">
      <c r="A253" s="30"/>
      <c r="B253" s="146"/>
      <c r="C253" s="147" t="s">
        <v>340</v>
      </c>
      <c r="D253" s="147" t="s">
        <v>186</v>
      </c>
      <c r="E253" s="148" t="s">
        <v>341</v>
      </c>
      <c r="F253" s="149" t="s">
        <v>342</v>
      </c>
      <c r="G253" s="150" t="s">
        <v>229</v>
      </c>
      <c r="H253" s="151">
        <v>85.17</v>
      </c>
      <c r="I253" s="152"/>
      <c r="J253" s="152">
        <f>ROUND(I253*H253,2)</f>
        <v>0</v>
      </c>
      <c r="K253" s="149" t="s">
        <v>190</v>
      </c>
      <c r="L253" s="31"/>
      <c r="M253" s="153" t="s">
        <v>1</v>
      </c>
      <c r="N253" s="154" t="s">
        <v>42</v>
      </c>
      <c r="O253" s="155">
        <v>6.9000000000000006E-2</v>
      </c>
      <c r="P253" s="155">
        <f>O253*H253</f>
        <v>5.8767300000000002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97</v>
      </c>
      <c r="AT253" s="157" t="s">
        <v>186</v>
      </c>
      <c r="AU253" s="157" t="s">
        <v>86</v>
      </c>
      <c r="AY253" s="18" t="s">
        <v>184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97</v>
      </c>
      <c r="BM253" s="157" t="s">
        <v>343</v>
      </c>
    </row>
    <row r="254" spans="1:65" s="2" customFormat="1" ht="24.25" customHeight="1" x14ac:dyDescent="0.15">
      <c r="A254" s="30"/>
      <c r="B254" s="146"/>
      <c r="C254" s="147" t="s">
        <v>344</v>
      </c>
      <c r="D254" s="147" t="s">
        <v>186</v>
      </c>
      <c r="E254" s="148" t="s">
        <v>345</v>
      </c>
      <c r="F254" s="149" t="s">
        <v>346</v>
      </c>
      <c r="G254" s="150" t="s">
        <v>229</v>
      </c>
      <c r="H254" s="151">
        <v>85.17</v>
      </c>
      <c r="I254" s="152"/>
      <c r="J254" s="152">
        <f>ROUND(I254*H254,2)</f>
        <v>0</v>
      </c>
      <c r="K254" s="149" t="s">
        <v>190</v>
      </c>
      <c r="L254" s="31"/>
      <c r="M254" s="153" t="s">
        <v>1</v>
      </c>
      <c r="N254" s="154" t="s">
        <v>42</v>
      </c>
      <c r="O254" s="155">
        <v>8.5000000000000006E-2</v>
      </c>
      <c r="P254" s="155">
        <f>O254*H254</f>
        <v>7.2394500000000006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97</v>
      </c>
      <c r="AT254" s="157" t="s">
        <v>186</v>
      </c>
      <c r="AU254" s="157" t="s">
        <v>86</v>
      </c>
      <c r="AY254" s="18" t="s">
        <v>184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8" t="s">
        <v>84</v>
      </c>
      <c r="BK254" s="158">
        <f>ROUND(I254*H254,2)</f>
        <v>0</v>
      </c>
      <c r="BL254" s="18" t="s">
        <v>97</v>
      </c>
      <c r="BM254" s="157" t="s">
        <v>347</v>
      </c>
    </row>
    <row r="255" spans="1:65" s="12" customFormat="1" ht="22.75" customHeight="1" x14ac:dyDescent="0.15">
      <c r="B255" s="134"/>
      <c r="D255" s="135" t="s">
        <v>76</v>
      </c>
      <c r="E255" s="144" t="s">
        <v>97</v>
      </c>
      <c r="F255" s="144" t="s">
        <v>348</v>
      </c>
      <c r="J255" s="145">
        <f>BK255</f>
        <v>0</v>
      </c>
      <c r="L255" s="134"/>
      <c r="M255" s="138"/>
      <c r="N255" s="139"/>
      <c r="O255" s="139"/>
      <c r="P255" s="140">
        <f>SUM(P256:P277)</f>
        <v>21.047679000000002</v>
      </c>
      <c r="Q255" s="139"/>
      <c r="R255" s="140">
        <f>SUM(R256:R277)</f>
        <v>1.3967000000000001</v>
      </c>
      <c r="S255" s="139"/>
      <c r="T255" s="141">
        <f>SUM(T256:T277)</f>
        <v>0</v>
      </c>
      <c r="AR255" s="135" t="s">
        <v>84</v>
      </c>
      <c r="AT255" s="142" t="s">
        <v>76</v>
      </c>
      <c r="AU255" s="142" t="s">
        <v>84</v>
      </c>
      <c r="AY255" s="135" t="s">
        <v>184</v>
      </c>
      <c r="BK255" s="143">
        <f>SUM(BK256:BK277)</f>
        <v>0</v>
      </c>
    </row>
    <row r="256" spans="1:65" s="2" customFormat="1" ht="33" customHeight="1" x14ac:dyDescent="0.15">
      <c r="A256" s="30"/>
      <c r="B256" s="146"/>
      <c r="C256" s="147" t="s">
        <v>349</v>
      </c>
      <c r="D256" s="147" t="s">
        <v>186</v>
      </c>
      <c r="E256" s="148" t="s">
        <v>350</v>
      </c>
      <c r="F256" s="149" t="s">
        <v>351</v>
      </c>
      <c r="G256" s="150" t="s">
        <v>239</v>
      </c>
      <c r="H256" s="151">
        <v>0.52800000000000002</v>
      </c>
      <c r="I256" s="152"/>
      <c r="J256" s="152">
        <f>ROUND(I256*H256,2)</f>
        <v>0</v>
      </c>
      <c r="K256" s="149" t="s">
        <v>190</v>
      </c>
      <c r="L256" s="31"/>
      <c r="M256" s="153" t="s">
        <v>1</v>
      </c>
      <c r="N256" s="154" t="s">
        <v>42</v>
      </c>
      <c r="O256" s="155">
        <v>1.3169999999999999</v>
      </c>
      <c r="P256" s="155">
        <f>O256*H256</f>
        <v>0.69537599999999999</v>
      </c>
      <c r="Q256" s="155">
        <v>0</v>
      </c>
      <c r="R256" s="155">
        <f>Q256*H256</f>
        <v>0</v>
      </c>
      <c r="S256" s="155">
        <v>0</v>
      </c>
      <c r="T256" s="156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97</v>
      </c>
      <c r="AT256" s="157" t="s">
        <v>186</v>
      </c>
      <c r="AU256" s="157" t="s">
        <v>86</v>
      </c>
      <c r="AY256" s="18" t="s">
        <v>184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8" t="s">
        <v>84</v>
      </c>
      <c r="BK256" s="158">
        <f>ROUND(I256*H256,2)</f>
        <v>0</v>
      </c>
      <c r="BL256" s="18" t="s">
        <v>97</v>
      </c>
      <c r="BM256" s="157" t="s">
        <v>352</v>
      </c>
    </row>
    <row r="257" spans="1:65" s="13" customFormat="1" x14ac:dyDescent="0.15">
      <c r="B257" s="163"/>
      <c r="D257" s="159" t="s">
        <v>194</v>
      </c>
      <c r="E257" s="164" t="s">
        <v>1</v>
      </c>
      <c r="F257" s="165" t="s">
        <v>353</v>
      </c>
      <c r="H257" s="164" t="s">
        <v>1</v>
      </c>
      <c r="L257" s="163"/>
      <c r="M257" s="166"/>
      <c r="N257" s="167"/>
      <c r="O257" s="167"/>
      <c r="P257" s="167"/>
      <c r="Q257" s="167"/>
      <c r="R257" s="167"/>
      <c r="S257" s="167"/>
      <c r="T257" s="168"/>
      <c r="AT257" s="164" t="s">
        <v>194</v>
      </c>
      <c r="AU257" s="164" t="s">
        <v>86</v>
      </c>
      <c r="AV257" s="13" t="s">
        <v>84</v>
      </c>
      <c r="AW257" s="13" t="s">
        <v>32</v>
      </c>
      <c r="AX257" s="13" t="s">
        <v>77</v>
      </c>
      <c r="AY257" s="164" t="s">
        <v>184</v>
      </c>
    </row>
    <row r="258" spans="1:65" s="13" customFormat="1" x14ac:dyDescent="0.15">
      <c r="B258" s="163"/>
      <c r="D258" s="159" t="s">
        <v>194</v>
      </c>
      <c r="E258" s="164" t="s">
        <v>1</v>
      </c>
      <c r="F258" s="165" t="s">
        <v>354</v>
      </c>
      <c r="H258" s="164" t="s">
        <v>1</v>
      </c>
      <c r="L258" s="163"/>
      <c r="M258" s="166"/>
      <c r="N258" s="167"/>
      <c r="O258" s="167"/>
      <c r="P258" s="167"/>
      <c r="Q258" s="167"/>
      <c r="R258" s="167"/>
      <c r="S258" s="167"/>
      <c r="T258" s="168"/>
      <c r="AT258" s="164" t="s">
        <v>194</v>
      </c>
      <c r="AU258" s="164" t="s">
        <v>86</v>
      </c>
      <c r="AV258" s="13" t="s">
        <v>84</v>
      </c>
      <c r="AW258" s="13" t="s">
        <v>32</v>
      </c>
      <c r="AX258" s="13" t="s">
        <v>77</v>
      </c>
      <c r="AY258" s="164" t="s">
        <v>184</v>
      </c>
    </row>
    <row r="259" spans="1:65" s="14" customFormat="1" x14ac:dyDescent="0.15">
      <c r="B259" s="169"/>
      <c r="D259" s="159" t="s">
        <v>194</v>
      </c>
      <c r="E259" s="170" t="s">
        <v>1</v>
      </c>
      <c r="F259" s="171" t="s">
        <v>355</v>
      </c>
      <c r="H259" s="172">
        <v>0.52800000000000002</v>
      </c>
      <c r="L259" s="169"/>
      <c r="M259" s="173"/>
      <c r="N259" s="174"/>
      <c r="O259" s="174"/>
      <c r="P259" s="174"/>
      <c r="Q259" s="174"/>
      <c r="R259" s="174"/>
      <c r="S259" s="174"/>
      <c r="T259" s="175"/>
      <c r="AT259" s="170" t="s">
        <v>194</v>
      </c>
      <c r="AU259" s="170" t="s">
        <v>86</v>
      </c>
      <c r="AV259" s="14" t="s">
        <v>86</v>
      </c>
      <c r="AW259" s="14" t="s">
        <v>32</v>
      </c>
      <c r="AX259" s="14" t="s">
        <v>84</v>
      </c>
      <c r="AY259" s="170" t="s">
        <v>184</v>
      </c>
    </row>
    <row r="260" spans="1:65" s="2" customFormat="1" ht="24.25" customHeight="1" x14ac:dyDescent="0.15">
      <c r="A260" s="30"/>
      <c r="B260" s="146"/>
      <c r="C260" s="147" t="s">
        <v>356</v>
      </c>
      <c r="D260" s="147" t="s">
        <v>186</v>
      </c>
      <c r="E260" s="148" t="s">
        <v>357</v>
      </c>
      <c r="F260" s="149" t="s">
        <v>358</v>
      </c>
      <c r="G260" s="150" t="s">
        <v>359</v>
      </c>
      <c r="H260" s="151">
        <v>3</v>
      </c>
      <c r="I260" s="152"/>
      <c r="J260" s="152">
        <f>ROUND(I260*H260,2)</f>
        <v>0</v>
      </c>
      <c r="K260" s="149" t="s">
        <v>190</v>
      </c>
      <c r="L260" s="31"/>
      <c r="M260" s="153" t="s">
        <v>1</v>
      </c>
      <c r="N260" s="154" t="s">
        <v>42</v>
      </c>
      <c r="O260" s="155">
        <v>1.05</v>
      </c>
      <c r="P260" s="155">
        <f>O260*H260</f>
        <v>3.1500000000000004</v>
      </c>
      <c r="Q260" s="155">
        <v>0.22394</v>
      </c>
      <c r="R260" s="155">
        <f>Q260*H260</f>
        <v>0.67181999999999997</v>
      </c>
      <c r="S260" s="155">
        <v>0</v>
      </c>
      <c r="T260" s="156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7" t="s">
        <v>97</v>
      </c>
      <c r="AT260" s="157" t="s">
        <v>186</v>
      </c>
      <c r="AU260" s="157" t="s">
        <v>86</v>
      </c>
      <c r="AY260" s="18" t="s">
        <v>184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18" t="s">
        <v>84</v>
      </c>
      <c r="BK260" s="158">
        <f>ROUND(I260*H260,2)</f>
        <v>0</v>
      </c>
      <c r="BL260" s="18" t="s">
        <v>97</v>
      </c>
      <c r="BM260" s="157" t="s">
        <v>360</v>
      </c>
    </row>
    <row r="261" spans="1:65" s="14" customFormat="1" x14ac:dyDescent="0.15">
      <c r="B261" s="169"/>
      <c r="D261" s="159" t="s">
        <v>194</v>
      </c>
      <c r="E261" s="170" t="s">
        <v>1</v>
      </c>
      <c r="F261" s="171" t="s">
        <v>361</v>
      </c>
      <c r="H261" s="172">
        <v>3</v>
      </c>
      <c r="L261" s="169"/>
      <c r="M261" s="173"/>
      <c r="N261" s="174"/>
      <c r="O261" s="174"/>
      <c r="P261" s="174"/>
      <c r="Q261" s="174"/>
      <c r="R261" s="174"/>
      <c r="S261" s="174"/>
      <c r="T261" s="175"/>
      <c r="AT261" s="170" t="s">
        <v>194</v>
      </c>
      <c r="AU261" s="170" t="s">
        <v>86</v>
      </c>
      <c r="AV261" s="14" t="s">
        <v>86</v>
      </c>
      <c r="AW261" s="14" t="s">
        <v>32</v>
      </c>
      <c r="AX261" s="14" t="s">
        <v>84</v>
      </c>
      <c r="AY261" s="170" t="s">
        <v>184</v>
      </c>
    </row>
    <row r="262" spans="1:65" s="2" customFormat="1" ht="24.25" customHeight="1" x14ac:dyDescent="0.15">
      <c r="A262" s="30"/>
      <c r="B262" s="146"/>
      <c r="C262" s="183" t="s">
        <v>362</v>
      </c>
      <c r="D262" s="183" t="s">
        <v>310</v>
      </c>
      <c r="E262" s="184" t="s">
        <v>363</v>
      </c>
      <c r="F262" s="185" t="s">
        <v>364</v>
      </c>
      <c r="G262" s="186" t="s">
        <v>359</v>
      </c>
      <c r="H262" s="187">
        <v>1</v>
      </c>
      <c r="I262" s="188"/>
      <c r="J262" s="188">
        <f t="shared" ref="J262:J267" si="0">ROUND(I262*H262,2)</f>
        <v>0</v>
      </c>
      <c r="K262" s="185" t="s">
        <v>190</v>
      </c>
      <c r="L262" s="189"/>
      <c r="M262" s="190" t="s">
        <v>1</v>
      </c>
      <c r="N262" s="191" t="s">
        <v>42</v>
      </c>
      <c r="O262" s="155">
        <v>0</v>
      </c>
      <c r="P262" s="155">
        <f t="shared" ref="P262:P267" si="1">O262*H262</f>
        <v>0</v>
      </c>
      <c r="Q262" s="155">
        <v>2.1000000000000001E-2</v>
      </c>
      <c r="R262" s="155">
        <f t="shared" ref="R262:R267" si="2">Q262*H262</f>
        <v>2.1000000000000001E-2</v>
      </c>
      <c r="S262" s="155">
        <v>0</v>
      </c>
      <c r="T262" s="156">
        <f t="shared" ref="T262:T267" si="3"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226</v>
      </c>
      <c r="AT262" s="157" t="s">
        <v>310</v>
      </c>
      <c r="AU262" s="157" t="s">
        <v>86</v>
      </c>
      <c r="AY262" s="18" t="s">
        <v>184</v>
      </c>
      <c r="BE262" s="158">
        <f t="shared" ref="BE262:BE267" si="4">IF(N262="základní",J262,0)</f>
        <v>0</v>
      </c>
      <c r="BF262" s="158">
        <f t="shared" ref="BF262:BF267" si="5">IF(N262="snížená",J262,0)</f>
        <v>0</v>
      </c>
      <c r="BG262" s="158">
        <f t="shared" ref="BG262:BG267" si="6">IF(N262="zákl. přenesená",J262,0)</f>
        <v>0</v>
      </c>
      <c r="BH262" s="158">
        <f t="shared" ref="BH262:BH267" si="7">IF(N262="sníž. přenesená",J262,0)</f>
        <v>0</v>
      </c>
      <c r="BI262" s="158">
        <f t="shared" ref="BI262:BI267" si="8">IF(N262="nulová",J262,0)</f>
        <v>0</v>
      </c>
      <c r="BJ262" s="18" t="s">
        <v>84</v>
      </c>
      <c r="BK262" s="158">
        <f t="shared" ref="BK262:BK267" si="9">ROUND(I262*H262,2)</f>
        <v>0</v>
      </c>
      <c r="BL262" s="18" t="s">
        <v>97</v>
      </c>
      <c r="BM262" s="157" t="s">
        <v>365</v>
      </c>
    </row>
    <row r="263" spans="1:65" s="2" customFormat="1" ht="24.25" customHeight="1" x14ac:dyDescent="0.15">
      <c r="A263" s="30"/>
      <c r="B263" s="146"/>
      <c r="C263" s="183" t="s">
        <v>366</v>
      </c>
      <c r="D263" s="183" t="s">
        <v>310</v>
      </c>
      <c r="E263" s="184" t="s">
        <v>367</v>
      </c>
      <c r="F263" s="185" t="s">
        <v>368</v>
      </c>
      <c r="G263" s="186" t="s">
        <v>359</v>
      </c>
      <c r="H263" s="187">
        <v>1</v>
      </c>
      <c r="I263" s="188"/>
      <c r="J263" s="188">
        <f t="shared" si="0"/>
        <v>0</v>
      </c>
      <c r="K263" s="185" t="s">
        <v>190</v>
      </c>
      <c r="L263" s="189"/>
      <c r="M263" s="190" t="s">
        <v>1</v>
      </c>
      <c r="N263" s="191" t="s">
        <v>42</v>
      </c>
      <c r="O263" s="155">
        <v>0</v>
      </c>
      <c r="P263" s="155">
        <f t="shared" si="1"/>
        <v>0</v>
      </c>
      <c r="Q263" s="155">
        <v>4.1000000000000002E-2</v>
      </c>
      <c r="R263" s="155">
        <f t="shared" si="2"/>
        <v>4.1000000000000002E-2</v>
      </c>
      <c r="S263" s="155">
        <v>0</v>
      </c>
      <c r="T263" s="156">
        <f t="shared" si="3"/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226</v>
      </c>
      <c r="AT263" s="157" t="s">
        <v>310</v>
      </c>
      <c r="AU263" s="157" t="s">
        <v>86</v>
      </c>
      <c r="AY263" s="18" t="s">
        <v>184</v>
      </c>
      <c r="BE263" s="158">
        <f t="shared" si="4"/>
        <v>0</v>
      </c>
      <c r="BF263" s="158">
        <f t="shared" si="5"/>
        <v>0</v>
      </c>
      <c r="BG263" s="158">
        <f t="shared" si="6"/>
        <v>0</v>
      </c>
      <c r="BH263" s="158">
        <f t="shared" si="7"/>
        <v>0</v>
      </c>
      <c r="BI263" s="158">
        <f t="shared" si="8"/>
        <v>0</v>
      </c>
      <c r="BJ263" s="18" t="s">
        <v>84</v>
      </c>
      <c r="BK263" s="158">
        <f t="shared" si="9"/>
        <v>0</v>
      </c>
      <c r="BL263" s="18" t="s">
        <v>97</v>
      </c>
      <c r="BM263" s="157" t="s">
        <v>369</v>
      </c>
    </row>
    <row r="264" spans="1:65" s="2" customFormat="1" ht="24.25" customHeight="1" x14ac:dyDescent="0.15">
      <c r="A264" s="30"/>
      <c r="B264" s="146"/>
      <c r="C264" s="183" t="s">
        <v>370</v>
      </c>
      <c r="D264" s="183" t="s">
        <v>310</v>
      </c>
      <c r="E264" s="184" t="s">
        <v>371</v>
      </c>
      <c r="F264" s="185" t="s">
        <v>372</v>
      </c>
      <c r="G264" s="186" t="s">
        <v>359</v>
      </c>
      <c r="H264" s="187">
        <v>1</v>
      </c>
      <c r="I264" s="188"/>
      <c r="J264" s="188">
        <f t="shared" si="0"/>
        <v>0</v>
      </c>
      <c r="K264" s="185" t="s">
        <v>190</v>
      </c>
      <c r="L264" s="189"/>
      <c r="M264" s="190" t="s">
        <v>1</v>
      </c>
      <c r="N264" s="191" t="s">
        <v>42</v>
      </c>
      <c r="O264" s="155">
        <v>0</v>
      </c>
      <c r="P264" s="155">
        <f t="shared" si="1"/>
        <v>0</v>
      </c>
      <c r="Q264" s="155">
        <v>5.2999999999999999E-2</v>
      </c>
      <c r="R264" s="155">
        <f t="shared" si="2"/>
        <v>5.2999999999999999E-2</v>
      </c>
      <c r="S264" s="155">
        <v>0</v>
      </c>
      <c r="T264" s="156">
        <f t="shared" si="3"/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226</v>
      </c>
      <c r="AT264" s="157" t="s">
        <v>310</v>
      </c>
      <c r="AU264" s="157" t="s">
        <v>86</v>
      </c>
      <c r="AY264" s="18" t="s">
        <v>184</v>
      </c>
      <c r="BE264" s="158">
        <f t="shared" si="4"/>
        <v>0</v>
      </c>
      <c r="BF264" s="158">
        <f t="shared" si="5"/>
        <v>0</v>
      </c>
      <c r="BG264" s="158">
        <f t="shared" si="6"/>
        <v>0</v>
      </c>
      <c r="BH264" s="158">
        <f t="shared" si="7"/>
        <v>0</v>
      </c>
      <c r="BI264" s="158">
        <f t="shared" si="8"/>
        <v>0</v>
      </c>
      <c r="BJ264" s="18" t="s">
        <v>84</v>
      </c>
      <c r="BK264" s="158">
        <f t="shared" si="9"/>
        <v>0</v>
      </c>
      <c r="BL264" s="18" t="s">
        <v>97</v>
      </c>
      <c r="BM264" s="157" t="s">
        <v>373</v>
      </c>
    </row>
    <row r="265" spans="1:65" s="2" customFormat="1" ht="33" customHeight="1" x14ac:dyDescent="0.15">
      <c r="A265" s="30"/>
      <c r="B265" s="146"/>
      <c r="C265" s="147" t="s">
        <v>374</v>
      </c>
      <c r="D265" s="147" t="s">
        <v>186</v>
      </c>
      <c r="E265" s="148" t="s">
        <v>375</v>
      </c>
      <c r="F265" s="149" t="s">
        <v>376</v>
      </c>
      <c r="G265" s="150" t="s">
        <v>359</v>
      </c>
      <c r="H265" s="151">
        <v>2</v>
      </c>
      <c r="I265" s="152"/>
      <c r="J265" s="152">
        <f t="shared" si="0"/>
        <v>0</v>
      </c>
      <c r="K265" s="149" t="s">
        <v>190</v>
      </c>
      <c r="L265" s="31"/>
      <c r="M265" s="153" t="s">
        <v>1</v>
      </c>
      <c r="N265" s="154" t="s">
        <v>42</v>
      </c>
      <c r="O265" s="155">
        <v>1.228</v>
      </c>
      <c r="P265" s="155">
        <f t="shared" si="1"/>
        <v>2.456</v>
      </c>
      <c r="Q265" s="155">
        <v>0.22394</v>
      </c>
      <c r="R265" s="155">
        <f t="shared" si="2"/>
        <v>0.44788</v>
      </c>
      <c r="S265" s="155">
        <v>0</v>
      </c>
      <c r="T265" s="156">
        <f t="shared" si="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97</v>
      </c>
      <c r="AT265" s="157" t="s">
        <v>186</v>
      </c>
      <c r="AU265" s="157" t="s">
        <v>86</v>
      </c>
      <c r="AY265" s="18" t="s">
        <v>184</v>
      </c>
      <c r="BE265" s="158">
        <f t="shared" si="4"/>
        <v>0</v>
      </c>
      <c r="BF265" s="158">
        <f t="shared" si="5"/>
        <v>0</v>
      </c>
      <c r="BG265" s="158">
        <f t="shared" si="6"/>
        <v>0</v>
      </c>
      <c r="BH265" s="158">
        <f t="shared" si="7"/>
        <v>0</v>
      </c>
      <c r="BI265" s="158">
        <f t="shared" si="8"/>
        <v>0</v>
      </c>
      <c r="BJ265" s="18" t="s">
        <v>84</v>
      </c>
      <c r="BK265" s="158">
        <f t="shared" si="9"/>
        <v>0</v>
      </c>
      <c r="BL265" s="18" t="s">
        <v>97</v>
      </c>
      <c r="BM265" s="157" t="s">
        <v>377</v>
      </c>
    </row>
    <row r="266" spans="1:65" s="2" customFormat="1" ht="24.25" customHeight="1" x14ac:dyDescent="0.15">
      <c r="A266" s="30"/>
      <c r="B266" s="146"/>
      <c r="C266" s="183" t="s">
        <v>378</v>
      </c>
      <c r="D266" s="183" t="s">
        <v>310</v>
      </c>
      <c r="E266" s="184" t="s">
        <v>379</v>
      </c>
      <c r="F266" s="185" t="s">
        <v>380</v>
      </c>
      <c r="G266" s="186" t="s">
        <v>359</v>
      </c>
      <c r="H266" s="187">
        <v>2</v>
      </c>
      <c r="I266" s="188"/>
      <c r="J266" s="188">
        <f t="shared" si="0"/>
        <v>0</v>
      </c>
      <c r="K266" s="185" t="s">
        <v>190</v>
      </c>
      <c r="L266" s="189"/>
      <c r="M266" s="190" t="s">
        <v>1</v>
      </c>
      <c r="N266" s="191" t="s">
        <v>42</v>
      </c>
      <c r="O266" s="155">
        <v>0</v>
      </c>
      <c r="P266" s="155">
        <f t="shared" si="1"/>
        <v>0</v>
      </c>
      <c r="Q266" s="155">
        <v>8.1000000000000003E-2</v>
      </c>
      <c r="R266" s="155">
        <f t="shared" si="2"/>
        <v>0.16200000000000001</v>
      </c>
      <c r="S266" s="155">
        <v>0</v>
      </c>
      <c r="T266" s="156">
        <f t="shared" si="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57" t="s">
        <v>226</v>
      </c>
      <c r="AT266" s="157" t="s">
        <v>310</v>
      </c>
      <c r="AU266" s="157" t="s">
        <v>86</v>
      </c>
      <c r="AY266" s="18" t="s">
        <v>184</v>
      </c>
      <c r="BE266" s="158">
        <f t="shared" si="4"/>
        <v>0</v>
      </c>
      <c r="BF266" s="158">
        <f t="shared" si="5"/>
        <v>0</v>
      </c>
      <c r="BG266" s="158">
        <f t="shared" si="6"/>
        <v>0</v>
      </c>
      <c r="BH266" s="158">
        <f t="shared" si="7"/>
        <v>0</v>
      </c>
      <c r="BI266" s="158">
        <f t="shared" si="8"/>
        <v>0</v>
      </c>
      <c r="BJ266" s="18" t="s">
        <v>84</v>
      </c>
      <c r="BK266" s="158">
        <f t="shared" si="9"/>
        <v>0</v>
      </c>
      <c r="BL266" s="18" t="s">
        <v>97</v>
      </c>
      <c r="BM266" s="157" t="s">
        <v>381</v>
      </c>
    </row>
    <row r="267" spans="1:65" s="2" customFormat="1" ht="37.75" customHeight="1" x14ac:dyDescent="0.15">
      <c r="A267" s="30"/>
      <c r="B267" s="146"/>
      <c r="C267" s="147" t="s">
        <v>382</v>
      </c>
      <c r="D267" s="147" t="s">
        <v>186</v>
      </c>
      <c r="E267" s="148" t="s">
        <v>383</v>
      </c>
      <c r="F267" s="149" t="s">
        <v>384</v>
      </c>
      <c r="G267" s="150" t="s">
        <v>239</v>
      </c>
      <c r="H267" s="151">
        <v>7.5460000000000003</v>
      </c>
      <c r="I267" s="152"/>
      <c r="J267" s="152">
        <f t="shared" si="0"/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1.4650000000000001</v>
      </c>
      <c r="P267" s="155">
        <f t="shared" si="1"/>
        <v>11.05489</v>
      </c>
      <c r="Q267" s="155">
        <v>0</v>
      </c>
      <c r="R267" s="155">
        <f t="shared" si="2"/>
        <v>0</v>
      </c>
      <c r="S267" s="155">
        <v>0</v>
      </c>
      <c r="T267" s="156">
        <f t="shared" si="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 t="shared" si="4"/>
        <v>0</v>
      </c>
      <c r="BF267" s="158">
        <f t="shared" si="5"/>
        <v>0</v>
      </c>
      <c r="BG267" s="158">
        <f t="shared" si="6"/>
        <v>0</v>
      </c>
      <c r="BH267" s="158">
        <f t="shared" si="7"/>
        <v>0</v>
      </c>
      <c r="BI267" s="158">
        <f t="shared" si="8"/>
        <v>0</v>
      </c>
      <c r="BJ267" s="18" t="s">
        <v>84</v>
      </c>
      <c r="BK267" s="158">
        <f t="shared" si="9"/>
        <v>0</v>
      </c>
      <c r="BL267" s="18" t="s">
        <v>97</v>
      </c>
      <c r="BM267" s="157" t="s">
        <v>385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195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3" customFormat="1" x14ac:dyDescent="0.15">
      <c r="B269" s="163"/>
      <c r="D269" s="159" t="s">
        <v>194</v>
      </c>
      <c r="E269" s="164" t="s">
        <v>1</v>
      </c>
      <c r="F269" s="165" t="s">
        <v>246</v>
      </c>
      <c r="H269" s="164" t="s">
        <v>1</v>
      </c>
      <c r="L269" s="163"/>
      <c r="M269" s="166"/>
      <c r="N269" s="167"/>
      <c r="O269" s="167"/>
      <c r="P269" s="167"/>
      <c r="Q269" s="167"/>
      <c r="R269" s="167"/>
      <c r="S269" s="167"/>
      <c r="T269" s="168"/>
      <c r="AT269" s="164" t="s">
        <v>194</v>
      </c>
      <c r="AU269" s="164" t="s">
        <v>86</v>
      </c>
      <c r="AV269" s="13" t="s">
        <v>84</v>
      </c>
      <c r="AW269" s="13" t="s">
        <v>32</v>
      </c>
      <c r="AX269" s="13" t="s">
        <v>77</v>
      </c>
      <c r="AY269" s="164" t="s">
        <v>184</v>
      </c>
    </row>
    <row r="270" spans="1:65" s="14" customFormat="1" x14ac:dyDescent="0.15">
      <c r="B270" s="169"/>
      <c r="D270" s="159" t="s">
        <v>194</v>
      </c>
      <c r="E270" s="170" t="s">
        <v>1</v>
      </c>
      <c r="F270" s="171" t="s">
        <v>386</v>
      </c>
      <c r="H270" s="172">
        <v>6.742</v>
      </c>
      <c r="L270" s="169"/>
      <c r="M270" s="173"/>
      <c r="N270" s="174"/>
      <c r="O270" s="174"/>
      <c r="P270" s="174"/>
      <c r="Q270" s="174"/>
      <c r="R270" s="174"/>
      <c r="S270" s="174"/>
      <c r="T270" s="175"/>
      <c r="AT270" s="170" t="s">
        <v>194</v>
      </c>
      <c r="AU270" s="170" t="s">
        <v>86</v>
      </c>
      <c r="AV270" s="14" t="s">
        <v>86</v>
      </c>
      <c r="AW270" s="14" t="s">
        <v>32</v>
      </c>
      <c r="AX270" s="14" t="s">
        <v>77</v>
      </c>
      <c r="AY270" s="170" t="s">
        <v>184</v>
      </c>
    </row>
    <row r="271" spans="1:65" s="13" customFormat="1" x14ac:dyDescent="0.15">
      <c r="B271" s="163"/>
      <c r="D271" s="159" t="s">
        <v>194</v>
      </c>
      <c r="E271" s="164" t="s">
        <v>1</v>
      </c>
      <c r="F271" s="165" t="s">
        <v>387</v>
      </c>
      <c r="H271" s="164" t="s">
        <v>1</v>
      </c>
      <c r="L271" s="163"/>
      <c r="M271" s="166"/>
      <c r="N271" s="167"/>
      <c r="O271" s="167"/>
      <c r="P271" s="167"/>
      <c r="Q271" s="167"/>
      <c r="R271" s="167"/>
      <c r="S271" s="167"/>
      <c r="T271" s="168"/>
      <c r="AT271" s="164" t="s">
        <v>194</v>
      </c>
      <c r="AU271" s="164" t="s">
        <v>86</v>
      </c>
      <c r="AV271" s="13" t="s">
        <v>84</v>
      </c>
      <c r="AW271" s="13" t="s">
        <v>32</v>
      </c>
      <c r="AX271" s="13" t="s">
        <v>77</v>
      </c>
      <c r="AY271" s="164" t="s">
        <v>184</v>
      </c>
    </row>
    <row r="272" spans="1:65" s="13" customFormat="1" x14ac:dyDescent="0.15">
      <c r="B272" s="163"/>
      <c r="D272" s="159" t="s">
        <v>194</v>
      </c>
      <c r="E272" s="164" t="s">
        <v>1</v>
      </c>
      <c r="F272" s="165" t="s">
        <v>388</v>
      </c>
      <c r="H272" s="164" t="s">
        <v>1</v>
      </c>
      <c r="L272" s="163"/>
      <c r="M272" s="166"/>
      <c r="N272" s="167"/>
      <c r="O272" s="167"/>
      <c r="P272" s="167"/>
      <c r="Q272" s="167"/>
      <c r="R272" s="167"/>
      <c r="S272" s="167"/>
      <c r="T272" s="168"/>
      <c r="AT272" s="164" t="s">
        <v>194</v>
      </c>
      <c r="AU272" s="164" t="s">
        <v>86</v>
      </c>
      <c r="AV272" s="13" t="s">
        <v>84</v>
      </c>
      <c r="AW272" s="13" t="s">
        <v>32</v>
      </c>
      <c r="AX272" s="13" t="s">
        <v>77</v>
      </c>
      <c r="AY272" s="164" t="s">
        <v>184</v>
      </c>
    </row>
    <row r="273" spans="1:65" s="14" customFormat="1" x14ac:dyDescent="0.15">
      <c r="B273" s="169"/>
      <c r="D273" s="159" t="s">
        <v>194</v>
      </c>
      <c r="E273" s="170" t="s">
        <v>1</v>
      </c>
      <c r="F273" s="171" t="s">
        <v>389</v>
      </c>
      <c r="H273" s="172">
        <v>0.80400000000000005</v>
      </c>
      <c r="L273" s="169"/>
      <c r="M273" s="173"/>
      <c r="N273" s="174"/>
      <c r="O273" s="174"/>
      <c r="P273" s="174"/>
      <c r="Q273" s="174"/>
      <c r="R273" s="174"/>
      <c r="S273" s="174"/>
      <c r="T273" s="175"/>
      <c r="AT273" s="170" t="s">
        <v>194</v>
      </c>
      <c r="AU273" s="170" t="s">
        <v>86</v>
      </c>
      <c r="AV273" s="14" t="s">
        <v>86</v>
      </c>
      <c r="AW273" s="14" t="s">
        <v>32</v>
      </c>
      <c r="AX273" s="14" t="s">
        <v>77</v>
      </c>
      <c r="AY273" s="170" t="s">
        <v>184</v>
      </c>
    </row>
    <row r="274" spans="1:65" s="15" customFormat="1" x14ac:dyDescent="0.15">
      <c r="B274" s="176"/>
      <c r="D274" s="159" t="s">
        <v>194</v>
      </c>
      <c r="E274" s="177" t="s">
        <v>1</v>
      </c>
      <c r="F274" s="178" t="s">
        <v>242</v>
      </c>
      <c r="H274" s="179">
        <v>7.5460000000000003</v>
      </c>
      <c r="L274" s="176"/>
      <c r="M274" s="180"/>
      <c r="N274" s="181"/>
      <c r="O274" s="181"/>
      <c r="P274" s="181"/>
      <c r="Q274" s="181"/>
      <c r="R274" s="181"/>
      <c r="S274" s="181"/>
      <c r="T274" s="182"/>
      <c r="AT274" s="177" t="s">
        <v>194</v>
      </c>
      <c r="AU274" s="177" t="s">
        <v>86</v>
      </c>
      <c r="AV274" s="15" t="s">
        <v>97</v>
      </c>
      <c r="AW274" s="15" t="s">
        <v>32</v>
      </c>
      <c r="AX274" s="15" t="s">
        <v>84</v>
      </c>
      <c r="AY274" s="177" t="s">
        <v>184</v>
      </c>
    </row>
    <row r="275" spans="1:65" s="2" customFormat="1" ht="37.75" customHeight="1" x14ac:dyDescent="0.15">
      <c r="A275" s="30"/>
      <c r="B275" s="146"/>
      <c r="C275" s="147" t="s">
        <v>390</v>
      </c>
      <c r="D275" s="147" t="s">
        <v>186</v>
      </c>
      <c r="E275" s="148" t="s">
        <v>391</v>
      </c>
      <c r="F275" s="149" t="s">
        <v>392</v>
      </c>
      <c r="G275" s="150" t="s">
        <v>239</v>
      </c>
      <c r="H275" s="151">
        <v>2.673</v>
      </c>
      <c r="I275" s="152"/>
      <c r="J275" s="152">
        <f>ROUND(I275*H275,2)</f>
        <v>0</v>
      </c>
      <c r="K275" s="149" t="s">
        <v>190</v>
      </c>
      <c r="L275" s="31"/>
      <c r="M275" s="153" t="s">
        <v>1</v>
      </c>
      <c r="N275" s="154" t="s">
        <v>42</v>
      </c>
      <c r="O275" s="155">
        <v>1.381</v>
      </c>
      <c r="P275" s="155">
        <f>O275*H275</f>
        <v>3.6914130000000003</v>
      </c>
      <c r="Q275" s="155">
        <v>0</v>
      </c>
      <c r="R275" s="155">
        <f>Q275*H275</f>
        <v>0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97</v>
      </c>
      <c r="AT275" s="157" t="s">
        <v>186</v>
      </c>
      <c r="AU275" s="157" t="s">
        <v>86</v>
      </c>
      <c r="AY275" s="18" t="s">
        <v>184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97</v>
      </c>
      <c r="BM275" s="157" t="s">
        <v>393</v>
      </c>
    </row>
    <row r="276" spans="1:65" s="13" customFormat="1" x14ac:dyDescent="0.15">
      <c r="B276" s="163"/>
      <c r="D276" s="159" t="s">
        <v>194</v>
      </c>
      <c r="E276" s="164" t="s">
        <v>1</v>
      </c>
      <c r="F276" s="165" t="s">
        <v>265</v>
      </c>
      <c r="H276" s="164" t="s">
        <v>1</v>
      </c>
      <c r="L276" s="163"/>
      <c r="M276" s="166"/>
      <c r="N276" s="167"/>
      <c r="O276" s="167"/>
      <c r="P276" s="167"/>
      <c r="Q276" s="167"/>
      <c r="R276" s="167"/>
      <c r="S276" s="167"/>
      <c r="T276" s="168"/>
      <c r="AT276" s="164" t="s">
        <v>194</v>
      </c>
      <c r="AU276" s="164" t="s">
        <v>86</v>
      </c>
      <c r="AV276" s="13" t="s">
        <v>84</v>
      </c>
      <c r="AW276" s="13" t="s">
        <v>32</v>
      </c>
      <c r="AX276" s="13" t="s">
        <v>77</v>
      </c>
      <c r="AY276" s="164" t="s">
        <v>184</v>
      </c>
    </row>
    <row r="277" spans="1:65" s="14" customFormat="1" x14ac:dyDescent="0.15">
      <c r="B277" s="169"/>
      <c r="D277" s="159" t="s">
        <v>194</v>
      </c>
      <c r="E277" s="170" t="s">
        <v>1</v>
      </c>
      <c r="F277" s="171" t="s">
        <v>394</v>
      </c>
      <c r="H277" s="172">
        <v>2.673</v>
      </c>
      <c r="L277" s="169"/>
      <c r="M277" s="173"/>
      <c r="N277" s="174"/>
      <c r="O277" s="174"/>
      <c r="P277" s="174"/>
      <c r="Q277" s="174"/>
      <c r="R277" s="174"/>
      <c r="S277" s="174"/>
      <c r="T277" s="175"/>
      <c r="AT277" s="170" t="s">
        <v>194</v>
      </c>
      <c r="AU277" s="170" t="s">
        <v>86</v>
      </c>
      <c r="AV277" s="14" t="s">
        <v>86</v>
      </c>
      <c r="AW277" s="14" t="s">
        <v>32</v>
      </c>
      <c r="AX277" s="14" t="s">
        <v>84</v>
      </c>
      <c r="AY277" s="170" t="s">
        <v>184</v>
      </c>
    </row>
    <row r="278" spans="1:65" s="12" customFormat="1" ht="22.75" customHeight="1" x14ac:dyDescent="0.15">
      <c r="B278" s="134"/>
      <c r="D278" s="135" t="s">
        <v>76</v>
      </c>
      <c r="E278" s="144" t="s">
        <v>226</v>
      </c>
      <c r="F278" s="144" t="s">
        <v>395</v>
      </c>
      <c r="J278" s="145">
        <f>BK278</f>
        <v>0</v>
      </c>
      <c r="L278" s="134"/>
      <c r="M278" s="138"/>
      <c r="N278" s="139"/>
      <c r="O278" s="139"/>
      <c r="P278" s="140">
        <f>SUM(P279:P321)</f>
        <v>83.531400000000005</v>
      </c>
      <c r="Q278" s="139"/>
      <c r="R278" s="140">
        <f>SUM(R279:R321)</f>
        <v>20.792616499999998</v>
      </c>
      <c r="S278" s="139"/>
      <c r="T278" s="141">
        <f>SUM(T279:T321)</f>
        <v>0</v>
      </c>
      <c r="AR278" s="135" t="s">
        <v>84</v>
      </c>
      <c r="AT278" s="142" t="s">
        <v>76</v>
      </c>
      <c r="AU278" s="142" t="s">
        <v>84</v>
      </c>
      <c r="AY278" s="135" t="s">
        <v>184</v>
      </c>
      <c r="BK278" s="143">
        <f>SUM(BK279:BK321)</f>
        <v>0</v>
      </c>
    </row>
    <row r="279" spans="1:65" s="2" customFormat="1" ht="37.75" customHeight="1" x14ac:dyDescent="0.15">
      <c r="A279" s="30"/>
      <c r="B279" s="146"/>
      <c r="C279" s="147" t="s">
        <v>396</v>
      </c>
      <c r="D279" s="147" t="s">
        <v>186</v>
      </c>
      <c r="E279" s="148" t="s">
        <v>397</v>
      </c>
      <c r="F279" s="149" t="s">
        <v>398</v>
      </c>
      <c r="G279" s="150" t="s">
        <v>229</v>
      </c>
      <c r="H279" s="151">
        <v>76.37</v>
      </c>
      <c r="I279" s="152"/>
      <c r="J279" s="152">
        <f>ROUND(I279*H279,2)</f>
        <v>0</v>
      </c>
      <c r="K279" s="149" t="s">
        <v>190</v>
      </c>
      <c r="L279" s="31"/>
      <c r="M279" s="153" t="s">
        <v>1</v>
      </c>
      <c r="N279" s="154" t="s">
        <v>42</v>
      </c>
      <c r="O279" s="155">
        <v>0.42</v>
      </c>
      <c r="P279" s="155">
        <f>O279*H279</f>
        <v>32.075400000000002</v>
      </c>
      <c r="Q279" s="155">
        <v>5.0000000000000002E-5</v>
      </c>
      <c r="R279" s="155">
        <f>Q279*H279</f>
        <v>3.8185000000000003E-3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97</v>
      </c>
      <c r="AT279" s="157" t="s">
        <v>186</v>
      </c>
      <c r="AU279" s="157" t="s">
        <v>86</v>
      </c>
      <c r="AY279" s="18" t="s">
        <v>184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84</v>
      </c>
      <c r="BK279" s="158">
        <f>ROUND(I279*H279,2)</f>
        <v>0</v>
      </c>
      <c r="BL279" s="18" t="s">
        <v>97</v>
      </c>
      <c r="BM279" s="157" t="s">
        <v>399</v>
      </c>
    </row>
    <row r="280" spans="1:65" s="14" customFormat="1" x14ac:dyDescent="0.15">
      <c r="B280" s="169"/>
      <c r="D280" s="159" t="s">
        <v>194</v>
      </c>
      <c r="E280" s="170" t="s">
        <v>1</v>
      </c>
      <c r="F280" s="171" t="s">
        <v>400</v>
      </c>
      <c r="H280" s="172">
        <v>85.17</v>
      </c>
      <c r="L280" s="169"/>
      <c r="M280" s="173"/>
      <c r="N280" s="174"/>
      <c r="O280" s="174"/>
      <c r="P280" s="174"/>
      <c r="Q280" s="174"/>
      <c r="R280" s="174"/>
      <c r="S280" s="174"/>
      <c r="T280" s="175"/>
      <c r="AT280" s="170" t="s">
        <v>194</v>
      </c>
      <c r="AU280" s="170" t="s">
        <v>86</v>
      </c>
      <c r="AV280" s="14" t="s">
        <v>86</v>
      </c>
      <c r="AW280" s="14" t="s">
        <v>32</v>
      </c>
      <c r="AX280" s="14" t="s">
        <v>77</v>
      </c>
      <c r="AY280" s="170" t="s">
        <v>184</v>
      </c>
    </row>
    <row r="281" spans="1:65" s="14" customFormat="1" x14ac:dyDescent="0.15">
      <c r="B281" s="169"/>
      <c r="D281" s="159" t="s">
        <v>194</v>
      </c>
      <c r="E281" s="170" t="s">
        <v>1</v>
      </c>
      <c r="F281" s="171" t="s">
        <v>401</v>
      </c>
      <c r="H281" s="172">
        <v>-4</v>
      </c>
      <c r="L281" s="169"/>
      <c r="M281" s="173"/>
      <c r="N281" s="174"/>
      <c r="O281" s="174"/>
      <c r="P281" s="174"/>
      <c r="Q281" s="174"/>
      <c r="R281" s="174"/>
      <c r="S281" s="174"/>
      <c r="T281" s="175"/>
      <c r="AT281" s="170" t="s">
        <v>194</v>
      </c>
      <c r="AU281" s="170" t="s">
        <v>86</v>
      </c>
      <c r="AV281" s="14" t="s">
        <v>86</v>
      </c>
      <c r="AW281" s="14" t="s">
        <v>32</v>
      </c>
      <c r="AX281" s="14" t="s">
        <v>77</v>
      </c>
      <c r="AY281" s="170" t="s">
        <v>184</v>
      </c>
    </row>
    <row r="282" spans="1:65" s="14" customFormat="1" x14ac:dyDescent="0.15">
      <c r="B282" s="169"/>
      <c r="D282" s="159" t="s">
        <v>194</v>
      </c>
      <c r="E282" s="170" t="s">
        <v>1</v>
      </c>
      <c r="F282" s="171" t="s">
        <v>402</v>
      </c>
      <c r="H282" s="172">
        <v>-4.8</v>
      </c>
      <c r="L282" s="169"/>
      <c r="M282" s="173"/>
      <c r="N282" s="174"/>
      <c r="O282" s="174"/>
      <c r="P282" s="174"/>
      <c r="Q282" s="174"/>
      <c r="R282" s="174"/>
      <c r="S282" s="174"/>
      <c r="T282" s="175"/>
      <c r="AT282" s="170" t="s">
        <v>194</v>
      </c>
      <c r="AU282" s="170" t="s">
        <v>86</v>
      </c>
      <c r="AV282" s="14" t="s">
        <v>86</v>
      </c>
      <c r="AW282" s="14" t="s">
        <v>32</v>
      </c>
      <c r="AX282" s="14" t="s">
        <v>77</v>
      </c>
      <c r="AY282" s="170" t="s">
        <v>184</v>
      </c>
    </row>
    <row r="283" spans="1:65" s="15" customFormat="1" x14ac:dyDescent="0.15">
      <c r="B283" s="176"/>
      <c r="D283" s="159" t="s">
        <v>194</v>
      </c>
      <c r="E283" s="177" t="s">
        <v>1</v>
      </c>
      <c r="F283" s="178" t="s">
        <v>242</v>
      </c>
      <c r="H283" s="179">
        <v>76.37</v>
      </c>
      <c r="L283" s="176"/>
      <c r="M283" s="180"/>
      <c r="N283" s="181"/>
      <c r="O283" s="181"/>
      <c r="P283" s="181"/>
      <c r="Q283" s="181"/>
      <c r="R283" s="181"/>
      <c r="S283" s="181"/>
      <c r="T283" s="182"/>
      <c r="AT283" s="177" t="s">
        <v>194</v>
      </c>
      <c r="AU283" s="177" t="s">
        <v>86</v>
      </c>
      <c r="AV283" s="15" t="s">
        <v>97</v>
      </c>
      <c r="AW283" s="15" t="s">
        <v>32</v>
      </c>
      <c r="AX283" s="15" t="s">
        <v>84</v>
      </c>
      <c r="AY283" s="177" t="s">
        <v>184</v>
      </c>
    </row>
    <row r="284" spans="1:65" s="2" customFormat="1" ht="24.25" customHeight="1" x14ac:dyDescent="0.15">
      <c r="A284" s="30"/>
      <c r="B284" s="146"/>
      <c r="C284" s="183" t="s">
        <v>403</v>
      </c>
      <c r="D284" s="183" t="s">
        <v>310</v>
      </c>
      <c r="E284" s="184" t="s">
        <v>404</v>
      </c>
      <c r="F284" s="185" t="s">
        <v>405</v>
      </c>
      <c r="G284" s="186" t="s">
        <v>229</v>
      </c>
      <c r="H284" s="187">
        <v>77.516000000000005</v>
      </c>
      <c r="I284" s="188"/>
      <c r="J284" s="188">
        <f>ROUND(I284*H284,2)</f>
        <v>0</v>
      </c>
      <c r="K284" s="185" t="s">
        <v>190</v>
      </c>
      <c r="L284" s="189"/>
      <c r="M284" s="190" t="s">
        <v>1</v>
      </c>
      <c r="N284" s="191" t="s">
        <v>42</v>
      </c>
      <c r="O284" s="155">
        <v>0</v>
      </c>
      <c r="P284" s="155">
        <f>O284*H284</f>
        <v>0</v>
      </c>
      <c r="Q284" s="155">
        <v>5.2999999999999999E-2</v>
      </c>
      <c r="R284" s="155">
        <f>Q284*H284</f>
        <v>4.1083480000000003</v>
      </c>
      <c r="S284" s="155">
        <v>0</v>
      </c>
      <c r="T284" s="156">
        <f>S284*H284</f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57" t="s">
        <v>226</v>
      </c>
      <c r="AT284" s="157" t="s">
        <v>310</v>
      </c>
      <c r="AU284" s="157" t="s">
        <v>86</v>
      </c>
      <c r="AY284" s="18" t="s">
        <v>184</v>
      </c>
      <c r="BE284" s="158">
        <f>IF(N284="základní",J284,0)</f>
        <v>0</v>
      </c>
      <c r="BF284" s="158">
        <f>IF(N284="snížená",J284,0)</f>
        <v>0</v>
      </c>
      <c r="BG284" s="158">
        <f>IF(N284="zákl. přenesená",J284,0)</f>
        <v>0</v>
      </c>
      <c r="BH284" s="158">
        <f>IF(N284="sníž. přenesená",J284,0)</f>
        <v>0</v>
      </c>
      <c r="BI284" s="158">
        <f>IF(N284="nulová",J284,0)</f>
        <v>0</v>
      </c>
      <c r="BJ284" s="18" t="s">
        <v>84</v>
      </c>
      <c r="BK284" s="158">
        <f>ROUND(I284*H284,2)</f>
        <v>0</v>
      </c>
      <c r="BL284" s="18" t="s">
        <v>97</v>
      </c>
      <c r="BM284" s="157" t="s">
        <v>406</v>
      </c>
    </row>
    <row r="285" spans="1:65" s="2" customFormat="1" ht="30" x14ac:dyDescent="0.15">
      <c r="A285" s="30"/>
      <c r="B285" s="31"/>
      <c r="C285" s="30"/>
      <c r="D285" s="159" t="s">
        <v>192</v>
      </c>
      <c r="E285" s="30"/>
      <c r="F285" s="160" t="s">
        <v>407</v>
      </c>
      <c r="G285" s="30"/>
      <c r="H285" s="30"/>
      <c r="I285" s="30"/>
      <c r="J285" s="30"/>
      <c r="K285" s="30"/>
      <c r="L285" s="31"/>
      <c r="M285" s="161"/>
      <c r="N285" s="162"/>
      <c r="O285" s="56"/>
      <c r="P285" s="56"/>
      <c r="Q285" s="56"/>
      <c r="R285" s="56"/>
      <c r="S285" s="56"/>
      <c r="T285" s="57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T285" s="18" t="s">
        <v>192</v>
      </c>
      <c r="AU285" s="18" t="s">
        <v>86</v>
      </c>
    </row>
    <row r="286" spans="1:65" s="14" customFormat="1" x14ac:dyDescent="0.15">
      <c r="B286" s="169"/>
      <c r="D286" s="159" t="s">
        <v>194</v>
      </c>
      <c r="F286" s="171" t="s">
        <v>408</v>
      </c>
      <c r="H286" s="172">
        <v>77.516000000000005</v>
      </c>
      <c r="L286" s="169"/>
      <c r="M286" s="173"/>
      <c r="N286" s="174"/>
      <c r="O286" s="174"/>
      <c r="P286" s="174"/>
      <c r="Q286" s="174"/>
      <c r="R286" s="174"/>
      <c r="S286" s="174"/>
      <c r="T286" s="175"/>
      <c r="AT286" s="170" t="s">
        <v>194</v>
      </c>
      <c r="AU286" s="170" t="s">
        <v>86</v>
      </c>
      <c r="AV286" s="14" t="s">
        <v>86</v>
      </c>
      <c r="AW286" s="14" t="s">
        <v>3</v>
      </c>
      <c r="AX286" s="14" t="s">
        <v>84</v>
      </c>
      <c r="AY286" s="170" t="s">
        <v>184</v>
      </c>
    </row>
    <row r="287" spans="1:65" s="2" customFormat="1" ht="37.75" customHeight="1" x14ac:dyDescent="0.15">
      <c r="A287" s="30"/>
      <c r="B287" s="146"/>
      <c r="C287" s="147" t="s">
        <v>409</v>
      </c>
      <c r="D287" s="147" t="s">
        <v>186</v>
      </c>
      <c r="E287" s="148" t="s">
        <v>410</v>
      </c>
      <c r="F287" s="149" t="s">
        <v>411</v>
      </c>
      <c r="G287" s="150" t="s">
        <v>359</v>
      </c>
      <c r="H287" s="151">
        <v>2</v>
      </c>
      <c r="I287" s="152"/>
      <c r="J287" s="152">
        <f>ROUND(I287*H287,2)</f>
        <v>0</v>
      </c>
      <c r="K287" s="149" t="s">
        <v>190</v>
      </c>
      <c r="L287" s="31"/>
      <c r="M287" s="153" t="s">
        <v>1</v>
      </c>
      <c r="N287" s="154" t="s">
        <v>42</v>
      </c>
      <c r="O287" s="155">
        <v>0.53900000000000003</v>
      </c>
      <c r="P287" s="155">
        <f>O287*H287</f>
        <v>1.0780000000000001</v>
      </c>
      <c r="Q287" s="155">
        <v>6.9999999999999994E-5</v>
      </c>
      <c r="R287" s="155">
        <f>Q287*H287</f>
        <v>1.3999999999999999E-4</v>
      </c>
      <c r="S287" s="155">
        <v>0</v>
      </c>
      <c r="T287" s="156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97</v>
      </c>
      <c r="AT287" s="157" t="s">
        <v>186</v>
      </c>
      <c r="AU287" s="157" t="s">
        <v>86</v>
      </c>
      <c r="AY287" s="18" t="s">
        <v>184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84</v>
      </c>
      <c r="BK287" s="158">
        <f>ROUND(I287*H287,2)</f>
        <v>0</v>
      </c>
      <c r="BL287" s="18" t="s">
        <v>97</v>
      </c>
      <c r="BM287" s="157" t="s">
        <v>412</v>
      </c>
    </row>
    <row r="288" spans="1:65" s="2" customFormat="1" ht="24.25" customHeight="1" x14ac:dyDescent="0.15">
      <c r="A288" s="30"/>
      <c r="B288" s="146"/>
      <c r="C288" s="183" t="s">
        <v>413</v>
      </c>
      <c r="D288" s="183" t="s">
        <v>310</v>
      </c>
      <c r="E288" s="184" t="s">
        <v>414</v>
      </c>
      <c r="F288" s="185" t="s">
        <v>415</v>
      </c>
      <c r="G288" s="186" t="s">
        <v>359</v>
      </c>
      <c r="H288" s="187">
        <v>2</v>
      </c>
      <c r="I288" s="188"/>
      <c r="J288" s="188">
        <f>ROUND(I288*H288,2)</f>
        <v>0</v>
      </c>
      <c r="K288" s="185" t="s">
        <v>190</v>
      </c>
      <c r="L288" s="189"/>
      <c r="M288" s="190" t="s">
        <v>1</v>
      </c>
      <c r="N288" s="191" t="s">
        <v>42</v>
      </c>
      <c r="O288" s="155">
        <v>0</v>
      </c>
      <c r="P288" s="155">
        <f>O288*H288</f>
        <v>0</v>
      </c>
      <c r="Q288" s="155">
        <v>3.0000000000000001E-3</v>
      </c>
      <c r="R288" s="155">
        <f>Q288*H288</f>
        <v>6.0000000000000001E-3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226</v>
      </c>
      <c r="AT288" s="157" t="s">
        <v>310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416</v>
      </c>
    </row>
    <row r="289" spans="1:65" s="14" customFormat="1" ht="22" x14ac:dyDescent="0.15">
      <c r="B289" s="169"/>
      <c r="D289" s="159" t="s">
        <v>194</v>
      </c>
      <c r="F289" s="171" t="s">
        <v>417</v>
      </c>
      <c r="H289" s="172">
        <v>2</v>
      </c>
      <c r="L289" s="169"/>
      <c r="M289" s="173"/>
      <c r="N289" s="174"/>
      <c r="O289" s="174"/>
      <c r="P289" s="174"/>
      <c r="Q289" s="174"/>
      <c r="R289" s="174"/>
      <c r="S289" s="174"/>
      <c r="T289" s="175"/>
      <c r="AT289" s="170" t="s">
        <v>194</v>
      </c>
      <c r="AU289" s="170" t="s">
        <v>86</v>
      </c>
      <c r="AV289" s="14" t="s">
        <v>86</v>
      </c>
      <c r="AW289" s="14" t="s">
        <v>3</v>
      </c>
      <c r="AX289" s="14" t="s">
        <v>84</v>
      </c>
      <c r="AY289" s="170" t="s">
        <v>184</v>
      </c>
    </row>
    <row r="290" spans="1:65" s="2" customFormat="1" ht="37.75" customHeight="1" x14ac:dyDescent="0.15">
      <c r="A290" s="30"/>
      <c r="B290" s="146"/>
      <c r="C290" s="147" t="s">
        <v>418</v>
      </c>
      <c r="D290" s="147" t="s">
        <v>186</v>
      </c>
      <c r="E290" s="148" t="s">
        <v>419</v>
      </c>
      <c r="F290" s="149" t="s">
        <v>420</v>
      </c>
      <c r="G290" s="150" t="s">
        <v>359</v>
      </c>
      <c r="H290" s="151">
        <v>2</v>
      </c>
      <c r="I290" s="152"/>
      <c r="J290" s="152">
        <f>ROUND(I290*H290,2)</f>
        <v>0</v>
      </c>
      <c r="K290" s="149" t="s">
        <v>190</v>
      </c>
      <c r="L290" s="31"/>
      <c r="M290" s="153" t="s">
        <v>1</v>
      </c>
      <c r="N290" s="154" t="s">
        <v>42</v>
      </c>
      <c r="O290" s="155">
        <v>0.77</v>
      </c>
      <c r="P290" s="155">
        <f>O290*H290</f>
        <v>1.54</v>
      </c>
      <c r="Q290" s="155">
        <v>1.4999999999999999E-4</v>
      </c>
      <c r="R290" s="155">
        <f>Q290*H290</f>
        <v>2.9999999999999997E-4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421</v>
      </c>
    </row>
    <row r="291" spans="1:65" s="2" customFormat="1" ht="33" customHeight="1" x14ac:dyDescent="0.15">
      <c r="A291" s="30"/>
      <c r="B291" s="146"/>
      <c r="C291" s="183" t="s">
        <v>422</v>
      </c>
      <c r="D291" s="183" t="s">
        <v>310</v>
      </c>
      <c r="E291" s="184" t="s">
        <v>423</v>
      </c>
      <c r="F291" s="185" t="s">
        <v>424</v>
      </c>
      <c r="G291" s="186" t="s">
        <v>359</v>
      </c>
      <c r="H291" s="187">
        <v>2</v>
      </c>
      <c r="I291" s="188"/>
      <c r="J291" s="188">
        <f>ROUND(I291*H291,2)</f>
        <v>0</v>
      </c>
      <c r="K291" s="185" t="s">
        <v>190</v>
      </c>
      <c r="L291" s="189"/>
      <c r="M291" s="190" t="s">
        <v>1</v>
      </c>
      <c r="N291" s="191" t="s">
        <v>42</v>
      </c>
      <c r="O291" s="155">
        <v>0</v>
      </c>
      <c r="P291" s="155">
        <f>O291*H291</f>
        <v>0</v>
      </c>
      <c r="Q291" s="155">
        <v>4.2000000000000003E-2</v>
      </c>
      <c r="R291" s="155">
        <f>Q291*H291</f>
        <v>8.4000000000000005E-2</v>
      </c>
      <c r="S291" s="155">
        <v>0</v>
      </c>
      <c r="T291" s="156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7" t="s">
        <v>226</v>
      </c>
      <c r="AT291" s="157" t="s">
        <v>310</v>
      </c>
      <c r="AU291" s="157" t="s">
        <v>86</v>
      </c>
      <c r="AY291" s="18" t="s">
        <v>184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18" t="s">
        <v>84</v>
      </c>
      <c r="BK291" s="158">
        <f>ROUND(I291*H291,2)</f>
        <v>0</v>
      </c>
      <c r="BL291" s="18" t="s">
        <v>97</v>
      </c>
      <c r="BM291" s="157" t="s">
        <v>425</v>
      </c>
    </row>
    <row r="292" spans="1:65" s="2" customFormat="1" ht="37.75" customHeight="1" x14ac:dyDescent="0.15">
      <c r="A292" s="30"/>
      <c r="B292" s="146"/>
      <c r="C292" s="147" t="s">
        <v>426</v>
      </c>
      <c r="D292" s="147" t="s">
        <v>186</v>
      </c>
      <c r="E292" s="148" t="s">
        <v>427</v>
      </c>
      <c r="F292" s="149" t="s">
        <v>428</v>
      </c>
      <c r="G292" s="150" t="s">
        <v>359</v>
      </c>
      <c r="H292" s="151">
        <v>8</v>
      </c>
      <c r="I292" s="152"/>
      <c r="J292" s="152">
        <f>ROUND(I292*H292,2)</f>
        <v>0</v>
      </c>
      <c r="K292" s="149" t="s">
        <v>190</v>
      </c>
      <c r="L292" s="31"/>
      <c r="M292" s="153" t="s">
        <v>1</v>
      </c>
      <c r="N292" s="154" t="s">
        <v>42</v>
      </c>
      <c r="O292" s="155">
        <v>0.754</v>
      </c>
      <c r="P292" s="155">
        <f>O292*H292</f>
        <v>6.032</v>
      </c>
      <c r="Q292" s="155">
        <v>8.0000000000000007E-5</v>
      </c>
      <c r="R292" s="155">
        <f>Q292*H292</f>
        <v>6.4000000000000005E-4</v>
      </c>
      <c r="S292" s="155">
        <v>0</v>
      </c>
      <c r="T292" s="156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429</v>
      </c>
    </row>
    <row r="293" spans="1:65" s="14" customFormat="1" x14ac:dyDescent="0.15">
      <c r="B293" s="169"/>
      <c r="D293" s="159" t="s">
        <v>194</v>
      </c>
      <c r="E293" s="170" t="s">
        <v>1</v>
      </c>
      <c r="F293" s="171" t="s">
        <v>430</v>
      </c>
      <c r="H293" s="172">
        <v>8</v>
      </c>
      <c r="L293" s="169"/>
      <c r="M293" s="173"/>
      <c r="N293" s="174"/>
      <c r="O293" s="174"/>
      <c r="P293" s="174"/>
      <c r="Q293" s="174"/>
      <c r="R293" s="174"/>
      <c r="S293" s="174"/>
      <c r="T293" s="175"/>
      <c r="AT293" s="170" t="s">
        <v>194</v>
      </c>
      <c r="AU293" s="170" t="s">
        <v>86</v>
      </c>
      <c r="AV293" s="14" t="s">
        <v>86</v>
      </c>
      <c r="AW293" s="14" t="s">
        <v>32</v>
      </c>
      <c r="AX293" s="14" t="s">
        <v>84</v>
      </c>
      <c r="AY293" s="170" t="s">
        <v>184</v>
      </c>
    </row>
    <row r="294" spans="1:65" s="2" customFormat="1" ht="24.25" customHeight="1" x14ac:dyDescent="0.15">
      <c r="A294" s="30"/>
      <c r="B294" s="146"/>
      <c r="C294" s="183" t="s">
        <v>431</v>
      </c>
      <c r="D294" s="183" t="s">
        <v>310</v>
      </c>
      <c r="E294" s="184" t="s">
        <v>432</v>
      </c>
      <c r="F294" s="185" t="s">
        <v>433</v>
      </c>
      <c r="G294" s="186" t="s">
        <v>359</v>
      </c>
      <c r="H294" s="187">
        <v>4</v>
      </c>
      <c r="I294" s="188"/>
      <c r="J294" s="188">
        <f>ROUND(I294*H294,2)</f>
        <v>0</v>
      </c>
      <c r="K294" s="185" t="s">
        <v>190</v>
      </c>
      <c r="L294" s="189"/>
      <c r="M294" s="190" t="s">
        <v>1</v>
      </c>
      <c r="N294" s="191" t="s">
        <v>42</v>
      </c>
      <c r="O294" s="155">
        <v>0</v>
      </c>
      <c r="P294" s="155">
        <f>O294*H294</f>
        <v>0</v>
      </c>
      <c r="Q294" s="155">
        <v>4.1000000000000002E-2</v>
      </c>
      <c r="R294" s="155">
        <f>Q294*H294</f>
        <v>0.16400000000000001</v>
      </c>
      <c r="S294" s="155">
        <v>0</v>
      </c>
      <c r="T294" s="156">
        <f>S294*H294</f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226</v>
      </c>
      <c r="AT294" s="157" t="s">
        <v>310</v>
      </c>
      <c r="AU294" s="157" t="s">
        <v>86</v>
      </c>
      <c r="AY294" s="18" t="s">
        <v>184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8" t="s">
        <v>84</v>
      </c>
      <c r="BK294" s="158">
        <f>ROUND(I294*H294,2)</f>
        <v>0</v>
      </c>
      <c r="BL294" s="18" t="s">
        <v>97</v>
      </c>
      <c r="BM294" s="157" t="s">
        <v>434</v>
      </c>
    </row>
    <row r="295" spans="1:65" s="2" customFormat="1" ht="33" customHeight="1" x14ac:dyDescent="0.15">
      <c r="A295" s="30"/>
      <c r="B295" s="146"/>
      <c r="C295" s="183" t="s">
        <v>435</v>
      </c>
      <c r="D295" s="183" t="s">
        <v>310</v>
      </c>
      <c r="E295" s="184" t="s">
        <v>436</v>
      </c>
      <c r="F295" s="185" t="s">
        <v>437</v>
      </c>
      <c r="G295" s="186" t="s">
        <v>359</v>
      </c>
      <c r="H295" s="187">
        <v>4</v>
      </c>
      <c r="I295" s="188"/>
      <c r="J295" s="188">
        <f>ROUND(I295*H295,2)</f>
        <v>0</v>
      </c>
      <c r="K295" s="185" t="s">
        <v>190</v>
      </c>
      <c r="L295" s="189"/>
      <c r="M295" s="190" t="s">
        <v>1</v>
      </c>
      <c r="N295" s="191" t="s">
        <v>42</v>
      </c>
      <c r="O295" s="155">
        <v>0</v>
      </c>
      <c r="P295" s="155">
        <f>O295*H295</f>
        <v>0</v>
      </c>
      <c r="Q295" s="155">
        <v>3.4000000000000002E-2</v>
      </c>
      <c r="R295" s="155">
        <f>Q295*H295</f>
        <v>0.13600000000000001</v>
      </c>
      <c r="S295" s="155">
        <v>0</v>
      </c>
      <c r="T295" s="156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226</v>
      </c>
      <c r="AT295" s="157" t="s">
        <v>310</v>
      </c>
      <c r="AU295" s="157" t="s">
        <v>86</v>
      </c>
      <c r="AY295" s="18" t="s">
        <v>184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84</v>
      </c>
      <c r="BK295" s="158">
        <f>ROUND(I295*H295,2)</f>
        <v>0</v>
      </c>
      <c r="BL295" s="18" t="s">
        <v>97</v>
      </c>
      <c r="BM295" s="157" t="s">
        <v>438</v>
      </c>
    </row>
    <row r="296" spans="1:65" s="2" customFormat="1" ht="24.25" customHeight="1" x14ac:dyDescent="0.15">
      <c r="A296" s="30"/>
      <c r="B296" s="146"/>
      <c r="C296" s="147" t="s">
        <v>439</v>
      </c>
      <c r="D296" s="147" t="s">
        <v>186</v>
      </c>
      <c r="E296" s="148" t="s">
        <v>440</v>
      </c>
      <c r="F296" s="149" t="s">
        <v>441</v>
      </c>
      <c r="G296" s="150" t="s">
        <v>442</v>
      </c>
      <c r="H296" s="151">
        <v>4</v>
      </c>
      <c r="I296" s="152"/>
      <c r="J296" s="152">
        <f>ROUND(I296*H296,2)</f>
        <v>0</v>
      </c>
      <c r="K296" s="149" t="s">
        <v>190</v>
      </c>
      <c r="L296" s="31"/>
      <c r="M296" s="153" t="s">
        <v>1</v>
      </c>
      <c r="N296" s="154" t="s">
        <v>42</v>
      </c>
      <c r="O296" s="155">
        <v>0.83599999999999997</v>
      </c>
      <c r="P296" s="155">
        <f>O296*H296</f>
        <v>3.3439999999999999</v>
      </c>
      <c r="Q296" s="155">
        <v>3.1E-4</v>
      </c>
      <c r="R296" s="155">
        <f>Q296*H296</f>
        <v>1.24E-3</v>
      </c>
      <c r="S296" s="155">
        <v>0</v>
      </c>
      <c r="T296" s="156">
        <f>S296*H296</f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7" t="s">
        <v>97</v>
      </c>
      <c r="AT296" s="157" t="s">
        <v>186</v>
      </c>
      <c r="AU296" s="157" t="s">
        <v>86</v>
      </c>
      <c r="AY296" s="18" t="s">
        <v>184</v>
      </c>
      <c r="BE296" s="158">
        <f>IF(N296="základní",J296,0)</f>
        <v>0</v>
      </c>
      <c r="BF296" s="158">
        <f>IF(N296="snížená",J296,0)</f>
        <v>0</v>
      </c>
      <c r="BG296" s="158">
        <f>IF(N296="zákl. přenesená",J296,0)</f>
        <v>0</v>
      </c>
      <c r="BH296" s="158">
        <f>IF(N296="sníž. přenesená",J296,0)</f>
        <v>0</v>
      </c>
      <c r="BI296" s="158">
        <f>IF(N296="nulová",J296,0)</f>
        <v>0</v>
      </c>
      <c r="BJ296" s="18" t="s">
        <v>84</v>
      </c>
      <c r="BK296" s="158">
        <f>ROUND(I296*H296,2)</f>
        <v>0</v>
      </c>
      <c r="BL296" s="18" t="s">
        <v>97</v>
      </c>
      <c r="BM296" s="157" t="s">
        <v>443</v>
      </c>
    </row>
    <row r="297" spans="1:65" s="2" customFormat="1" ht="24.25" customHeight="1" x14ac:dyDescent="0.15">
      <c r="A297" s="30"/>
      <c r="B297" s="146"/>
      <c r="C297" s="147" t="s">
        <v>444</v>
      </c>
      <c r="D297" s="147" t="s">
        <v>186</v>
      </c>
      <c r="E297" s="148" t="s">
        <v>445</v>
      </c>
      <c r="F297" s="149" t="s">
        <v>446</v>
      </c>
      <c r="G297" s="150" t="s">
        <v>359</v>
      </c>
      <c r="H297" s="151">
        <v>7</v>
      </c>
      <c r="I297" s="152"/>
      <c r="J297" s="152">
        <f>ROUND(I297*H297,2)</f>
        <v>0</v>
      </c>
      <c r="K297" s="149" t="s">
        <v>190</v>
      </c>
      <c r="L297" s="31"/>
      <c r="M297" s="153" t="s">
        <v>1</v>
      </c>
      <c r="N297" s="154" t="s">
        <v>42</v>
      </c>
      <c r="O297" s="155">
        <v>1.5620000000000001</v>
      </c>
      <c r="P297" s="155">
        <f>O297*H297</f>
        <v>10.934000000000001</v>
      </c>
      <c r="Q297" s="155">
        <v>1.0189999999999999E-2</v>
      </c>
      <c r="R297" s="155">
        <f>Q297*H297</f>
        <v>7.1329999999999991E-2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97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97</v>
      </c>
      <c r="BM297" s="157" t="s">
        <v>447</v>
      </c>
    </row>
    <row r="298" spans="1:65" s="14" customFormat="1" x14ac:dyDescent="0.15">
      <c r="B298" s="169"/>
      <c r="D298" s="159" t="s">
        <v>194</v>
      </c>
      <c r="E298" s="170" t="s">
        <v>1</v>
      </c>
      <c r="F298" s="171" t="s">
        <v>448</v>
      </c>
      <c r="H298" s="172">
        <v>7</v>
      </c>
      <c r="L298" s="169"/>
      <c r="M298" s="173"/>
      <c r="N298" s="174"/>
      <c r="O298" s="174"/>
      <c r="P298" s="174"/>
      <c r="Q298" s="174"/>
      <c r="R298" s="174"/>
      <c r="S298" s="174"/>
      <c r="T298" s="175"/>
      <c r="AT298" s="170" t="s">
        <v>194</v>
      </c>
      <c r="AU298" s="170" t="s">
        <v>86</v>
      </c>
      <c r="AV298" s="14" t="s">
        <v>86</v>
      </c>
      <c r="AW298" s="14" t="s">
        <v>32</v>
      </c>
      <c r="AX298" s="14" t="s">
        <v>84</v>
      </c>
      <c r="AY298" s="170" t="s">
        <v>184</v>
      </c>
    </row>
    <row r="299" spans="1:65" s="2" customFormat="1" ht="24.25" customHeight="1" x14ac:dyDescent="0.15">
      <c r="A299" s="30"/>
      <c r="B299" s="146"/>
      <c r="C299" s="183" t="s">
        <v>449</v>
      </c>
      <c r="D299" s="183" t="s">
        <v>310</v>
      </c>
      <c r="E299" s="184" t="s">
        <v>450</v>
      </c>
      <c r="F299" s="185" t="s">
        <v>451</v>
      </c>
      <c r="G299" s="186" t="s">
        <v>359</v>
      </c>
      <c r="H299" s="187">
        <v>2</v>
      </c>
      <c r="I299" s="188"/>
      <c r="J299" s="188">
        <f t="shared" ref="J299:J308" si="10">ROUND(I299*H299,2)</f>
        <v>0</v>
      </c>
      <c r="K299" s="185" t="s">
        <v>190</v>
      </c>
      <c r="L299" s="189"/>
      <c r="M299" s="190" t="s">
        <v>1</v>
      </c>
      <c r="N299" s="191" t="s">
        <v>42</v>
      </c>
      <c r="O299" s="155">
        <v>0</v>
      </c>
      <c r="P299" s="155">
        <f t="shared" ref="P299:P308" si="11">O299*H299</f>
        <v>0</v>
      </c>
      <c r="Q299" s="155">
        <v>0.254</v>
      </c>
      <c r="R299" s="155">
        <f t="shared" ref="R299:R308" si="12">Q299*H299</f>
        <v>0.50800000000000001</v>
      </c>
      <c r="S299" s="155">
        <v>0</v>
      </c>
      <c r="T299" s="156">
        <f t="shared" ref="T299:T308" si="13"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226</v>
      </c>
      <c r="AT299" s="157" t="s">
        <v>310</v>
      </c>
      <c r="AU299" s="157" t="s">
        <v>86</v>
      </c>
      <c r="AY299" s="18" t="s">
        <v>184</v>
      </c>
      <c r="BE299" s="158">
        <f t="shared" ref="BE299:BE308" si="14">IF(N299="základní",J299,0)</f>
        <v>0</v>
      </c>
      <c r="BF299" s="158">
        <f t="shared" ref="BF299:BF308" si="15">IF(N299="snížená",J299,0)</f>
        <v>0</v>
      </c>
      <c r="BG299" s="158">
        <f t="shared" ref="BG299:BG308" si="16">IF(N299="zákl. přenesená",J299,0)</f>
        <v>0</v>
      </c>
      <c r="BH299" s="158">
        <f t="shared" ref="BH299:BH308" si="17">IF(N299="sníž. přenesená",J299,0)</f>
        <v>0</v>
      </c>
      <c r="BI299" s="158">
        <f t="shared" ref="BI299:BI308" si="18">IF(N299="nulová",J299,0)</f>
        <v>0</v>
      </c>
      <c r="BJ299" s="18" t="s">
        <v>84</v>
      </c>
      <c r="BK299" s="158">
        <f t="shared" ref="BK299:BK308" si="19">ROUND(I299*H299,2)</f>
        <v>0</v>
      </c>
      <c r="BL299" s="18" t="s">
        <v>97</v>
      </c>
      <c r="BM299" s="157" t="s">
        <v>452</v>
      </c>
    </row>
    <row r="300" spans="1:65" s="2" customFormat="1" ht="24.25" customHeight="1" x14ac:dyDescent="0.15">
      <c r="A300" s="30"/>
      <c r="B300" s="146"/>
      <c r="C300" s="183" t="s">
        <v>453</v>
      </c>
      <c r="D300" s="183" t="s">
        <v>310</v>
      </c>
      <c r="E300" s="184" t="s">
        <v>454</v>
      </c>
      <c r="F300" s="185" t="s">
        <v>455</v>
      </c>
      <c r="G300" s="186" t="s">
        <v>359</v>
      </c>
      <c r="H300" s="187">
        <v>1</v>
      </c>
      <c r="I300" s="188"/>
      <c r="J300" s="188">
        <f t="shared" si="10"/>
        <v>0</v>
      </c>
      <c r="K300" s="185" t="s">
        <v>190</v>
      </c>
      <c r="L300" s="189"/>
      <c r="M300" s="190" t="s">
        <v>1</v>
      </c>
      <c r="N300" s="191" t="s">
        <v>42</v>
      </c>
      <c r="O300" s="155">
        <v>0</v>
      </c>
      <c r="P300" s="155">
        <f t="shared" si="11"/>
        <v>0</v>
      </c>
      <c r="Q300" s="155">
        <v>0.50600000000000001</v>
      </c>
      <c r="R300" s="155">
        <f t="shared" si="12"/>
        <v>0.50600000000000001</v>
      </c>
      <c r="S300" s="155">
        <v>0</v>
      </c>
      <c r="T300" s="156">
        <f t="shared" si="13"/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226</v>
      </c>
      <c r="AT300" s="157" t="s">
        <v>310</v>
      </c>
      <c r="AU300" s="157" t="s">
        <v>86</v>
      </c>
      <c r="AY300" s="18" t="s">
        <v>184</v>
      </c>
      <c r="BE300" s="158">
        <f t="shared" si="14"/>
        <v>0</v>
      </c>
      <c r="BF300" s="158">
        <f t="shared" si="15"/>
        <v>0</v>
      </c>
      <c r="BG300" s="158">
        <f t="shared" si="16"/>
        <v>0</v>
      </c>
      <c r="BH300" s="158">
        <f t="shared" si="17"/>
        <v>0</v>
      </c>
      <c r="BI300" s="158">
        <f t="shared" si="18"/>
        <v>0</v>
      </c>
      <c r="BJ300" s="18" t="s">
        <v>84</v>
      </c>
      <c r="BK300" s="158">
        <f t="shared" si="19"/>
        <v>0</v>
      </c>
      <c r="BL300" s="18" t="s">
        <v>97</v>
      </c>
      <c r="BM300" s="157" t="s">
        <v>456</v>
      </c>
    </row>
    <row r="301" spans="1:65" s="2" customFormat="1" ht="24.25" customHeight="1" x14ac:dyDescent="0.15">
      <c r="A301" s="30"/>
      <c r="B301" s="146"/>
      <c r="C301" s="183" t="s">
        <v>457</v>
      </c>
      <c r="D301" s="183" t="s">
        <v>310</v>
      </c>
      <c r="E301" s="184" t="s">
        <v>458</v>
      </c>
      <c r="F301" s="185" t="s">
        <v>459</v>
      </c>
      <c r="G301" s="186" t="s">
        <v>359</v>
      </c>
      <c r="H301" s="187">
        <v>4</v>
      </c>
      <c r="I301" s="188"/>
      <c r="J301" s="188">
        <f t="shared" si="10"/>
        <v>0</v>
      </c>
      <c r="K301" s="185" t="s">
        <v>190</v>
      </c>
      <c r="L301" s="189"/>
      <c r="M301" s="190" t="s">
        <v>1</v>
      </c>
      <c r="N301" s="191" t="s">
        <v>42</v>
      </c>
      <c r="O301" s="155">
        <v>0</v>
      </c>
      <c r="P301" s="155">
        <f t="shared" si="11"/>
        <v>0</v>
      </c>
      <c r="Q301" s="155">
        <v>1.0129999999999999</v>
      </c>
      <c r="R301" s="155">
        <f t="shared" si="12"/>
        <v>4.0519999999999996</v>
      </c>
      <c r="S301" s="155">
        <v>0</v>
      </c>
      <c r="T301" s="156">
        <f t="shared" si="13"/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226</v>
      </c>
      <c r="AT301" s="157" t="s">
        <v>310</v>
      </c>
      <c r="AU301" s="157" t="s">
        <v>86</v>
      </c>
      <c r="AY301" s="18" t="s">
        <v>184</v>
      </c>
      <c r="BE301" s="158">
        <f t="shared" si="14"/>
        <v>0</v>
      </c>
      <c r="BF301" s="158">
        <f t="shared" si="15"/>
        <v>0</v>
      </c>
      <c r="BG301" s="158">
        <f t="shared" si="16"/>
        <v>0</v>
      </c>
      <c r="BH301" s="158">
        <f t="shared" si="17"/>
        <v>0</v>
      </c>
      <c r="BI301" s="158">
        <f t="shared" si="18"/>
        <v>0</v>
      </c>
      <c r="BJ301" s="18" t="s">
        <v>84</v>
      </c>
      <c r="BK301" s="158">
        <f t="shared" si="19"/>
        <v>0</v>
      </c>
      <c r="BL301" s="18" t="s">
        <v>97</v>
      </c>
      <c r="BM301" s="157" t="s">
        <v>460</v>
      </c>
    </row>
    <row r="302" spans="1:65" s="2" customFormat="1" ht="24.25" customHeight="1" x14ac:dyDescent="0.15">
      <c r="A302" s="30"/>
      <c r="B302" s="146"/>
      <c r="C302" s="147" t="s">
        <v>461</v>
      </c>
      <c r="D302" s="147" t="s">
        <v>186</v>
      </c>
      <c r="E302" s="148" t="s">
        <v>462</v>
      </c>
      <c r="F302" s="149" t="s">
        <v>463</v>
      </c>
      <c r="G302" s="150" t="s">
        <v>359</v>
      </c>
      <c r="H302" s="151">
        <v>4</v>
      </c>
      <c r="I302" s="152"/>
      <c r="J302" s="152">
        <f t="shared" si="10"/>
        <v>0</v>
      </c>
      <c r="K302" s="149" t="s">
        <v>190</v>
      </c>
      <c r="L302" s="31"/>
      <c r="M302" s="153" t="s">
        <v>1</v>
      </c>
      <c r="N302" s="154" t="s">
        <v>42</v>
      </c>
      <c r="O302" s="155">
        <v>1.6639999999999999</v>
      </c>
      <c r="P302" s="155">
        <f t="shared" si="11"/>
        <v>6.6559999999999997</v>
      </c>
      <c r="Q302" s="155">
        <v>1.248E-2</v>
      </c>
      <c r="R302" s="155">
        <f t="shared" si="12"/>
        <v>4.9919999999999999E-2</v>
      </c>
      <c r="S302" s="155">
        <v>0</v>
      </c>
      <c r="T302" s="156">
        <f t="shared" si="13"/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 t="shared" si="14"/>
        <v>0</v>
      </c>
      <c r="BF302" s="158">
        <f t="shared" si="15"/>
        <v>0</v>
      </c>
      <c r="BG302" s="158">
        <f t="shared" si="16"/>
        <v>0</v>
      </c>
      <c r="BH302" s="158">
        <f t="shared" si="17"/>
        <v>0</v>
      </c>
      <c r="BI302" s="158">
        <f t="shared" si="18"/>
        <v>0</v>
      </c>
      <c r="BJ302" s="18" t="s">
        <v>84</v>
      </c>
      <c r="BK302" s="158">
        <f t="shared" si="19"/>
        <v>0</v>
      </c>
      <c r="BL302" s="18" t="s">
        <v>97</v>
      </c>
      <c r="BM302" s="157" t="s">
        <v>464</v>
      </c>
    </row>
    <row r="303" spans="1:65" s="2" customFormat="1" ht="24.25" customHeight="1" x14ac:dyDescent="0.15">
      <c r="A303" s="30"/>
      <c r="B303" s="146"/>
      <c r="C303" s="183" t="s">
        <v>465</v>
      </c>
      <c r="D303" s="183" t="s">
        <v>310</v>
      </c>
      <c r="E303" s="184" t="s">
        <v>466</v>
      </c>
      <c r="F303" s="185" t="s">
        <v>467</v>
      </c>
      <c r="G303" s="186" t="s">
        <v>359</v>
      </c>
      <c r="H303" s="187">
        <v>4</v>
      </c>
      <c r="I303" s="188"/>
      <c r="J303" s="188">
        <f t="shared" si="10"/>
        <v>0</v>
      </c>
      <c r="K303" s="185" t="s">
        <v>190</v>
      </c>
      <c r="L303" s="189"/>
      <c r="M303" s="190" t="s">
        <v>1</v>
      </c>
      <c r="N303" s="191" t="s">
        <v>42</v>
      </c>
      <c r="O303" s="155">
        <v>0</v>
      </c>
      <c r="P303" s="155">
        <f t="shared" si="11"/>
        <v>0</v>
      </c>
      <c r="Q303" s="155">
        <v>0.54800000000000004</v>
      </c>
      <c r="R303" s="155">
        <f t="shared" si="12"/>
        <v>2.1920000000000002</v>
      </c>
      <c r="S303" s="155">
        <v>0</v>
      </c>
      <c r="T303" s="156">
        <f t="shared" si="1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226</v>
      </c>
      <c r="AT303" s="157" t="s">
        <v>310</v>
      </c>
      <c r="AU303" s="157" t="s">
        <v>86</v>
      </c>
      <c r="AY303" s="18" t="s">
        <v>184</v>
      </c>
      <c r="BE303" s="158">
        <f t="shared" si="14"/>
        <v>0</v>
      </c>
      <c r="BF303" s="158">
        <f t="shared" si="15"/>
        <v>0</v>
      </c>
      <c r="BG303" s="158">
        <f t="shared" si="16"/>
        <v>0</v>
      </c>
      <c r="BH303" s="158">
        <f t="shared" si="17"/>
        <v>0</v>
      </c>
      <c r="BI303" s="158">
        <f t="shared" si="18"/>
        <v>0</v>
      </c>
      <c r="BJ303" s="18" t="s">
        <v>84</v>
      </c>
      <c r="BK303" s="158">
        <f t="shared" si="19"/>
        <v>0</v>
      </c>
      <c r="BL303" s="18" t="s">
        <v>97</v>
      </c>
      <c r="BM303" s="157" t="s">
        <v>468</v>
      </c>
    </row>
    <row r="304" spans="1:65" s="2" customFormat="1" ht="24.25" customHeight="1" x14ac:dyDescent="0.15">
      <c r="A304" s="30"/>
      <c r="B304" s="146"/>
      <c r="C304" s="147" t="s">
        <v>469</v>
      </c>
      <c r="D304" s="147" t="s">
        <v>186</v>
      </c>
      <c r="E304" s="148" t="s">
        <v>470</v>
      </c>
      <c r="F304" s="149" t="s">
        <v>471</v>
      </c>
      <c r="G304" s="150" t="s">
        <v>359</v>
      </c>
      <c r="H304" s="151">
        <v>4</v>
      </c>
      <c r="I304" s="152"/>
      <c r="J304" s="152">
        <f t="shared" si="10"/>
        <v>0</v>
      </c>
      <c r="K304" s="149" t="s">
        <v>190</v>
      </c>
      <c r="L304" s="31"/>
      <c r="M304" s="153" t="s">
        <v>1</v>
      </c>
      <c r="N304" s="154" t="s">
        <v>42</v>
      </c>
      <c r="O304" s="155">
        <v>2.08</v>
      </c>
      <c r="P304" s="155">
        <f t="shared" si="11"/>
        <v>8.32</v>
      </c>
      <c r="Q304" s="155">
        <v>2.8539999999999999E-2</v>
      </c>
      <c r="R304" s="155">
        <f t="shared" si="12"/>
        <v>0.11416</v>
      </c>
      <c r="S304" s="155">
        <v>0</v>
      </c>
      <c r="T304" s="156">
        <f t="shared" si="1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97</v>
      </c>
      <c r="AT304" s="157" t="s">
        <v>186</v>
      </c>
      <c r="AU304" s="157" t="s">
        <v>86</v>
      </c>
      <c r="AY304" s="18" t="s">
        <v>184</v>
      </c>
      <c r="BE304" s="158">
        <f t="shared" si="14"/>
        <v>0</v>
      </c>
      <c r="BF304" s="158">
        <f t="shared" si="15"/>
        <v>0</v>
      </c>
      <c r="BG304" s="158">
        <f t="shared" si="16"/>
        <v>0</v>
      </c>
      <c r="BH304" s="158">
        <f t="shared" si="17"/>
        <v>0</v>
      </c>
      <c r="BI304" s="158">
        <f t="shared" si="18"/>
        <v>0</v>
      </c>
      <c r="BJ304" s="18" t="s">
        <v>84</v>
      </c>
      <c r="BK304" s="158">
        <f t="shared" si="19"/>
        <v>0</v>
      </c>
      <c r="BL304" s="18" t="s">
        <v>97</v>
      </c>
      <c r="BM304" s="157" t="s">
        <v>472</v>
      </c>
    </row>
    <row r="305" spans="1:65" s="2" customFormat="1" ht="21.75" customHeight="1" x14ac:dyDescent="0.15">
      <c r="A305" s="30"/>
      <c r="B305" s="146"/>
      <c r="C305" s="183" t="s">
        <v>473</v>
      </c>
      <c r="D305" s="183" t="s">
        <v>310</v>
      </c>
      <c r="E305" s="184" t="s">
        <v>474</v>
      </c>
      <c r="F305" s="185" t="s">
        <v>475</v>
      </c>
      <c r="G305" s="186" t="s">
        <v>359</v>
      </c>
      <c r="H305" s="187">
        <v>3</v>
      </c>
      <c r="I305" s="188"/>
      <c r="J305" s="188">
        <f t="shared" si="10"/>
        <v>0</v>
      </c>
      <c r="K305" s="185" t="s">
        <v>190</v>
      </c>
      <c r="L305" s="189"/>
      <c r="M305" s="190" t="s">
        <v>1</v>
      </c>
      <c r="N305" s="191" t="s">
        <v>42</v>
      </c>
      <c r="O305" s="155">
        <v>0</v>
      </c>
      <c r="P305" s="155">
        <f t="shared" si="11"/>
        <v>0</v>
      </c>
      <c r="Q305" s="155">
        <v>1.6</v>
      </c>
      <c r="R305" s="155">
        <f t="shared" si="12"/>
        <v>4.8000000000000007</v>
      </c>
      <c r="S305" s="155">
        <v>0</v>
      </c>
      <c r="T305" s="156">
        <f t="shared" si="13"/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7" t="s">
        <v>226</v>
      </c>
      <c r="AT305" s="157" t="s">
        <v>310</v>
      </c>
      <c r="AU305" s="157" t="s">
        <v>86</v>
      </c>
      <c r="AY305" s="18" t="s">
        <v>184</v>
      </c>
      <c r="BE305" s="158">
        <f t="shared" si="14"/>
        <v>0</v>
      </c>
      <c r="BF305" s="158">
        <f t="shared" si="15"/>
        <v>0</v>
      </c>
      <c r="BG305" s="158">
        <f t="shared" si="16"/>
        <v>0</v>
      </c>
      <c r="BH305" s="158">
        <f t="shared" si="17"/>
        <v>0</v>
      </c>
      <c r="BI305" s="158">
        <f t="shared" si="18"/>
        <v>0</v>
      </c>
      <c r="BJ305" s="18" t="s">
        <v>84</v>
      </c>
      <c r="BK305" s="158">
        <f t="shared" si="19"/>
        <v>0</v>
      </c>
      <c r="BL305" s="18" t="s">
        <v>97</v>
      </c>
      <c r="BM305" s="157" t="s">
        <v>476</v>
      </c>
    </row>
    <row r="306" spans="1:65" s="2" customFormat="1" ht="21.75" customHeight="1" x14ac:dyDescent="0.15">
      <c r="A306" s="30"/>
      <c r="B306" s="146"/>
      <c r="C306" s="183" t="s">
        <v>477</v>
      </c>
      <c r="D306" s="183" t="s">
        <v>310</v>
      </c>
      <c r="E306" s="184" t="s">
        <v>478</v>
      </c>
      <c r="F306" s="185" t="s">
        <v>479</v>
      </c>
      <c r="G306" s="186" t="s">
        <v>359</v>
      </c>
      <c r="H306" s="187">
        <v>1</v>
      </c>
      <c r="I306" s="188"/>
      <c r="J306" s="188">
        <f t="shared" si="10"/>
        <v>0</v>
      </c>
      <c r="K306" s="185" t="s">
        <v>190</v>
      </c>
      <c r="L306" s="189"/>
      <c r="M306" s="190" t="s">
        <v>1</v>
      </c>
      <c r="N306" s="191" t="s">
        <v>42</v>
      </c>
      <c r="O306" s="155">
        <v>0</v>
      </c>
      <c r="P306" s="155">
        <f t="shared" si="11"/>
        <v>0</v>
      </c>
      <c r="Q306" s="155">
        <v>1.87</v>
      </c>
      <c r="R306" s="155">
        <f t="shared" si="12"/>
        <v>1.87</v>
      </c>
      <c r="S306" s="155">
        <v>0</v>
      </c>
      <c r="T306" s="156">
        <f t="shared" si="13"/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226</v>
      </c>
      <c r="AT306" s="157" t="s">
        <v>310</v>
      </c>
      <c r="AU306" s="157" t="s">
        <v>86</v>
      </c>
      <c r="AY306" s="18" t="s">
        <v>184</v>
      </c>
      <c r="BE306" s="158">
        <f t="shared" si="14"/>
        <v>0</v>
      </c>
      <c r="BF306" s="158">
        <f t="shared" si="15"/>
        <v>0</v>
      </c>
      <c r="BG306" s="158">
        <f t="shared" si="16"/>
        <v>0</v>
      </c>
      <c r="BH306" s="158">
        <f t="shared" si="17"/>
        <v>0</v>
      </c>
      <c r="BI306" s="158">
        <f t="shared" si="18"/>
        <v>0</v>
      </c>
      <c r="BJ306" s="18" t="s">
        <v>84</v>
      </c>
      <c r="BK306" s="158">
        <f t="shared" si="19"/>
        <v>0</v>
      </c>
      <c r="BL306" s="18" t="s">
        <v>97</v>
      </c>
      <c r="BM306" s="157" t="s">
        <v>480</v>
      </c>
    </row>
    <row r="307" spans="1:65" s="2" customFormat="1" ht="24.25" customHeight="1" x14ac:dyDescent="0.15">
      <c r="A307" s="30"/>
      <c r="B307" s="146"/>
      <c r="C307" s="183" t="s">
        <v>481</v>
      </c>
      <c r="D307" s="183" t="s">
        <v>310</v>
      </c>
      <c r="E307" s="184" t="s">
        <v>482</v>
      </c>
      <c r="F307" s="185" t="s">
        <v>483</v>
      </c>
      <c r="G307" s="186" t="s">
        <v>359</v>
      </c>
      <c r="H307" s="187">
        <v>11</v>
      </c>
      <c r="I307" s="188"/>
      <c r="J307" s="188">
        <f t="shared" si="10"/>
        <v>0</v>
      </c>
      <c r="K307" s="185" t="s">
        <v>190</v>
      </c>
      <c r="L307" s="189"/>
      <c r="M307" s="190" t="s">
        <v>1</v>
      </c>
      <c r="N307" s="191" t="s">
        <v>42</v>
      </c>
      <c r="O307" s="155">
        <v>0</v>
      </c>
      <c r="P307" s="155">
        <f t="shared" si="11"/>
        <v>0</v>
      </c>
      <c r="Q307" s="155">
        <v>2E-3</v>
      </c>
      <c r="R307" s="155">
        <f t="shared" si="12"/>
        <v>2.1999999999999999E-2</v>
      </c>
      <c r="S307" s="155">
        <v>0</v>
      </c>
      <c r="T307" s="156">
        <f t="shared" si="1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226</v>
      </c>
      <c r="AT307" s="157" t="s">
        <v>310</v>
      </c>
      <c r="AU307" s="157" t="s">
        <v>86</v>
      </c>
      <c r="AY307" s="18" t="s">
        <v>184</v>
      </c>
      <c r="BE307" s="158">
        <f t="shared" si="14"/>
        <v>0</v>
      </c>
      <c r="BF307" s="158">
        <f t="shared" si="15"/>
        <v>0</v>
      </c>
      <c r="BG307" s="158">
        <f t="shared" si="16"/>
        <v>0</v>
      </c>
      <c r="BH307" s="158">
        <f t="shared" si="17"/>
        <v>0</v>
      </c>
      <c r="BI307" s="158">
        <f t="shared" si="18"/>
        <v>0</v>
      </c>
      <c r="BJ307" s="18" t="s">
        <v>84</v>
      </c>
      <c r="BK307" s="158">
        <f t="shared" si="19"/>
        <v>0</v>
      </c>
      <c r="BL307" s="18" t="s">
        <v>97</v>
      </c>
      <c r="BM307" s="157" t="s">
        <v>484</v>
      </c>
    </row>
    <row r="308" spans="1:65" s="2" customFormat="1" ht="37.75" customHeight="1" x14ac:dyDescent="0.15">
      <c r="A308" s="30"/>
      <c r="B308" s="146"/>
      <c r="C308" s="147" t="s">
        <v>485</v>
      </c>
      <c r="D308" s="147" t="s">
        <v>186</v>
      </c>
      <c r="E308" s="148" t="s">
        <v>486</v>
      </c>
      <c r="F308" s="149" t="s">
        <v>487</v>
      </c>
      <c r="G308" s="150" t="s">
        <v>359</v>
      </c>
      <c r="H308" s="151">
        <v>4</v>
      </c>
      <c r="I308" s="152"/>
      <c r="J308" s="152">
        <f t="shared" si="10"/>
        <v>0</v>
      </c>
      <c r="K308" s="149" t="s">
        <v>1</v>
      </c>
      <c r="L308" s="31"/>
      <c r="M308" s="153" t="s">
        <v>1</v>
      </c>
      <c r="N308" s="154" t="s">
        <v>42</v>
      </c>
      <c r="O308" s="155">
        <v>1.694</v>
      </c>
      <c r="P308" s="155">
        <f t="shared" si="11"/>
        <v>6.7759999999999998</v>
      </c>
      <c r="Q308" s="155">
        <v>0.21734000000000001</v>
      </c>
      <c r="R308" s="155">
        <f t="shared" si="12"/>
        <v>0.86936000000000002</v>
      </c>
      <c r="S308" s="155">
        <v>0</v>
      </c>
      <c r="T308" s="156">
        <f t="shared" si="13"/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97</v>
      </c>
      <c r="AT308" s="157" t="s">
        <v>186</v>
      </c>
      <c r="AU308" s="157" t="s">
        <v>86</v>
      </c>
      <c r="AY308" s="18" t="s">
        <v>184</v>
      </c>
      <c r="BE308" s="158">
        <f t="shared" si="14"/>
        <v>0</v>
      </c>
      <c r="BF308" s="158">
        <f t="shared" si="15"/>
        <v>0</v>
      </c>
      <c r="BG308" s="158">
        <f t="shared" si="16"/>
        <v>0</v>
      </c>
      <c r="BH308" s="158">
        <f t="shared" si="17"/>
        <v>0</v>
      </c>
      <c r="BI308" s="158">
        <f t="shared" si="18"/>
        <v>0</v>
      </c>
      <c r="BJ308" s="18" t="s">
        <v>84</v>
      </c>
      <c r="BK308" s="158">
        <f t="shared" si="19"/>
        <v>0</v>
      </c>
      <c r="BL308" s="18" t="s">
        <v>97</v>
      </c>
      <c r="BM308" s="157" t="s">
        <v>488</v>
      </c>
    </row>
    <row r="309" spans="1:65" s="14" customFormat="1" x14ac:dyDescent="0.15">
      <c r="B309" s="169"/>
      <c r="D309" s="159" t="s">
        <v>194</v>
      </c>
      <c r="E309" s="170" t="s">
        <v>1</v>
      </c>
      <c r="F309" s="171" t="s">
        <v>97</v>
      </c>
      <c r="H309" s="172">
        <v>4</v>
      </c>
      <c r="L309" s="169"/>
      <c r="M309" s="173"/>
      <c r="N309" s="174"/>
      <c r="O309" s="174"/>
      <c r="P309" s="174"/>
      <c r="Q309" s="174"/>
      <c r="R309" s="174"/>
      <c r="S309" s="174"/>
      <c r="T309" s="175"/>
      <c r="AT309" s="170" t="s">
        <v>194</v>
      </c>
      <c r="AU309" s="170" t="s">
        <v>86</v>
      </c>
      <c r="AV309" s="14" t="s">
        <v>86</v>
      </c>
      <c r="AW309" s="14" t="s">
        <v>32</v>
      </c>
      <c r="AX309" s="14" t="s">
        <v>84</v>
      </c>
      <c r="AY309" s="170" t="s">
        <v>184</v>
      </c>
    </row>
    <row r="310" spans="1:65" s="2" customFormat="1" ht="24.25" customHeight="1" x14ac:dyDescent="0.15">
      <c r="A310" s="30"/>
      <c r="B310" s="146"/>
      <c r="C310" s="183" t="s">
        <v>489</v>
      </c>
      <c r="D310" s="183" t="s">
        <v>310</v>
      </c>
      <c r="E310" s="184" t="s">
        <v>490</v>
      </c>
      <c r="F310" s="185" t="s">
        <v>491</v>
      </c>
      <c r="G310" s="186" t="s">
        <v>359</v>
      </c>
      <c r="H310" s="187">
        <v>1</v>
      </c>
      <c r="I310" s="188"/>
      <c r="J310" s="188">
        <f>ROUND(I310*H310,2)</f>
        <v>0</v>
      </c>
      <c r="K310" s="185" t="s">
        <v>1</v>
      </c>
      <c r="L310" s="189"/>
      <c r="M310" s="190" t="s">
        <v>1</v>
      </c>
      <c r="N310" s="191" t="s">
        <v>42</v>
      </c>
      <c r="O310" s="155">
        <v>0</v>
      </c>
      <c r="P310" s="155">
        <f>O310*H310</f>
        <v>0</v>
      </c>
      <c r="Q310" s="155">
        <v>8.1000000000000003E-2</v>
      </c>
      <c r="R310" s="155">
        <f>Q310*H310</f>
        <v>8.1000000000000003E-2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226</v>
      </c>
      <c r="AT310" s="157" t="s">
        <v>310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97</v>
      </c>
      <c r="BM310" s="157" t="s">
        <v>492</v>
      </c>
    </row>
    <row r="311" spans="1:65" s="2" customFormat="1" ht="24.25" customHeight="1" x14ac:dyDescent="0.15">
      <c r="A311" s="30"/>
      <c r="B311" s="146"/>
      <c r="C311" s="183" t="s">
        <v>493</v>
      </c>
      <c r="D311" s="183" t="s">
        <v>310</v>
      </c>
      <c r="E311" s="184" t="s">
        <v>494</v>
      </c>
      <c r="F311" s="185" t="s">
        <v>495</v>
      </c>
      <c r="G311" s="186" t="s">
        <v>359</v>
      </c>
      <c r="H311" s="187">
        <v>3</v>
      </c>
      <c r="I311" s="188"/>
      <c r="J311" s="188">
        <f>ROUND(I311*H311,2)</f>
        <v>0</v>
      </c>
      <c r="K311" s="185" t="s">
        <v>1</v>
      </c>
      <c r="L311" s="189"/>
      <c r="M311" s="190" t="s">
        <v>1</v>
      </c>
      <c r="N311" s="191" t="s">
        <v>42</v>
      </c>
      <c r="O311" s="155">
        <v>0</v>
      </c>
      <c r="P311" s="155">
        <f>O311*H311</f>
        <v>0</v>
      </c>
      <c r="Q311" s="155">
        <v>8.1000000000000003E-2</v>
      </c>
      <c r="R311" s="155">
        <f>Q311*H311</f>
        <v>0.24299999999999999</v>
      </c>
      <c r="S311" s="155">
        <v>0</v>
      </c>
      <c r="T311" s="156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226</v>
      </c>
      <c r="AT311" s="157" t="s">
        <v>310</v>
      </c>
      <c r="AU311" s="157" t="s">
        <v>86</v>
      </c>
      <c r="AY311" s="18" t="s">
        <v>184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8" t="s">
        <v>84</v>
      </c>
      <c r="BK311" s="158">
        <f>ROUND(I311*H311,2)</f>
        <v>0</v>
      </c>
      <c r="BL311" s="18" t="s">
        <v>97</v>
      </c>
      <c r="BM311" s="157" t="s">
        <v>496</v>
      </c>
    </row>
    <row r="312" spans="1:65" s="2" customFormat="1" ht="16.5" customHeight="1" x14ac:dyDescent="0.15">
      <c r="A312" s="30"/>
      <c r="B312" s="146"/>
      <c r="C312" s="183" t="s">
        <v>497</v>
      </c>
      <c r="D312" s="183" t="s">
        <v>310</v>
      </c>
      <c r="E312" s="184" t="s">
        <v>498</v>
      </c>
      <c r="F312" s="185" t="s">
        <v>499</v>
      </c>
      <c r="G312" s="186" t="s">
        <v>359</v>
      </c>
      <c r="H312" s="187">
        <v>4</v>
      </c>
      <c r="I312" s="188"/>
      <c r="J312" s="188">
        <f>ROUND(I312*H312,2)</f>
        <v>0</v>
      </c>
      <c r="K312" s="185" t="s">
        <v>1</v>
      </c>
      <c r="L312" s="189"/>
      <c r="M312" s="190" t="s">
        <v>1</v>
      </c>
      <c r="N312" s="191" t="s">
        <v>42</v>
      </c>
      <c r="O312" s="155">
        <v>0</v>
      </c>
      <c r="P312" s="155">
        <f>O312*H312</f>
        <v>0</v>
      </c>
      <c r="Q312" s="155">
        <v>0.01</v>
      </c>
      <c r="R312" s="155">
        <f>Q312*H312</f>
        <v>0.04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226</v>
      </c>
      <c r="AT312" s="157" t="s">
        <v>310</v>
      </c>
      <c r="AU312" s="157" t="s">
        <v>86</v>
      </c>
      <c r="AY312" s="18" t="s">
        <v>184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84</v>
      </c>
      <c r="BK312" s="158">
        <f>ROUND(I312*H312,2)</f>
        <v>0</v>
      </c>
      <c r="BL312" s="18" t="s">
        <v>97</v>
      </c>
      <c r="BM312" s="157" t="s">
        <v>500</v>
      </c>
    </row>
    <row r="313" spans="1:65" s="2" customFormat="1" ht="16.5" customHeight="1" x14ac:dyDescent="0.15">
      <c r="A313" s="30"/>
      <c r="B313" s="146"/>
      <c r="C313" s="147" t="s">
        <v>501</v>
      </c>
      <c r="D313" s="147" t="s">
        <v>186</v>
      </c>
      <c r="E313" s="148" t="s">
        <v>502</v>
      </c>
      <c r="F313" s="149" t="s">
        <v>503</v>
      </c>
      <c r="G313" s="150" t="s">
        <v>504</v>
      </c>
      <c r="H313" s="151">
        <v>4</v>
      </c>
      <c r="I313" s="152"/>
      <c r="J313" s="152">
        <f>ROUND(I313*H313,2)</f>
        <v>0</v>
      </c>
      <c r="K313" s="149" t="s">
        <v>1</v>
      </c>
      <c r="L313" s="31"/>
      <c r="M313" s="153" t="s">
        <v>1</v>
      </c>
      <c r="N313" s="154" t="s">
        <v>42</v>
      </c>
      <c r="O313" s="155">
        <v>1.694</v>
      </c>
      <c r="P313" s="155">
        <f>O313*H313</f>
        <v>6.7759999999999998</v>
      </c>
      <c r="Q313" s="155">
        <v>0.21734000000000001</v>
      </c>
      <c r="R313" s="155">
        <f>Q313*H313</f>
        <v>0.86936000000000002</v>
      </c>
      <c r="S313" s="155">
        <v>0</v>
      </c>
      <c r="T313" s="156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97</v>
      </c>
      <c r="AT313" s="157" t="s">
        <v>186</v>
      </c>
      <c r="AU313" s="157" t="s">
        <v>86</v>
      </c>
      <c r="AY313" s="18" t="s">
        <v>184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8" t="s">
        <v>84</v>
      </c>
      <c r="BK313" s="158">
        <f>ROUND(I313*H313,2)</f>
        <v>0</v>
      </c>
      <c r="BL313" s="18" t="s">
        <v>97</v>
      </c>
      <c r="BM313" s="157" t="s">
        <v>505</v>
      </c>
    </row>
    <row r="314" spans="1:65" s="13" customFormat="1" x14ac:dyDescent="0.15">
      <c r="B314" s="163"/>
      <c r="D314" s="159" t="s">
        <v>194</v>
      </c>
      <c r="E314" s="164" t="s">
        <v>1</v>
      </c>
      <c r="F314" s="165" t="s">
        <v>506</v>
      </c>
      <c r="H314" s="164" t="s">
        <v>1</v>
      </c>
      <c r="L314" s="163"/>
      <c r="M314" s="166"/>
      <c r="N314" s="167"/>
      <c r="O314" s="167"/>
      <c r="P314" s="167"/>
      <c r="Q314" s="167"/>
      <c r="R314" s="167"/>
      <c r="S314" s="167"/>
      <c r="T314" s="168"/>
      <c r="AT314" s="164" t="s">
        <v>194</v>
      </c>
      <c r="AU314" s="164" t="s">
        <v>86</v>
      </c>
      <c r="AV314" s="13" t="s">
        <v>84</v>
      </c>
      <c r="AW314" s="13" t="s">
        <v>32</v>
      </c>
      <c r="AX314" s="13" t="s">
        <v>77</v>
      </c>
      <c r="AY314" s="164" t="s">
        <v>184</v>
      </c>
    </row>
    <row r="315" spans="1:65" s="13" customFormat="1" x14ac:dyDescent="0.15">
      <c r="B315" s="163"/>
      <c r="D315" s="159" t="s">
        <v>194</v>
      </c>
      <c r="E315" s="164" t="s">
        <v>1</v>
      </c>
      <c r="F315" s="165" t="s">
        <v>507</v>
      </c>
      <c r="H315" s="164" t="s">
        <v>1</v>
      </c>
      <c r="L315" s="163"/>
      <c r="M315" s="166"/>
      <c r="N315" s="167"/>
      <c r="O315" s="167"/>
      <c r="P315" s="167"/>
      <c r="Q315" s="167"/>
      <c r="R315" s="167"/>
      <c r="S315" s="167"/>
      <c r="T315" s="168"/>
      <c r="AT315" s="164" t="s">
        <v>194</v>
      </c>
      <c r="AU315" s="164" t="s">
        <v>86</v>
      </c>
      <c r="AV315" s="13" t="s">
        <v>84</v>
      </c>
      <c r="AW315" s="13" t="s">
        <v>32</v>
      </c>
      <c r="AX315" s="13" t="s">
        <v>77</v>
      </c>
      <c r="AY315" s="164" t="s">
        <v>184</v>
      </c>
    </row>
    <row r="316" spans="1:65" s="13" customFormat="1" x14ac:dyDescent="0.15">
      <c r="B316" s="163"/>
      <c r="D316" s="159" t="s">
        <v>194</v>
      </c>
      <c r="E316" s="164" t="s">
        <v>1</v>
      </c>
      <c r="F316" s="165" t="s">
        <v>508</v>
      </c>
      <c r="H316" s="164" t="s">
        <v>1</v>
      </c>
      <c r="L316" s="163"/>
      <c r="M316" s="166"/>
      <c r="N316" s="167"/>
      <c r="O316" s="167"/>
      <c r="P316" s="167"/>
      <c r="Q316" s="167"/>
      <c r="R316" s="167"/>
      <c r="S316" s="167"/>
      <c r="T316" s="168"/>
      <c r="AT316" s="164" t="s">
        <v>194</v>
      </c>
      <c r="AU316" s="164" t="s">
        <v>86</v>
      </c>
      <c r="AV316" s="13" t="s">
        <v>84</v>
      </c>
      <c r="AW316" s="13" t="s">
        <v>32</v>
      </c>
      <c r="AX316" s="13" t="s">
        <v>77</v>
      </c>
      <c r="AY316" s="164" t="s">
        <v>184</v>
      </c>
    </row>
    <row r="317" spans="1:65" s="13" customFormat="1" x14ac:dyDescent="0.15">
      <c r="B317" s="163"/>
      <c r="D317" s="159" t="s">
        <v>194</v>
      </c>
      <c r="E317" s="164" t="s">
        <v>1</v>
      </c>
      <c r="F317" s="165" t="s">
        <v>509</v>
      </c>
      <c r="H317" s="164" t="s">
        <v>1</v>
      </c>
      <c r="L317" s="163"/>
      <c r="M317" s="166"/>
      <c r="N317" s="167"/>
      <c r="O317" s="167"/>
      <c r="P317" s="167"/>
      <c r="Q317" s="167"/>
      <c r="R317" s="167"/>
      <c r="S317" s="167"/>
      <c r="T317" s="168"/>
      <c r="AT317" s="164" t="s">
        <v>194</v>
      </c>
      <c r="AU317" s="164" t="s">
        <v>86</v>
      </c>
      <c r="AV317" s="13" t="s">
        <v>84</v>
      </c>
      <c r="AW317" s="13" t="s">
        <v>32</v>
      </c>
      <c r="AX317" s="13" t="s">
        <v>77</v>
      </c>
      <c r="AY317" s="164" t="s">
        <v>184</v>
      </c>
    </row>
    <row r="318" spans="1:65" s="13" customFormat="1" x14ac:dyDescent="0.15">
      <c r="B318" s="163"/>
      <c r="D318" s="159" t="s">
        <v>194</v>
      </c>
      <c r="E318" s="164" t="s">
        <v>1</v>
      </c>
      <c r="F318" s="165" t="s">
        <v>510</v>
      </c>
      <c r="H318" s="164" t="s">
        <v>1</v>
      </c>
      <c r="L318" s="163"/>
      <c r="M318" s="166"/>
      <c r="N318" s="167"/>
      <c r="O318" s="167"/>
      <c r="P318" s="167"/>
      <c r="Q318" s="167"/>
      <c r="R318" s="167"/>
      <c r="S318" s="167"/>
      <c r="T318" s="168"/>
      <c r="AT318" s="164" t="s">
        <v>194</v>
      </c>
      <c r="AU318" s="164" t="s">
        <v>86</v>
      </c>
      <c r="AV318" s="13" t="s">
        <v>84</v>
      </c>
      <c r="AW318" s="13" t="s">
        <v>32</v>
      </c>
      <c r="AX318" s="13" t="s">
        <v>77</v>
      </c>
      <c r="AY318" s="164" t="s">
        <v>184</v>
      </c>
    </row>
    <row r="319" spans="1:65" s="13" customFormat="1" x14ac:dyDescent="0.15">
      <c r="B319" s="163"/>
      <c r="D319" s="159" t="s">
        <v>194</v>
      </c>
      <c r="E319" s="164" t="s">
        <v>1</v>
      </c>
      <c r="F319" s="165" t="s">
        <v>511</v>
      </c>
      <c r="H319" s="164" t="s">
        <v>1</v>
      </c>
      <c r="L319" s="163"/>
      <c r="M319" s="166"/>
      <c r="N319" s="167"/>
      <c r="O319" s="167"/>
      <c r="P319" s="167"/>
      <c r="Q319" s="167"/>
      <c r="R319" s="167"/>
      <c r="S319" s="167"/>
      <c r="T319" s="168"/>
      <c r="AT319" s="164" t="s">
        <v>194</v>
      </c>
      <c r="AU319" s="164" t="s">
        <v>86</v>
      </c>
      <c r="AV319" s="13" t="s">
        <v>84</v>
      </c>
      <c r="AW319" s="13" t="s">
        <v>32</v>
      </c>
      <c r="AX319" s="13" t="s">
        <v>77</v>
      </c>
      <c r="AY319" s="164" t="s">
        <v>184</v>
      </c>
    </row>
    <row r="320" spans="1:65" s="13" customFormat="1" x14ac:dyDescent="0.15">
      <c r="B320" s="163"/>
      <c r="D320" s="159" t="s">
        <v>194</v>
      </c>
      <c r="E320" s="164" t="s">
        <v>1</v>
      </c>
      <c r="F320" s="165" t="s">
        <v>512</v>
      </c>
      <c r="H320" s="164" t="s">
        <v>1</v>
      </c>
      <c r="L320" s="163"/>
      <c r="M320" s="166"/>
      <c r="N320" s="167"/>
      <c r="O320" s="167"/>
      <c r="P320" s="167"/>
      <c r="Q320" s="167"/>
      <c r="R320" s="167"/>
      <c r="S320" s="167"/>
      <c r="T320" s="168"/>
      <c r="AT320" s="164" t="s">
        <v>194</v>
      </c>
      <c r="AU320" s="164" t="s">
        <v>86</v>
      </c>
      <c r="AV320" s="13" t="s">
        <v>84</v>
      </c>
      <c r="AW320" s="13" t="s">
        <v>32</v>
      </c>
      <c r="AX320" s="13" t="s">
        <v>77</v>
      </c>
      <c r="AY320" s="164" t="s">
        <v>184</v>
      </c>
    </row>
    <row r="321" spans="1:65" s="14" customFormat="1" x14ac:dyDescent="0.15">
      <c r="B321" s="169"/>
      <c r="D321" s="159" t="s">
        <v>194</v>
      </c>
      <c r="E321" s="170" t="s">
        <v>1</v>
      </c>
      <c r="F321" s="171" t="s">
        <v>97</v>
      </c>
      <c r="H321" s="172">
        <v>4</v>
      </c>
      <c r="L321" s="169"/>
      <c r="M321" s="173"/>
      <c r="N321" s="174"/>
      <c r="O321" s="174"/>
      <c r="P321" s="174"/>
      <c r="Q321" s="174"/>
      <c r="R321" s="174"/>
      <c r="S321" s="174"/>
      <c r="T321" s="175"/>
      <c r="AT321" s="170" t="s">
        <v>194</v>
      </c>
      <c r="AU321" s="170" t="s">
        <v>86</v>
      </c>
      <c r="AV321" s="14" t="s">
        <v>86</v>
      </c>
      <c r="AW321" s="14" t="s">
        <v>32</v>
      </c>
      <c r="AX321" s="14" t="s">
        <v>84</v>
      </c>
      <c r="AY321" s="170" t="s">
        <v>184</v>
      </c>
    </row>
    <row r="322" spans="1:65" s="12" customFormat="1" ht="22.75" customHeight="1" x14ac:dyDescent="0.15">
      <c r="B322" s="134"/>
      <c r="D322" s="135" t="s">
        <v>76</v>
      </c>
      <c r="E322" s="144" t="s">
        <v>513</v>
      </c>
      <c r="F322" s="144" t="s">
        <v>514</v>
      </c>
      <c r="J322" s="145">
        <f>BK322</f>
        <v>0</v>
      </c>
      <c r="L322" s="134"/>
      <c r="M322" s="138"/>
      <c r="N322" s="139"/>
      <c r="O322" s="139"/>
      <c r="P322" s="140">
        <f>SUM(P323:P327)</f>
        <v>3.7887</v>
      </c>
      <c r="Q322" s="139"/>
      <c r="R322" s="140">
        <f>SUM(R323:R327)</f>
        <v>0</v>
      </c>
      <c r="S322" s="139"/>
      <c r="T322" s="141">
        <f>SUM(T323:T327)</f>
        <v>0</v>
      </c>
      <c r="AR322" s="135" t="s">
        <v>84</v>
      </c>
      <c r="AT322" s="142" t="s">
        <v>76</v>
      </c>
      <c r="AU322" s="142" t="s">
        <v>84</v>
      </c>
      <c r="AY322" s="135" t="s">
        <v>184</v>
      </c>
      <c r="BK322" s="143">
        <f>SUM(BK323:BK327)</f>
        <v>0</v>
      </c>
    </row>
    <row r="323" spans="1:65" s="2" customFormat="1" ht="37.75" customHeight="1" x14ac:dyDescent="0.15">
      <c r="A323" s="30"/>
      <c r="B323" s="146"/>
      <c r="C323" s="147" t="s">
        <v>515</v>
      </c>
      <c r="D323" s="147" t="s">
        <v>186</v>
      </c>
      <c r="E323" s="148" t="s">
        <v>3124</v>
      </c>
      <c r="F323" s="149" t="s">
        <v>3125</v>
      </c>
      <c r="G323" s="150" t="s">
        <v>300</v>
      </c>
      <c r="H323" s="151">
        <v>126.29</v>
      </c>
      <c r="I323" s="152"/>
      <c r="J323" s="152">
        <f>ROUND(I323*H323,2)</f>
        <v>0</v>
      </c>
      <c r="K323" s="149"/>
      <c r="L323" s="31"/>
      <c r="M323" s="153" t="s">
        <v>1</v>
      </c>
      <c r="N323" s="154" t="s">
        <v>42</v>
      </c>
      <c r="O323" s="155">
        <v>0.03</v>
      </c>
      <c r="P323" s="155">
        <f>O323*H323</f>
        <v>3.7887</v>
      </c>
      <c r="Q323" s="155">
        <v>0</v>
      </c>
      <c r="R323" s="155">
        <f>Q323*H323</f>
        <v>0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97</v>
      </c>
      <c r="BM323" s="157" t="s">
        <v>516</v>
      </c>
    </row>
    <row r="324" spans="1:65" s="2" customFormat="1" ht="44.25" customHeight="1" x14ac:dyDescent="0.15">
      <c r="A324" s="30"/>
      <c r="B324" s="146"/>
      <c r="C324" s="147">
        <v>67</v>
      </c>
      <c r="D324" s="147" t="s">
        <v>186</v>
      </c>
      <c r="E324" s="148" t="s">
        <v>3126</v>
      </c>
      <c r="F324" s="149" t="s">
        <v>3127</v>
      </c>
      <c r="G324" s="150" t="s">
        <v>300</v>
      </c>
      <c r="H324" s="151">
        <v>30.448</v>
      </c>
      <c r="I324" s="152"/>
      <c r="J324" s="152">
        <f>ROUND(I324*H324,2)</f>
        <v>0</v>
      </c>
      <c r="K324" s="149"/>
      <c r="L324" s="31"/>
      <c r="M324" s="153" t="s">
        <v>1</v>
      </c>
      <c r="N324" s="154" t="s">
        <v>42</v>
      </c>
      <c r="O324" s="155">
        <v>0</v>
      </c>
      <c r="P324" s="155">
        <f>O324*H324</f>
        <v>0</v>
      </c>
      <c r="Q324" s="155">
        <v>0</v>
      </c>
      <c r="R324" s="155">
        <f>Q324*H324</f>
        <v>0</v>
      </c>
      <c r="S324" s="155">
        <v>0</v>
      </c>
      <c r="T324" s="156">
        <f>S324*H324</f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57" t="s">
        <v>97</v>
      </c>
      <c r="AT324" s="157" t="s">
        <v>186</v>
      </c>
      <c r="AU324" s="157" t="s">
        <v>86</v>
      </c>
      <c r="AY324" s="18" t="s">
        <v>184</v>
      </c>
      <c r="BE324" s="158">
        <f>IF(N324="základní",J324,0)</f>
        <v>0</v>
      </c>
      <c r="BF324" s="158">
        <f>IF(N324="snížená",J324,0)</f>
        <v>0</v>
      </c>
      <c r="BG324" s="158">
        <f>IF(N324="zákl. přenesená",J324,0)</f>
        <v>0</v>
      </c>
      <c r="BH324" s="158">
        <f>IF(N324="sníž. přenesená",J324,0)</f>
        <v>0</v>
      </c>
      <c r="BI324" s="158">
        <f>IF(N324="nulová",J324,0)</f>
        <v>0</v>
      </c>
      <c r="BJ324" s="18" t="s">
        <v>84</v>
      </c>
      <c r="BK324" s="158">
        <f>ROUND(I324*H324,2)</f>
        <v>0</v>
      </c>
      <c r="BL324" s="18" t="s">
        <v>97</v>
      </c>
      <c r="BM324" s="157" t="s">
        <v>519</v>
      </c>
    </row>
    <row r="325" spans="1:65" s="2" customFormat="1" ht="44.25" customHeight="1" x14ac:dyDescent="0.15">
      <c r="A325" s="30"/>
      <c r="B325" s="146"/>
      <c r="C325" s="147">
        <v>68</v>
      </c>
      <c r="D325" s="147" t="s">
        <v>186</v>
      </c>
      <c r="E325" s="148" t="s">
        <v>3128</v>
      </c>
      <c r="F325" s="149" t="s">
        <v>3129</v>
      </c>
      <c r="G325" s="150" t="s">
        <v>300</v>
      </c>
      <c r="H325" s="151">
        <v>54.619</v>
      </c>
      <c r="I325" s="152"/>
      <c r="J325" s="152">
        <f>ROUND(I325*H325,2)</f>
        <v>0</v>
      </c>
      <c r="K325" s="149"/>
      <c r="L325" s="31"/>
      <c r="M325" s="153" t="s">
        <v>1</v>
      </c>
      <c r="N325" s="154" t="s">
        <v>42</v>
      </c>
      <c r="O325" s="155">
        <v>0</v>
      </c>
      <c r="P325" s="155">
        <f>O325*H325</f>
        <v>0</v>
      </c>
      <c r="Q325" s="155">
        <v>0</v>
      </c>
      <c r="R325" s="155">
        <f>Q325*H325</f>
        <v>0</v>
      </c>
      <c r="S325" s="155">
        <v>0</v>
      </c>
      <c r="T325" s="156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97</v>
      </c>
      <c r="AT325" s="157" t="s">
        <v>186</v>
      </c>
      <c r="AU325" s="157" t="s">
        <v>86</v>
      </c>
      <c r="AY325" s="18" t="s">
        <v>184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8" t="s">
        <v>84</v>
      </c>
      <c r="BK325" s="158">
        <f>ROUND(I325*H325,2)</f>
        <v>0</v>
      </c>
      <c r="BL325" s="18" t="s">
        <v>97</v>
      </c>
      <c r="BM325" s="157" t="s">
        <v>521</v>
      </c>
    </row>
    <row r="326" spans="1:65" s="14" customFormat="1" x14ac:dyDescent="0.15">
      <c r="B326" s="169"/>
      <c r="D326" s="159" t="s">
        <v>194</v>
      </c>
      <c r="E326" s="170" t="s">
        <v>1</v>
      </c>
      <c r="F326" s="171" t="s">
        <v>522</v>
      </c>
      <c r="H326" s="172">
        <v>54.619</v>
      </c>
      <c r="L326" s="169"/>
      <c r="M326" s="173"/>
      <c r="N326" s="174"/>
      <c r="O326" s="174"/>
      <c r="P326" s="174"/>
      <c r="Q326" s="174"/>
      <c r="R326" s="174"/>
      <c r="S326" s="174"/>
      <c r="T326" s="175"/>
      <c r="AT326" s="170" t="s">
        <v>194</v>
      </c>
      <c r="AU326" s="170" t="s">
        <v>86</v>
      </c>
      <c r="AV326" s="14" t="s">
        <v>86</v>
      </c>
      <c r="AW326" s="14" t="s">
        <v>32</v>
      </c>
      <c r="AX326" s="14" t="s">
        <v>84</v>
      </c>
      <c r="AY326" s="170" t="s">
        <v>184</v>
      </c>
    </row>
    <row r="327" spans="1:65" s="2" customFormat="1" ht="44.25" customHeight="1" x14ac:dyDescent="0.15">
      <c r="A327" s="30"/>
      <c r="B327" s="146"/>
      <c r="C327" s="147">
        <v>69</v>
      </c>
      <c r="D327" s="147" t="s">
        <v>186</v>
      </c>
      <c r="E327" s="148" t="s">
        <v>3130</v>
      </c>
      <c r="F327" s="149" t="s">
        <v>3131</v>
      </c>
      <c r="G327" s="150" t="s">
        <v>300</v>
      </c>
      <c r="H327" s="151">
        <v>41.222000000000001</v>
      </c>
      <c r="I327" s="152"/>
      <c r="J327" s="152">
        <f>ROUND(I327*H327,2)</f>
        <v>0</v>
      </c>
      <c r="K327" s="149"/>
      <c r="L327" s="31"/>
      <c r="M327" s="153" t="s">
        <v>1</v>
      </c>
      <c r="N327" s="154" t="s">
        <v>42</v>
      </c>
      <c r="O327" s="155">
        <v>0</v>
      </c>
      <c r="P327" s="155">
        <f>O327*H327</f>
        <v>0</v>
      </c>
      <c r="Q327" s="155">
        <v>0</v>
      </c>
      <c r="R327" s="155">
        <f>Q327*H327</f>
        <v>0</v>
      </c>
      <c r="S327" s="155">
        <v>0</v>
      </c>
      <c r="T327" s="156">
        <f>S327*H327</f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57" t="s">
        <v>97</v>
      </c>
      <c r="AT327" s="157" t="s">
        <v>186</v>
      </c>
      <c r="AU327" s="157" t="s">
        <v>86</v>
      </c>
      <c r="AY327" s="18" t="s">
        <v>184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8" t="s">
        <v>84</v>
      </c>
      <c r="BK327" s="158">
        <f>ROUND(I327*H327,2)</f>
        <v>0</v>
      </c>
      <c r="BL327" s="18" t="s">
        <v>97</v>
      </c>
      <c r="BM327" s="157" t="s">
        <v>524</v>
      </c>
    </row>
    <row r="328" spans="1:65" s="12" customFormat="1" ht="22.75" customHeight="1" x14ac:dyDescent="0.15">
      <c r="B328" s="134"/>
      <c r="D328" s="135" t="s">
        <v>76</v>
      </c>
      <c r="E328" s="144" t="s">
        <v>525</v>
      </c>
      <c r="F328" s="144" t="s">
        <v>526</v>
      </c>
      <c r="J328" s="145">
        <f>BK328</f>
        <v>0</v>
      </c>
      <c r="L328" s="134"/>
      <c r="M328" s="138"/>
      <c r="N328" s="139"/>
      <c r="O328" s="139"/>
      <c r="P328" s="140">
        <f>P329</f>
        <v>339.15715299999999</v>
      </c>
      <c r="Q328" s="139"/>
      <c r="R328" s="140">
        <f>R329</f>
        <v>0</v>
      </c>
      <c r="S328" s="139"/>
      <c r="T328" s="141">
        <f>T329</f>
        <v>0</v>
      </c>
      <c r="AR328" s="135" t="s">
        <v>84</v>
      </c>
      <c r="AT328" s="142" t="s">
        <v>76</v>
      </c>
      <c r="AU328" s="142" t="s">
        <v>84</v>
      </c>
      <c r="AY328" s="135" t="s">
        <v>184</v>
      </c>
      <c r="BK328" s="143">
        <f>BK329</f>
        <v>0</v>
      </c>
    </row>
    <row r="329" spans="1:65" s="2" customFormat="1" ht="37.75" customHeight="1" x14ac:dyDescent="0.15">
      <c r="A329" s="30"/>
      <c r="B329" s="146"/>
      <c r="C329" s="147">
        <v>70</v>
      </c>
      <c r="D329" s="147" t="s">
        <v>186</v>
      </c>
      <c r="E329" s="148" t="s">
        <v>528</v>
      </c>
      <c r="F329" s="149" t="s">
        <v>529</v>
      </c>
      <c r="G329" s="150" t="s">
        <v>300</v>
      </c>
      <c r="H329" s="151">
        <v>445.673</v>
      </c>
      <c r="I329" s="152"/>
      <c r="J329" s="152">
        <f>ROUND(I329*H329,2)</f>
        <v>0</v>
      </c>
      <c r="K329" s="149" t="s">
        <v>190</v>
      </c>
      <c r="L329" s="31"/>
      <c r="M329" s="192" t="s">
        <v>1</v>
      </c>
      <c r="N329" s="193" t="s">
        <v>42</v>
      </c>
      <c r="O329" s="194">
        <v>0.76100000000000001</v>
      </c>
      <c r="P329" s="194">
        <f>O329*H329</f>
        <v>339.15715299999999</v>
      </c>
      <c r="Q329" s="194">
        <v>0</v>
      </c>
      <c r="R329" s="194">
        <f>Q329*H329</f>
        <v>0</v>
      </c>
      <c r="S329" s="194">
        <v>0</v>
      </c>
      <c r="T329" s="195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97</v>
      </c>
      <c r="AT329" s="157" t="s">
        <v>186</v>
      </c>
      <c r="AU329" s="157" t="s">
        <v>86</v>
      </c>
      <c r="AY329" s="18" t="s">
        <v>184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84</v>
      </c>
      <c r="BK329" s="158">
        <f>ROUND(I329*H329,2)</f>
        <v>0</v>
      </c>
      <c r="BL329" s="18" t="s">
        <v>97</v>
      </c>
      <c r="BM329" s="157" t="s">
        <v>530</v>
      </c>
    </row>
    <row r="330" spans="1:65" s="2" customFormat="1" ht="7" customHeight="1" x14ac:dyDescent="0.15">
      <c r="A330" s="30"/>
      <c r="B330" s="45"/>
      <c r="C330" s="46"/>
      <c r="D330" s="46"/>
      <c r="E330" s="46"/>
      <c r="F330" s="46"/>
      <c r="G330" s="46"/>
      <c r="H330" s="46"/>
      <c r="I330" s="46"/>
      <c r="J330" s="46"/>
      <c r="K330" s="46"/>
      <c r="L330" s="31"/>
      <c r="M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</row>
  </sheetData>
  <autoFilter ref="C131:K329"/>
  <mergeCells count="14">
    <mergeCell ref="E122:H122"/>
    <mergeCell ref="E120:H120"/>
    <mergeCell ref="E124:H124"/>
    <mergeCell ref="L2:V2"/>
    <mergeCell ref="E85:H85"/>
    <mergeCell ref="E89:H89"/>
    <mergeCell ref="E87:H87"/>
    <mergeCell ref="E91:H91"/>
    <mergeCell ref="E118:H11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30"/>
  <sheetViews>
    <sheetView showGridLines="0" topLeftCell="A313" workbookViewId="0">
      <selection activeCell="K322" sqref="K322:K326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101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23.25" customHeight="1" x14ac:dyDescent="0.15">
      <c r="A11" s="30"/>
      <c r="B11" s="31"/>
      <c r="C11" s="30"/>
      <c r="D11" s="30"/>
      <c r="E11" s="245" t="s">
        <v>153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154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531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ROUND(J134,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ROUND((SUM(BE134:BE329)),  2)</f>
        <v>0</v>
      </c>
      <c r="G37" s="30"/>
      <c r="H37" s="30"/>
      <c r="I37" s="104">
        <v>0.21</v>
      </c>
      <c r="J37" s="103">
        <f>ROUND(((SUM(BE134:BE329))*I37),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ROUND((SUM(BF134:BF329)),  2)</f>
        <v>0</v>
      </c>
      <c r="G38" s="30"/>
      <c r="H38" s="30"/>
      <c r="I38" s="104">
        <v>0.15</v>
      </c>
      <c r="J38" s="103">
        <f>ROUND(((SUM(BF134:BF329))*I38),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ROUND((SUM(BG134:BG329)),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ROUND((SUM(BH134:BH329)),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ROUND((SUM(BI134:BI329)),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23.25" customHeight="1" x14ac:dyDescent="0.15">
      <c r="A89" s="30"/>
      <c r="B89" s="31"/>
      <c r="C89" s="30"/>
      <c r="D89" s="30"/>
      <c r="E89" s="245" t="s">
        <v>153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154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02 - Stoka B-1-1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J134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J135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J136</f>
        <v>0</v>
      </c>
      <c r="L102" s="120"/>
    </row>
    <row r="103" spans="1:47" s="10" customFormat="1" ht="20" customHeight="1" x14ac:dyDescent="0.15">
      <c r="B103" s="120"/>
      <c r="D103" s="121" t="s">
        <v>163</v>
      </c>
      <c r="E103" s="122"/>
      <c r="F103" s="122"/>
      <c r="G103" s="122"/>
      <c r="H103" s="122"/>
      <c r="I103" s="122"/>
      <c r="J103" s="123">
        <f>J237</f>
        <v>0</v>
      </c>
      <c r="L103" s="120"/>
    </row>
    <row r="104" spans="1:47" s="10" customFormat="1" ht="20" customHeight="1" x14ac:dyDescent="0.15">
      <c r="B104" s="120"/>
      <c r="D104" s="121" t="s">
        <v>164</v>
      </c>
      <c r="E104" s="122"/>
      <c r="F104" s="122"/>
      <c r="G104" s="122"/>
      <c r="H104" s="122"/>
      <c r="I104" s="122"/>
      <c r="J104" s="123">
        <f>J242</f>
        <v>0</v>
      </c>
      <c r="L104" s="120"/>
    </row>
    <row r="105" spans="1:47" s="10" customFormat="1" ht="20" customHeight="1" x14ac:dyDescent="0.15">
      <c r="B105" s="120"/>
      <c r="D105" s="121" t="s">
        <v>165</v>
      </c>
      <c r="E105" s="122"/>
      <c r="F105" s="122"/>
      <c r="G105" s="122"/>
      <c r="H105" s="122"/>
      <c r="I105" s="122"/>
      <c r="J105" s="123">
        <f>J245</f>
        <v>0</v>
      </c>
      <c r="L105" s="120"/>
    </row>
    <row r="106" spans="1:47" s="10" customFormat="1" ht="20" customHeight="1" x14ac:dyDescent="0.15">
      <c r="B106" s="120"/>
      <c r="D106" s="121" t="s">
        <v>532</v>
      </c>
      <c r="E106" s="122"/>
      <c r="F106" s="122"/>
      <c r="G106" s="122"/>
      <c r="H106" s="122"/>
      <c r="I106" s="122"/>
      <c r="J106" s="123">
        <f>J264</f>
        <v>0</v>
      </c>
      <c r="L106" s="120"/>
    </row>
    <row r="107" spans="1:47" s="10" customFormat="1" ht="20" customHeight="1" x14ac:dyDescent="0.15">
      <c r="B107" s="120"/>
      <c r="D107" s="121" t="s">
        <v>166</v>
      </c>
      <c r="E107" s="122"/>
      <c r="F107" s="122"/>
      <c r="G107" s="122"/>
      <c r="H107" s="122"/>
      <c r="I107" s="122"/>
      <c r="J107" s="123">
        <f>J288</f>
        <v>0</v>
      </c>
      <c r="L107" s="120"/>
    </row>
    <row r="108" spans="1:47" s="10" customFormat="1" ht="20" customHeight="1" x14ac:dyDescent="0.15">
      <c r="B108" s="120"/>
      <c r="D108" s="121" t="s">
        <v>533</v>
      </c>
      <c r="E108" s="122"/>
      <c r="F108" s="122"/>
      <c r="G108" s="122"/>
      <c r="H108" s="122"/>
      <c r="I108" s="122"/>
      <c r="J108" s="123">
        <f>J312</f>
        <v>0</v>
      </c>
      <c r="L108" s="120"/>
    </row>
    <row r="109" spans="1:47" s="10" customFormat="1" ht="20" customHeight="1" x14ac:dyDescent="0.15">
      <c r="B109" s="120"/>
      <c r="D109" s="121" t="s">
        <v>167</v>
      </c>
      <c r="E109" s="122"/>
      <c r="F109" s="122"/>
      <c r="G109" s="122"/>
      <c r="H109" s="122"/>
      <c r="I109" s="122"/>
      <c r="J109" s="123">
        <f>J321</f>
        <v>0</v>
      </c>
      <c r="L109" s="120"/>
    </row>
    <row r="110" spans="1:47" s="10" customFormat="1" ht="20" customHeight="1" x14ac:dyDescent="0.15">
      <c r="B110" s="120"/>
      <c r="D110" s="121" t="s">
        <v>168</v>
      </c>
      <c r="E110" s="122"/>
      <c r="F110" s="122"/>
      <c r="G110" s="122"/>
      <c r="H110" s="122"/>
      <c r="I110" s="122"/>
      <c r="J110" s="123">
        <f>J328</f>
        <v>0</v>
      </c>
      <c r="L110" s="120"/>
    </row>
    <row r="111" spans="1:47" s="2" customFormat="1" ht="21.75" customHeight="1" x14ac:dyDescent="0.15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7" customHeight="1" x14ac:dyDescent="0.15">
      <c r="A112" s="30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6" spans="1:31" s="2" customFormat="1" ht="7" customHeight="1" x14ac:dyDescent="0.15">
      <c r="A116" s="30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5" customHeight="1" x14ac:dyDescent="0.15">
      <c r="A117" s="30"/>
      <c r="B117" s="31"/>
      <c r="C117" s="22" t="s">
        <v>169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7" customHeight="1" x14ac:dyDescent="0.15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2" customHeight="1" x14ac:dyDescent="0.15">
      <c r="A119" s="30"/>
      <c r="B119" s="31"/>
      <c r="C119" s="27" t="s">
        <v>14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26.25" customHeight="1" x14ac:dyDescent="0.15">
      <c r="A120" s="30"/>
      <c r="B120" s="31"/>
      <c r="C120" s="30"/>
      <c r="D120" s="30"/>
      <c r="E120" s="247" t="str">
        <f>E7</f>
        <v>Semily - obnova inženýrských sítí v lokalitě Na Mýtě a shybek pod Jizerou</v>
      </c>
      <c r="F120" s="248"/>
      <c r="G120" s="248"/>
      <c r="H120" s="248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1" customFormat="1" ht="12" customHeight="1" x14ac:dyDescent="0.15">
      <c r="B121" s="21"/>
      <c r="C121" s="27" t="s">
        <v>150</v>
      </c>
      <c r="L121" s="21"/>
    </row>
    <row r="122" spans="1:31" s="1" customFormat="1" ht="16.5" customHeight="1" x14ac:dyDescent="0.15">
      <c r="B122" s="21"/>
      <c r="E122" s="247" t="s">
        <v>151</v>
      </c>
      <c r="F122" s="212"/>
      <c r="G122" s="212"/>
      <c r="H122" s="212"/>
      <c r="L122" s="21"/>
    </row>
    <row r="123" spans="1:31" s="1" customFormat="1" ht="12" customHeight="1" x14ac:dyDescent="0.15">
      <c r="B123" s="21"/>
      <c r="C123" s="27" t="s">
        <v>152</v>
      </c>
      <c r="L123" s="21"/>
    </row>
    <row r="124" spans="1:31" s="2" customFormat="1" ht="23.25" customHeight="1" x14ac:dyDescent="0.15">
      <c r="A124" s="30"/>
      <c r="B124" s="31"/>
      <c r="C124" s="30"/>
      <c r="D124" s="30"/>
      <c r="E124" s="245" t="s">
        <v>153</v>
      </c>
      <c r="F124" s="246"/>
      <c r="G124" s="246"/>
      <c r="H124" s="246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 x14ac:dyDescent="0.15">
      <c r="A125" s="30"/>
      <c r="B125" s="31"/>
      <c r="C125" s="27" t="s">
        <v>154</v>
      </c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6.5" customHeight="1" x14ac:dyDescent="0.15">
      <c r="A126" s="30"/>
      <c r="B126" s="31"/>
      <c r="C126" s="30"/>
      <c r="D126" s="30"/>
      <c r="E126" s="241" t="str">
        <f>E13</f>
        <v>02 - Stoka B-1-1</v>
      </c>
      <c r="F126" s="246"/>
      <c r="G126" s="246"/>
      <c r="H126" s="246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7" customHeight="1" x14ac:dyDescent="0.15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2" customHeight="1" x14ac:dyDescent="0.15">
      <c r="A128" s="30"/>
      <c r="B128" s="31"/>
      <c r="C128" s="27" t="s">
        <v>18</v>
      </c>
      <c r="D128" s="30"/>
      <c r="E128" s="30"/>
      <c r="F128" s="25" t="str">
        <f>F16</f>
        <v>Semily</v>
      </c>
      <c r="G128" s="30"/>
      <c r="H128" s="30"/>
      <c r="I128" s="27" t="s">
        <v>20</v>
      </c>
      <c r="J128" s="53" t="str">
        <f>IF(J16="","",J16)</f>
        <v>27. 10. 2022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7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5.25" customHeight="1" x14ac:dyDescent="0.15">
      <c r="A130" s="30"/>
      <c r="B130" s="31"/>
      <c r="C130" s="27" t="s">
        <v>22</v>
      </c>
      <c r="D130" s="30"/>
      <c r="E130" s="30"/>
      <c r="F130" s="25" t="str">
        <f>E19</f>
        <v>VHS Turnov, Antonína Dvořáka 287, 511 01 Turnov</v>
      </c>
      <c r="G130" s="30"/>
      <c r="H130" s="30"/>
      <c r="I130" s="27" t="s">
        <v>28</v>
      </c>
      <c r="J130" s="28" t="str">
        <f>E25</f>
        <v>ŠINDLAR s.r.o.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5.25" customHeight="1" x14ac:dyDescent="0.15">
      <c r="A131" s="30"/>
      <c r="B131" s="31"/>
      <c r="C131" s="27" t="s">
        <v>26</v>
      </c>
      <c r="D131" s="30"/>
      <c r="E131" s="30"/>
      <c r="F131" s="25" t="str">
        <f>IF(E22="","",E22)</f>
        <v>Dle výběrového řízení</v>
      </c>
      <c r="G131" s="30"/>
      <c r="H131" s="30"/>
      <c r="I131" s="27" t="s">
        <v>33</v>
      </c>
      <c r="J131" s="28" t="str">
        <f>E28</f>
        <v>Roman Bárta</v>
      </c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0.25" customHeight="1" x14ac:dyDescent="0.15">
      <c r="A132" s="30"/>
      <c r="B132" s="31"/>
      <c r="C132" s="30"/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11" customFormat="1" ht="29.25" customHeight="1" x14ac:dyDescent="0.15">
      <c r="A133" s="124"/>
      <c r="B133" s="125"/>
      <c r="C133" s="126" t="s">
        <v>170</v>
      </c>
      <c r="D133" s="127" t="s">
        <v>62</v>
      </c>
      <c r="E133" s="127" t="s">
        <v>58</v>
      </c>
      <c r="F133" s="127" t="s">
        <v>59</v>
      </c>
      <c r="G133" s="127" t="s">
        <v>171</v>
      </c>
      <c r="H133" s="127" t="s">
        <v>172</v>
      </c>
      <c r="I133" s="127" t="s">
        <v>173</v>
      </c>
      <c r="J133" s="127" t="s">
        <v>158</v>
      </c>
      <c r="K133" s="128" t="s">
        <v>174</v>
      </c>
      <c r="L133" s="129"/>
      <c r="M133" s="60" t="s">
        <v>1</v>
      </c>
      <c r="N133" s="61" t="s">
        <v>41</v>
      </c>
      <c r="O133" s="61" t="s">
        <v>175</v>
      </c>
      <c r="P133" s="61" t="s">
        <v>176</v>
      </c>
      <c r="Q133" s="61" t="s">
        <v>177</v>
      </c>
      <c r="R133" s="61" t="s">
        <v>178</v>
      </c>
      <c r="S133" s="61" t="s">
        <v>179</v>
      </c>
      <c r="T133" s="62" t="s">
        <v>180</v>
      </c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</row>
    <row r="134" spans="1:65" s="2" customFormat="1" ht="22.75" customHeight="1" x14ac:dyDescent="0.2">
      <c r="A134" s="30"/>
      <c r="B134" s="31"/>
      <c r="C134" s="67" t="s">
        <v>181</v>
      </c>
      <c r="D134" s="30"/>
      <c r="E134" s="30"/>
      <c r="F134" s="30"/>
      <c r="G134" s="30"/>
      <c r="H134" s="30"/>
      <c r="I134" s="30"/>
      <c r="J134" s="130">
        <f>BK134</f>
        <v>0</v>
      </c>
      <c r="K134" s="30"/>
      <c r="L134" s="31"/>
      <c r="M134" s="63"/>
      <c r="N134" s="54"/>
      <c r="O134" s="64"/>
      <c r="P134" s="131">
        <f>P135</f>
        <v>243.05265200000002</v>
      </c>
      <c r="Q134" s="64"/>
      <c r="R134" s="131">
        <f>R135</f>
        <v>80.61210604</v>
      </c>
      <c r="S134" s="64"/>
      <c r="T134" s="132">
        <f>T135</f>
        <v>18.765103999999997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8" t="s">
        <v>76</v>
      </c>
      <c r="AU134" s="18" t="s">
        <v>160</v>
      </c>
      <c r="BK134" s="133">
        <f>BK135</f>
        <v>0</v>
      </c>
    </row>
    <row r="135" spans="1:65" s="12" customFormat="1" ht="26" customHeight="1" x14ac:dyDescent="0.2">
      <c r="B135" s="134"/>
      <c r="D135" s="135" t="s">
        <v>76</v>
      </c>
      <c r="E135" s="136" t="s">
        <v>182</v>
      </c>
      <c r="F135" s="136" t="s">
        <v>183</v>
      </c>
      <c r="J135" s="137">
        <f>BK135</f>
        <v>0</v>
      </c>
      <c r="L135" s="134"/>
      <c r="M135" s="138"/>
      <c r="N135" s="139"/>
      <c r="O135" s="139"/>
      <c r="P135" s="140">
        <f>P136+P237+P242+P245+P264+P288+P312+P321+P328</f>
        <v>243.05265200000002</v>
      </c>
      <c r="Q135" s="139"/>
      <c r="R135" s="140">
        <f>R136+R237+R242+R245+R264+R288+R312+R321+R328</f>
        <v>80.61210604</v>
      </c>
      <c r="S135" s="139"/>
      <c r="T135" s="141">
        <f>T136+T237+T242+T245+T264+T288+T312+T321+T328</f>
        <v>18.765103999999997</v>
      </c>
      <c r="AR135" s="135" t="s">
        <v>84</v>
      </c>
      <c r="AT135" s="142" t="s">
        <v>76</v>
      </c>
      <c r="AU135" s="142" t="s">
        <v>77</v>
      </c>
      <c r="AY135" s="135" t="s">
        <v>184</v>
      </c>
      <c r="BK135" s="143">
        <f>BK136+BK237+BK242+BK245+BK264+BK288+BK312+BK321+BK328</f>
        <v>0</v>
      </c>
    </row>
    <row r="136" spans="1:65" s="12" customFormat="1" ht="22.75" customHeight="1" x14ac:dyDescent="0.15">
      <c r="B136" s="134"/>
      <c r="D136" s="135" t="s">
        <v>76</v>
      </c>
      <c r="E136" s="144" t="s">
        <v>84</v>
      </c>
      <c r="F136" s="144" t="s">
        <v>185</v>
      </c>
      <c r="J136" s="145">
        <f>BK136</f>
        <v>0</v>
      </c>
      <c r="L136" s="134"/>
      <c r="M136" s="138"/>
      <c r="N136" s="139"/>
      <c r="O136" s="139"/>
      <c r="P136" s="140">
        <f>SUM(P137:P236)</f>
        <v>109.55665900000002</v>
      </c>
      <c r="Q136" s="139"/>
      <c r="R136" s="140">
        <f>SUM(R137:R236)</f>
        <v>66.579014040000004</v>
      </c>
      <c r="S136" s="139"/>
      <c r="T136" s="141">
        <f>SUM(T137:T236)</f>
        <v>18.765103999999997</v>
      </c>
      <c r="AR136" s="135" t="s">
        <v>84</v>
      </c>
      <c r="AT136" s="142" t="s">
        <v>76</v>
      </c>
      <c r="AU136" s="142" t="s">
        <v>84</v>
      </c>
      <c r="AY136" s="135" t="s">
        <v>184</v>
      </c>
      <c r="BK136" s="143">
        <f>SUM(BK137:BK236)</f>
        <v>0</v>
      </c>
    </row>
    <row r="137" spans="1:65" s="2" customFormat="1" ht="62.75" customHeight="1" x14ac:dyDescent="0.15">
      <c r="A137" s="30"/>
      <c r="B137" s="146"/>
      <c r="C137" s="147" t="s">
        <v>84</v>
      </c>
      <c r="D137" s="147" t="s">
        <v>186</v>
      </c>
      <c r="E137" s="148" t="s">
        <v>534</v>
      </c>
      <c r="F137" s="149" t="s">
        <v>535</v>
      </c>
      <c r="G137" s="150" t="s">
        <v>189</v>
      </c>
      <c r="H137" s="151">
        <v>18.128</v>
      </c>
      <c r="I137" s="152"/>
      <c r="J137" s="152">
        <f>ROUND(I137*H137,2)</f>
        <v>0</v>
      </c>
      <c r="K137" s="149" t="s">
        <v>190</v>
      </c>
      <c r="L137" s="31"/>
      <c r="M137" s="153" t="s">
        <v>1</v>
      </c>
      <c r="N137" s="154" t="s">
        <v>42</v>
      </c>
      <c r="O137" s="155">
        <v>0.05</v>
      </c>
      <c r="P137" s="155">
        <f>O137*H137</f>
        <v>0.90640000000000009</v>
      </c>
      <c r="Q137" s="155">
        <v>0</v>
      </c>
      <c r="R137" s="155">
        <f>Q137*H137</f>
        <v>0</v>
      </c>
      <c r="S137" s="155">
        <v>0.17</v>
      </c>
      <c r="T137" s="156">
        <f>S137*H137</f>
        <v>3.0817600000000001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97</v>
      </c>
      <c r="AT137" s="157" t="s">
        <v>186</v>
      </c>
      <c r="AU137" s="157" t="s">
        <v>86</v>
      </c>
      <c r="AY137" s="18" t="s">
        <v>184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84</v>
      </c>
      <c r="BK137" s="158">
        <f>ROUND(I137*H137,2)</f>
        <v>0</v>
      </c>
      <c r="BL137" s="18" t="s">
        <v>97</v>
      </c>
      <c r="BM137" s="157" t="s">
        <v>536</v>
      </c>
    </row>
    <row r="138" spans="1:65" s="13" customFormat="1" x14ac:dyDescent="0.15">
      <c r="B138" s="163"/>
      <c r="D138" s="159" t="s">
        <v>194</v>
      </c>
      <c r="E138" s="164" t="s">
        <v>1</v>
      </c>
      <c r="F138" s="165" t="s">
        <v>537</v>
      </c>
      <c r="H138" s="164" t="s">
        <v>1</v>
      </c>
      <c r="L138" s="163"/>
      <c r="M138" s="166"/>
      <c r="N138" s="167"/>
      <c r="O138" s="167"/>
      <c r="P138" s="167"/>
      <c r="Q138" s="167"/>
      <c r="R138" s="167"/>
      <c r="S138" s="167"/>
      <c r="T138" s="168"/>
      <c r="AT138" s="164" t="s">
        <v>194</v>
      </c>
      <c r="AU138" s="164" t="s">
        <v>86</v>
      </c>
      <c r="AV138" s="13" t="s">
        <v>84</v>
      </c>
      <c r="AW138" s="13" t="s">
        <v>32</v>
      </c>
      <c r="AX138" s="13" t="s">
        <v>77</v>
      </c>
      <c r="AY138" s="164" t="s">
        <v>184</v>
      </c>
    </row>
    <row r="139" spans="1:65" s="14" customFormat="1" x14ac:dyDescent="0.15">
      <c r="B139" s="169"/>
      <c r="D139" s="159" t="s">
        <v>194</v>
      </c>
      <c r="E139" s="170" t="s">
        <v>1</v>
      </c>
      <c r="F139" s="171" t="s">
        <v>538</v>
      </c>
      <c r="H139" s="172">
        <v>18.128</v>
      </c>
      <c r="L139" s="169"/>
      <c r="M139" s="173"/>
      <c r="N139" s="174"/>
      <c r="O139" s="174"/>
      <c r="P139" s="174"/>
      <c r="Q139" s="174"/>
      <c r="R139" s="174"/>
      <c r="S139" s="174"/>
      <c r="T139" s="175"/>
      <c r="AT139" s="170" t="s">
        <v>194</v>
      </c>
      <c r="AU139" s="170" t="s">
        <v>86</v>
      </c>
      <c r="AV139" s="14" t="s">
        <v>86</v>
      </c>
      <c r="AW139" s="14" t="s">
        <v>32</v>
      </c>
      <c r="AX139" s="14" t="s">
        <v>84</v>
      </c>
      <c r="AY139" s="170" t="s">
        <v>184</v>
      </c>
    </row>
    <row r="140" spans="1:65" s="2" customFormat="1" ht="66.75" customHeight="1" x14ac:dyDescent="0.15">
      <c r="A140" s="30"/>
      <c r="B140" s="146"/>
      <c r="C140" s="147" t="s">
        <v>86</v>
      </c>
      <c r="D140" s="147" t="s">
        <v>186</v>
      </c>
      <c r="E140" s="148" t="s">
        <v>187</v>
      </c>
      <c r="F140" s="149" t="s">
        <v>188</v>
      </c>
      <c r="G140" s="150" t="s">
        <v>189</v>
      </c>
      <c r="H140" s="151">
        <v>21.56</v>
      </c>
      <c r="I140" s="152"/>
      <c r="J140" s="152">
        <f>ROUND(I140*H140,2)</f>
        <v>0</v>
      </c>
      <c r="K140" s="149" t="s">
        <v>190</v>
      </c>
      <c r="L140" s="31"/>
      <c r="M140" s="153" t="s">
        <v>1</v>
      </c>
      <c r="N140" s="154" t="s">
        <v>42</v>
      </c>
      <c r="O140" s="155">
        <v>0.11899999999999999</v>
      </c>
      <c r="P140" s="155">
        <f>O140*H140</f>
        <v>2.5656399999999997</v>
      </c>
      <c r="Q140" s="155">
        <v>0</v>
      </c>
      <c r="R140" s="155">
        <f>Q140*H140</f>
        <v>0</v>
      </c>
      <c r="S140" s="155">
        <v>0.44</v>
      </c>
      <c r="T140" s="156">
        <f>S140*H140</f>
        <v>9.4863999999999997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7" t="s">
        <v>97</v>
      </c>
      <c r="AT140" s="157" t="s">
        <v>186</v>
      </c>
      <c r="AU140" s="157" t="s">
        <v>86</v>
      </c>
      <c r="AY140" s="18" t="s">
        <v>184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8" t="s">
        <v>84</v>
      </c>
      <c r="BK140" s="158">
        <f>ROUND(I140*H140,2)</f>
        <v>0</v>
      </c>
      <c r="BL140" s="18" t="s">
        <v>97</v>
      </c>
      <c r="BM140" s="157" t="s">
        <v>539</v>
      </c>
    </row>
    <row r="141" spans="1:65" s="2" customFormat="1" ht="30" x14ac:dyDescent="0.15">
      <c r="A141" s="30"/>
      <c r="B141" s="31"/>
      <c r="C141" s="30"/>
      <c r="D141" s="159" t="s">
        <v>192</v>
      </c>
      <c r="E141" s="30"/>
      <c r="F141" s="160" t="s">
        <v>193</v>
      </c>
      <c r="G141" s="30"/>
      <c r="H141" s="30"/>
      <c r="I141" s="30"/>
      <c r="J141" s="30"/>
      <c r="K141" s="30"/>
      <c r="L141" s="31"/>
      <c r="M141" s="161"/>
      <c r="N141" s="162"/>
      <c r="O141" s="56"/>
      <c r="P141" s="56"/>
      <c r="Q141" s="56"/>
      <c r="R141" s="56"/>
      <c r="S141" s="56"/>
      <c r="T141" s="57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T141" s="18" t="s">
        <v>192</v>
      </c>
      <c r="AU141" s="18" t="s">
        <v>86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195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3" customFormat="1" x14ac:dyDescent="0.15">
      <c r="B143" s="163"/>
      <c r="D143" s="159" t="s">
        <v>194</v>
      </c>
      <c r="E143" s="164" t="s">
        <v>1</v>
      </c>
      <c r="F143" s="165" t="s">
        <v>196</v>
      </c>
      <c r="H143" s="164" t="s">
        <v>1</v>
      </c>
      <c r="L143" s="163"/>
      <c r="M143" s="166"/>
      <c r="N143" s="167"/>
      <c r="O143" s="167"/>
      <c r="P143" s="167"/>
      <c r="Q143" s="167"/>
      <c r="R143" s="167"/>
      <c r="S143" s="167"/>
      <c r="T143" s="168"/>
      <c r="AT143" s="164" t="s">
        <v>194</v>
      </c>
      <c r="AU143" s="164" t="s">
        <v>86</v>
      </c>
      <c r="AV143" s="13" t="s">
        <v>84</v>
      </c>
      <c r="AW143" s="13" t="s">
        <v>32</v>
      </c>
      <c r="AX143" s="13" t="s">
        <v>77</v>
      </c>
      <c r="AY143" s="164" t="s">
        <v>184</v>
      </c>
    </row>
    <row r="144" spans="1:65" s="14" customFormat="1" x14ac:dyDescent="0.15">
      <c r="B144" s="169"/>
      <c r="D144" s="159" t="s">
        <v>194</v>
      </c>
      <c r="E144" s="170" t="s">
        <v>1</v>
      </c>
      <c r="F144" s="171" t="s">
        <v>540</v>
      </c>
      <c r="H144" s="172">
        <v>21.56</v>
      </c>
      <c r="L144" s="169"/>
      <c r="M144" s="173"/>
      <c r="N144" s="174"/>
      <c r="O144" s="174"/>
      <c r="P144" s="174"/>
      <c r="Q144" s="174"/>
      <c r="R144" s="174"/>
      <c r="S144" s="174"/>
      <c r="T144" s="175"/>
      <c r="AT144" s="170" t="s">
        <v>194</v>
      </c>
      <c r="AU144" s="170" t="s">
        <v>86</v>
      </c>
      <c r="AV144" s="14" t="s">
        <v>86</v>
      </c>
      <c r="AW144" s="14" t="s">
        <v>32</v>
      </c>
      <c r="AX144" s="14" t="s">
        <v>84</v>
      </c>
      <c r="AY144" s="170" t="s">
        <v>184</v>
      </c>
    </row>
    <row r="145" spans="1:65" s="2" customFormat="1" ht="62.75" customHeight="1" x14ac:dyDescent="0.15">
      <c r="A145" s="30"/>
      <c r="B145" s="146"/>
      <c r="C145" s="147" t="s">
        <v>93</v>
      </c>
      <c r="D145" s="147" t="s">
        <v>186</v>
      </c>
      <c r="E145" s="148" t="s">
        <v>198</v>
      </c>
      <c r="F145" s="149" t="s">
        <v>199</v>
      </c>
      <c r="G145" s="150" t="s">
        <v>189</v>
      </c>
      <c r="H145" s="151">
        <v>1.32</v>
      </c>
      <c r="I145" s="152"/>
      <c r="J145" s="152">
        <f>ROUND(I145*H145,2)</f>
        <v>0</v>
      </c>
      <c r="K145" s="149" t="s">
        <v>190</v>
      </c>
      <c r="L145" s="31"/>
      <c r="M145" s="153" t="s">
        <v>1</v>
      </c>
      <c r="N145" s="154" t="s">
        <v>42</v>
      </c>
      <c r="O145" s="155">
        <v>0.19400000000000001</v>
      </c>
      <c r="P145" s="155">
        <f>O145*H145</f>
        <v>0.25608000000000003</v>
      </c>
      <c r="Q145" s="155">
        <v>0</v>
      </c>
      <c r="R145" s="155">
        <f>Q145*H145</f>
        <v>0</v>
      </c>
      <c r="S145" s="155">
        <v>0.32500000000000001</v>
      </c>
      <c r="T145" s="156">
        <f>S145*H145</f>
        <v>0.42900000000000005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7" t="s">
        <v>97</v>
      </c>
      <c r="AT145" s="157" t="s">
        <v>186</v>
      </c>
      <c r="AU145" s="157" t="s">
        <v>86</v>
      </c>
      <c r="AY145" s="18" t="s">
        <v>184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8" t="s">
        <v>84</v>
      </c>
      <c r="BK145" s="158">
        <f>ROUND(I145*H145,2)</f>
        <v>0</v>
      </c>
      <c r="BL145" s="18" t="s">
        <v>97</v>
      </c>
      <c r="BM145" s="157" t="s">
        <v>541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195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3" customFormat="1" x14ac:dyDescent="0.15">
      <c r="B147" s="163"/>
      <c r="D147" s="159" t="s">
        <v>194</v>
      </c>
      <c r="E147" s="164" t="s">
        <v>1</v>
      </c>
      <c r="F147" s="165" t="s">
        <v>196</v>
      </c>
      <c r="H147" s="164" t="s">
        <v>1</v>
      </c>
      <c r="L147" s="163"/>
      <c r="M147" s="166"/>
      <c r="N147" s="167"/>
      <c r="O147" s="167"/>
      <c r="P147" s="167"/>
      <c r="Q147" s="167"/>
      <c r="R147" s="167"/>
      <c r="S147" s="167"/>
      <c r="T147" s="168"/>
      <c r="AT147" s="164" t="s">
        <v>194</v>
      </c>
      <c r="AU147" s="164" t="s">
        <v>86</v>
      </c>
      <c r="AV147" s="13" t="s">
        <v>84</v>
      </c>
      <c r="AW147" s="13" t="s">
        <v>32</v>
      </c>
      <c r="AX147" s="13" t="s">
        <v>77</v>
      </c>
      <c r="AY147" s="164" t="s">
        <v>184</v>
      </c>
    </row>
    <row r="148" spans="1:65" s="14" customFormat="1" x14ac:dyDescent="0.15">
      <c r="B148" s="169"/>
      <c r="D148" s="159" t="s">
        <v>194</v>
      </c>
      <c r="E148" s="170" t="s">
        <v>1</v>
      </c>
      <c r="F148" s="171" t="s">
        <v>542</v>
      </c>
      <c r="H148" s="172">
        <v>1.32</v>
      </c>
      <c r="L148" s="169"/>
      <c r="M148" s="173"/>
      <c r="N148" s="174"/>
      <c r="O148" s="174"/>
      <c r="P148" s="174"/>
      <c r="Q148" s="174"/>
      <c r="R148" s="174"/>
      <c r="S148" s="174"/>
      <c r="T148" s="175"/>
      <c r="AT148" s="170" t="s">
        <v>194</v>
      </c>
      <c r="AU148" s="170" t="s">
        <v>86</v>
      </c>
      <c r="AV148" s="14" t="s">
        <v>86</v>
      </c>
      <c r="AW148" s="14" t="s">
        <v>32</v>
      </c>
      <c r="AX148" s="14" t="s">
        <v>84</v>
      </c>
      <c r="AY148" s="170" t="s">
        <v>184</v>
      </c>
    </row>
    <row r="149" spans="1:65" s="2" customFormat="1" ht="55.5" customHeight="1" x14ac:dyDescent="0.15">
      <c r="A149" s="30"/>
      <c r="B149" s="146"/>
      <c r="C149" s="147" t="s">
        <v>97</v>
      </c>
      <c r="D149" s="147" t="s">
        <v>186</v>
      </c>
      <c r="E149" s="148" t="s">
        <v>543</v>
      </c>
      <c r="F149" s="149" t="s">
        <v>544</v>
      </c>
      <c r="G149" s="150" t="s">
        <v>189</v>
      </c>
      <c r="H149" s="151">
        <v>18.128</v>
      </c>
      <c r="I149" s="152"/>
      <c r="J149" s="152">
        <f>ROUND(I149*H149,2)</f>
        <v>0</v>
      </c>
      <c r="K149" s="149" t="s">
        <v>190</v>
      </c>
      <c r="L149" s="31"/>
      <c r="M149" s="153" t="s">
        <v>1</v>
      </c>
      <c r="N149" s="154" t="s">
        <v>42</v>
      </c>
      <c r="O149" s="155">
        <v>9.4E-2</v>
      </c>
      <c r="P149" s="155">
        <f>O149*H149</f>
        <v>1.704032</v>
      </c>
      <c r="Q149" s="155">
        <v>0</v>
      </c>
      <c r="R149" s="155">
        <f>Q149*H149</f>
        <v>0</v>
      </c>
      <c r="S149" s="155">
        <v>9.8000000000000004E-2</v>
      </c>
      <c r="T149" s="156">
        <f>S149*H149</f>
        <v>1.7765440000000001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7" t="s">
        <v>97</v>
      </c>
      <c r="AT149" s="157" t="s">
        <v>186</v>
      </c>
      <c r="AU149" s="157" t="s">
        <v>86</v>
      </c>
      <c r="AY149" s="18" t="s">
        <v>184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8" t="s">
        <v>84</v>
      </c>
      <c r="BK149" s="158">
        <f>ROUND(I149*H149,2)</f>
        <v>0</v>
      </c>
      <c r="BL149" s="18" t="s">
        <v>97</v>
      </c>
      <c r="BM149" s="157" t="s">
        <v>545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195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196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538</v>
      </c>
      <c r="H152" s="172">
        <v>18.128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84</v>
      </c>
      <c r="AY152" s="170" t="s">
        <v>184</v>
      </c>
    </row>
    <row r="153" spans="1:65" s="2" customFormat="1" ht="44.25" customHeight="1" x14ac:dyDescent="0.15">
      <c r="A153" s="30"/>
      <c r="B153" s="146"/>
      <c r="C153" s="147" t="s">
        <v>209</v>
      </c>
      <c r="D153" s="147" t="s">
        <v>186</v>
      </c>
      <c r="E153" s="148" t="s">
        <v>546</v>
      </c>
      <c r="F153" s="149" t="s">
        <v>547</v>
      </c>
      <c r="G153" s="150" t="s">
        <v>189</v>
      </c>
      <c r="H153" s="151">
        <v>28.015999999999998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7.5999999999999998E-2</v>
      </c>
      <c r="P153" s="155">
        <f>O153*H153</f>
        <v>2.129216</v>
      </c>
      <c r="Q153" s="155">
        <v>4.0000000000000003E-5</v>
      </c>
      <c r="R153" s="155">
        <f>Q153*H153</f>
        <v>1.12064E-3</v>
      </c>
      <c r="S153" s="155">
        <v>0.115</v>
      </c>
      <c r="T153" s="156">
        <f>S153*H153</f>
        <v>3.2218399999999998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548</v>
      </c>
    </row>
    <row r="154" spans="1:65" s="13" customFormat="1" x14ac:dyDescent="0.15">
      <c r="B154" s="163"/>
      <c r="D154" s="159" t="s">
        <v>194</v>
      </c>
      <c r="E154" s="164" t="s">
        <v>1</v>
      </c>
      <c r="F154" s="165" t="s">
        <v>195</v>
      </c>
      <c r="H154" s="164" t="s">
        <v>1</v>
      </c>
      <c r="L154" s="163"/>
      <c r="M154" s="166"/>
      <c r="N154" s="167"/>
      <c r="O154" s="167"/>
      <c r="P154" s="167"/>
      <c r="Q154" s="167"/>
      <c r="R154" s="167"/>
      <c r="S154" s="167"/>
      <c r="T154" s="168"/>
      <c r="AT154" s="164" t="s">
        <v>194</v>
      </c>
      <c r="AU154" s="164" t="s">
        <v>86</v>
      </c>
      <c r="AV154" s="13" t="s">
        <v>84</v>
      </c>
      <c r="AW154" s="13" t="s">
        <v>32</v>
      </c>
      <c r="AX154" s="13" t="s">
        <v>77</v>
      </c>
      <c r="AY154" s="164" t="s">
        <v>184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196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4" customFormat="1" x14ac:dyDescent="0.15">
      <c r="B156" s="169"/>
      <c r="D156" s="159" t="s">
        <v>194</v>
      </c>
      <c r="E156" s="170" t="s">
        <v>1</v>
      </c>
      <c r="F156" s="171" t="s">
        <v>549</v>
      </c>
      <c r="H156" s="172">
        <v>28.015999999999998</v>
      </c>
      <c r="L156" s="169"/>
      <c r="M156" s="173"/>
      <c r="N156" s="174"/>
      <c r="O156" s="174"/>
      <c r="P156" s="174"/>
      <c r="Q156" s="174"/>
      <c r="R156" s="174"/>
      <c r="S156" s="174"/>
      <c r="T156" s="175"/>
      <c r="AT156" s="170" t="s">
        <v>194</v>
      </c>
      <c r="AU156" s="170" t="s">
        <v>86</v>
      </c>
      <c r="AV156" s="14" t="s">
        <v>86</v>
      </c>
      <c r="AW156" s="14" t="s">
        <v>32</v>
      </c>
      <c r="AX156" s="14" t="s">
        <v>84</v>
      </c>
      <c r="AY156" s="170" t="s">
        <v>184</v>
      </c>
    </row>
    <row r="157" spans="1:65" s="2" customFormat="1" ht="49" customHeight="1" x14ac:dyDescent="0.15">
      <c r="A157" s="30"/>
      <c r="B157" s="146"/>
      <c r="C157" s="147" t="s">
        <v>214</v>
      </c>
      <c r="D157" s="147" t="s">
        <v>186</v>
      </c>
      <c r="E157" s="148" t="s">
        <v>201</v>
      </c>
      <c r="F157" s="149" t="s">
        <v>202</v>
      </c>
      <c r="G157" s="150" t="s">
        <v>189</v>
      </c>
      <c r="H157" s="151">
        <v>1.32</v>
      </c>
      <c r="I157" s="152"/>
      <c r="J157" s="152">
        <f>ROUND(I157*H157,2)</f>
        <v>0</v>
      </c>
      <c r="K157" s="149" t="s">
        <v>1</v>
      </c>
      <c r="L157" s="31"/>
      <c r="M157" s="153" t="s">
        <v>1</v>
      </c>
      <c r="N157" s="154" t="s">
        <v>42</v>
      </c>
      <c r="O157" s="155">
        <v>3.4000000000000002E-2</v>
      </c>
      <c r="P157" s="155">
        <f>O157*H157</f>
        <v>4.4880000000000003E-2</v>
      </c>
      <c r="Q157" s="155">
        <v>9.0000000000000006E-5</v>
      </c>
      <c r="R157" s="155">
        <f>Q157*H157</f>
        <v>1.1880000000000001E-4</v>
      </c>
      <c r="S157" s="155">
        <v>0.25600000000000001</v>
      </c>
      <c r="T157" s="156">
        <f>S157*H157</f>
        <v>0.33792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7" t="s">
        <v>97</v>
      </c>
      <c r="AT157" s="157" t="s">
        <v>186</v>
      </c>
      <c r="AU157" s="157" t="s">
        <v>86</v>
      </c>
      <c r="AY157" s="18" t="s">
        <v>184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84</v>
      </c>
      <c r="BK157" s="158">
        <f>ROUND(I157*H157,2)</f>
        <v>0</v>
      </c>
      <c r="BL157" s="18" t="s">
        <v>97</v>
      </c>
      <c r="BM157" s="157" t="s">
        <v>550</v>
      </c>
    </row>
    <row r="158" spans="1:65" s="2" customFormat="1" ht="30" x14ac:dyDescent="0.15">
      <c r="A158" s="30"/>
      <c r="B158" s="31"/>
      <c r="C158" s="30"/>
      <c r="D158" s="159" t="s">
        <v>192</v>
      </c>
      <c r="E158" s="30"/>
      <c r="F158" s="160" t="s">
        <v>204</v>
      </c>
      <c r="G158" s="30"/>
      <c r="H158" s="30"/>
      <c r="I158" s="30"/>
      <c r="J158" s="30"/>
      <c r="K158" s="30"/>
      <c r="L158" s="31"/>
      <c r="M158" s="161"/>
      <c r="N158" s="162"/>
      <c r="O158" s="56"/>
      <c r="P158" s="56"/>
      <c r="Q158" s="56"/>
      <c r="R158" s="56"/>
      <c r="S158" s="56"/>
      <c r="T158" s="57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T158" s="18" t="s">
        <v>192</v>
      </c>
      <c r="AU158" s="18" t="s">
        <v>86</v>
      </c>
    </row>
    <row r="159" spans="1:65" s="13" customFormat="1" x14ac:dyDescent="0.15">
      <c r="B159" s="163"/>
      <c r="D159" s="159" t="s">
        <v>194</v>
      </c>
      <c r="E159" s="164" t="s">
        <v>1</v>
      </c>
      <c r="F159" s="165" t="s">
        <v>195</v>
      </c>
      <c r="H159" s="164" t="s">
        <v>1</v>
      </c>
      <c r="L159" s="163"/>
      <c r="M159" s="166"/>
      <c r="N159" s="167"/>
      <c r="O159" s="167"/>
      <c r="P159" s="167"/>
      <c r="Q159" s="167"/>
      <c r="R159" s="167"/>
      <c r="S159" s="167"/>
      <c r="T159" s="168"/>
      <c r="AT159" s="164" t="s">
        <v>194</v>
      </c>
      <c r="AU159" s="164" t="s">
        <v>86</v>
      </c>
      <c r="AV159" s="13" t="s">
        <v>84</v>
      </c>
      <c r="AW159" s="13" t="s">
        <v>32</v>
      </c>
      <c r="AX159" s="13" t="s">
        <v>77</v>
      </c>
      <c r="AY159" s="164" t="s">
        <v>184</v>
      </c>
    </row>
    <row r="160" spans="1:65" s="13" customFormat="1" x14ac:dyDescent="0.15">
      <c r="B160" s="163"/>
      <c r="D160" s="159" t="s">
        <v>194</v>
      </c>
      <c r="E160" s="164" t="s">
        <v>1</v>
      </c>
      <c r="F160" s="165" t="s">
        <v>196</v>
      </c>
      <c r="H160" s="164" t="s">
        <v>1</v>
      </c>
      <c r="L160" s="163"/>
      <c r="M160" s="166"/>
      <c r="N160" s="167"/>
      <c r="O160" s="167"/>
      <c r="P160" s="167"/>
      <c r="Q160" s="167"/>
      <c r="R160" s="167"/>
      <c r="S160" s="167"/>
      <c r="T160" s="168"/>
      <c r="AT160" s="164" t="s">
        <v>194</v>
      </c>
      <c r="AU160" s="164" t="s">
        <v>86</v>
      </c>
      <c r="AV160" s="13" t="s">
        <v>84</v>
      </c>
      <c r="AW160" s="13" t="s">
        <v>32</v>
      </c>
      <c r="AX160" s="13" t="s">
        <v>77</v>
      </c>
      <c r="AY160" s="164" t="s">
        <v>184</v>
      </c>
    </row>
    <row r="161" spans="1:65" s="14" customFormat="1" x14ac:dyDescent="0.15">
      <c r="B161" s="169"/>
      <c r="D161" s="159" t="s">
        <v>194</v>
      </c>
      <c r="E161" s="170" t="s">
        <v>1</v>
      </c>
      <c r="F161" s="171" t="s">
        <v>542</v>
      </c>
      <c r="H161" s="172">
        <v>1.32</v>
      </c>
      <c r="L161" s="169"/>
      <c r="M161" s="173"/>
      <c r="N161" s="174"/>
      <c r="O161" s="174"/>
      <c r="P161" s="174"/>
      <c r="Q161" s="174"/>
      <c r="R161" s="174"/>
      <c r="S161" s="174"/>
      <c r="T161" s="175"/>
      <c r="AT161" s="170" t="s">
        <v>194</v>
      </c>
      <c r="AU161" s="170" t="s">
        <v>86</v>
      </c>
      <c r="AV161" s="14" t="s">
        <v>86</v>
      </c>
      <c r="AW161" s="14" t="s">
        <v>32</v>
      </c>
      <c r="AX161" s="14" t="s">
        <v>84</v>
      </c>
      <c r="AY161" s="170" t="s">
        <v>184</v>
      </c>
    </row>
    <row r="162" spans="1:65" s="2" customFormat="1" ht="49" customHeight="1" x14ac:dyDescent="0.15">
      <c r="A162" s="30"/>
      <c r="B162" s="146"/>
      <c r="C162" s="147" t="s">
        <v>220</v>
      </c>
      <c r="D162" s="147" t="s">
        <v>186</v>
      </c>
      <c r="E162" s="148" t="s">
        <v>205</v>
      </c>
      <c r="F162" s="149" t="s">
        <v>206</v>
      </c>
      <c r="G162" s="150" t="s">
        <v>189</v>
      </c>
      <c r="H162" s="151">
        <v>1.32</v>
      </c>
      <c r="I162" s="152"/>
      <c r="J162" s="152">
        <f>ROUND(I162*H162,2)</f>
        <v>0</v>
      </c>
      <c r="K162" s="149" t="s">
        <v>1</v>
      </c>
      <c r="L162" s="31"/>
      <c r="M162" s="153" t="s">
        <v>1</v>
      </c>
      <c r="N162" s="154" t="s">
        <v>42</v>
      </c>
      <c r="O162" s="155">
        <v>3.4000000000000002E-2</v>
      </c>
      <c r="P162" s="155">
        <f>O162*H162</f>
        <v>4.4880000000000003E-2</v>
      </c>
      <c r="Q162" s="155">
        <v>9.0000000000000006E-5</v>
      </c>
      <c r="R162" s="155">
        <f>Q162*H162</f>
        <v>1.1880000000000001E-4</v>
      </c>
      <c r="S162" s="155">
        <v>0.23499999999999999</v>
      </c>
      <c r="T162" s="156">
        <f>S162*H162</f>
        <v>0.31019999999999998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7" t="s">
        <v>97</v>
      </c>
      <c r="AT162" s="157" t="s">
        <v>186</v>
      </c>
      <c r="AU162" s="157" t="s">
        <v>86</v>
      </c>
      <c r="AY162" s="18" t="s">
        <v>184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8" t="s">
        <v>84</v>
      </c>
      <c r="BK162" s="158">
        <f>ROUND(I162*H162,2)</f>
        <v>0</v>
      </c>
      <c r="BL162" s="18" t="s">
        <v>97</v>
      </c>
      <c r="BM162" s="157" t="s">
        <v>551</v>
      </c>
    </row>
    <row r="163" spans="1:65" s="2" customFormat="1" ht="30" x14ac:dyDescent="0.15">
      <c r="A163" s="30"/>
      <c r="B163" s="31"/>
      <c r="C163" s="30"/>
      <c r="D163" s="159" t="s">
        <v>192</v>
      </c>
      <c r="E163" s="30"/>
      <c r="F163" s="160" t="s">
        <v>208</v>
      </c>
      <c r="G163" s="30"/>
      <c r="H163" s="30"/>
      <c r="I163" s="30"/>
      <c r="J163" s="30"/>
      <c r="K163" s="30"/>
      <c r="L163" s="31"/>
      <c r="M163" s="161"/>
      <c r="N163" s="162"/>
      <c r="O163" s="56"/>
      <c r="P163" s="56"/>
      <c r="Q163" s="56"/>
      <c r="R163" s="56"/>
      <c r="S163" s="56"/>
      <c r="T163" s="57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T163" s="18" t="s">
        <v>192</v>
      </c>
      <c r="AU163" s="18" t="s">
        <v>86</v>
      </c>
    </row>
    <row r="164" spans="1:65" s="13" customFormat="1" x14ac:dyDescent="0.15">
      <c r="B164" s="163"/>
      <c r="D164" s="159" t="s">
        <v>194</v>
      </c>
      <c r="E164" s="164" t="s">
        <v>1</v>
      </c>
      <c r="F164" s="165" t="s">
        <v>195</v>
      </c>
      <c r="H164" s="164" t="s">
        <v>1</v>
      </c>
      <c r="L164" s="163"/>
      <c r="M164" s="166"/>
      <c r="N164" s="167"/>
      <c r="O164" s="167"/>
      <c r="P164" s="167"/>
      <c r="Q164" s="167"/>
      <c r="R164" s="167"/>
      <c r="S164" s="167"/>
      <c r="T164" s="168"/>
      <c r="AT164" s="164" t="s">
        <v>194</v>
      </c>
      <c r="AU164" s="164" t="s">
        <v>86</v>
      </c>
      <c r="AV164" s="13" t="s">
        <v>84</v>
      </c>
      <c r="AW164" s="13" t="s">
        <v>32</v>
      </c>
      <c r="AX164" s="13" t="s">
        <v>77</v>
      </c>
      <c r="AY164" s="164" t="s">
        <v>184</v>
      </c>
    </row>
    <row r="165" spans="1:65" s="13" customFormat="1" x14ac:dyDescent="0.15">
      <c r="B165" s="163"/>
      <c r="D165" s="159" t="s">
        <v>194</v>
      </c>
      <c r="E165" s="164" t="s">
        <v>1</v>
      </c>
      <c r="F165" s="165" t="s">
        <v>196</v>
      </c>
      <c r="H165" s="164" t="s">
        <v>1</v>
      </c>
      <c r="L165" s="163"/>
      <c r="M165" s="166"/>
      <c r="N165" s="167"/>
      <c r="O165" s="167"/>
      <c r="P165" s="167"/>
      <c r="Q165" s="167"/>
      <c r="R165" s="167"/>
      <c r="S165" s="167"/>
      <c r="T165" s="168"/>
      <c r="AT165" s="164" t="s">
        <v>194</v>
      </c>
      <c r="AU165" s="164" t="s">
        <v>86</v>
      </c>
      <c r="AV165" s="13" t="s">
        <v>84</v>
      </c>
      <c r="AW165" s="13" t="s">
        <v>32</v>
      </c>
      <c r="AX165" s="13" t="s">
        <v>77</v>
      </c>
      <c r="AY165" s="164" t="s">
        <v>184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542</v>
      </c>
      <c r="H166" s="172">
        <v>1.32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84</v>
      </c>
      <c r="AY166" s="170" t="s">
        <v>184</v>
      </c>
    </row>
    <row r="167" spans="1:65" s="2" customFormat="1" ht="49" customHeight="1" x14ac:dyDescent="0.15">
      <c r="A167" s="30"/>
      <c r="B167" s="146"/>
      <c r="C167" s="147" t="s">
        <v>226</v>
      </c>
      <c r="D167" s="147" t="s">
        <v>186</v>
      </c>
      <c r="E167" s="148" t="s">
        <v>210</v>
      </c>
      <c r="F167" s="149" t="s">
        <v>211</v>
      </c>
      <c r="G167" s="150" t="s">
        <v>189</v>
      </c>
      <c r="H167" s="151">
        <v>1.32</v>
      </c>
      <c r="I167" s="152"/>
      <c r="J167" s="152">
        <f>ROUND(I167*H167,2)</f>
        <v>0</v>
      </c>
      <c r="K167" s="149" t="s">
        <v>190</v>
      </c>
      <c r="L167" s="31"/>
      <c r="M167" s="153" t="s">
        <v>1</v>
      </c>
      <c r="N167" s="154" t="s">
        <v>42</v>
      </c>
      <c r="O167" s="155">
        <v>1.6E-2</v>
      </c>
      <c r="P167" s="155">
        <f>O167*H167</f>
        <v>2.112E-2</v>
      </c>
      <c r="Q167" s="155">
        <v>4.0000000000000003E-5</v>
      </c>
      <c r="R167" s="155">
        <f>Q167*H167</f>
        <v>5.2800000000000009E-5</v>
      </c>
      <c r="S167" s="155">
        <v>9.1999999999999998E-2</v>
      </c>
      <c r="T167" s="156">
        <f>S167*H167</f>
        <v>0.12144000000000001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552</v>
      </c>
    </row>
    <row r="168" spans="1:65" s="2" customFormat="1" ht="30" x14ac:dyDescent="0.15">
      <c r="A168" s="30"/>
      <c r="B168" s="31"/>
      <c r="C168" s="30"/>
      <c r="D168" s="159" t="s">
        <v>192</v>
      </c>
      <c r="E168" s="30"/>
      <c r="F168" s="160" t="s">
        <v>213</v>
      </c>
      <c r="G168" s="30"/>
      <c r="H168" s="30"/>
      <c r="I168" s="30"/>
      <c r="J168" s="30"/>
      <c r="K168" s="30"/>
      <c r="L168" s="31"/>
      <c r="M168" s="161"/>
      <c r="N168" s="162"/>
      <c r="O168" s="56"/>
      <c r="P168" s="56"/>
      <c r="Q168" s="56"/>
      <c r="R168" s="56"/>
      <c r="S168" s="56"/>
      <c r="T168" s="57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8" t="s">
        <v>192</v>
      </c>
      <c r="AU168" s="18" t="s">
        <v>86</v>
      </c>
    </row>
    <row r="169" spans="1:65" s="13" customFormat="1" x14ac:dyDescent="0.15">
      <c r="B169" s="163"/>
      <c r="D169" s="159" t="s">
        <v>194</v>
      </c>
      <c r="E169" s="164" t="s">
        <v>1</v>
      </c>
      <c r="F169" s="165" t="s">
        <v>195</v>
      </c>
      <c r="H169" s="164" t="s">
        <v>1</v>
      </c>
      <c r="L169" s="163"/>
      <c r="M169" s="166"/>
      <c r="N169" s="167"/>
      <c r="O169" s="167"/>
      <c r="P169" s="167"/>
      <c r="Q169" s="167"/>
      <c r="R169" s="167"/>
      <c r="S169" s="167"/>
      <c r="T169" s="168"/>
      <c r="AT169" s="164" t="s">
        <v>194</v>
      </c>
      <c r="AU169" s="164" t="s">
        <v>86</v>
      </c>
      <c r="AV169" s="13" t="s">
        <v>84</v>
      </c>
      <c r="AW169" s="13" t="s">
        <v>32</v>
      </c>
      <c r="AX169" s="13" t="s">
        <v>77</v>
      </c>
      <c r="AY169" s="164" t="s">
        <v>184</v>
      </c>
    </row>
    <row r="170" spans="1:65" s="13" customFormat="1" x14ac:dyDescent="0.15">
      <c r="B170" s="163"/>
      <c r="D170" s="159" t="s">
        <v>194</v>
      </c>
      <c r="E170" s="164" t="s">
        <v>1</v>
      </c>
      <c r="F170" s="165" t="s">
        <v>196</v>
      </c>
      <c r="H170" s="164" t="s">
        <v>1</v>
      </c>
      <c r="L170" s="163"/>
      <c r="M170" s="166"/>
      <c r="N170" s="167"/>
      <c r="O170" s="167"/>
      <c r="P170" s="167"/>
      <c r="Q170" s="167"/>
      <c r="R170" s="167"/>
      <c r="S170" s="167"/>
      <c r="T170" s="168"/>
      <c r="AT170" s="164" t="s">
        <v>194</v>
      </c>
      <c r="AU170" s="164" t="s">
        <v>86</v>
      </c>
      <c r="AV170" s="13" t="s">
        <v>84</v>
      </c>
      <c r="AW170" s="13" t="s">
        <v>32</v>
      </c>
      <c r="AX170" s="13" t="s">
        <v>77</v>
      </c>
      <c r="AY170" s="164" t="s">
        <v>184</v>
      </c>
    </row>
    <row r="171" spans="1:65" s="14" customFormat="1" x14ac:dyDescent="0.15">
      <c r="B171" s="169"/>
      <c r="D171" s="159" t="s">
        <v>194</v>
      </c>
      <c r="E171" s="170" t="s">
        <v>1</v>
      </c>
      <c r="F171" s="171" t="s">
        <v>542</v>
      </c>
      <c r="H171" s="172">
        <v>1.32</v>
      </c>
      <c r="L171" s="169"/>
      <c r="M171" s="173"/>
      <c r="N171" s="174"/>
      <c r="O171" s="174"/>
      <c r="P171" s="174"/>
      <c r="Q171" s="174"/>
      <c r="R171" s="174"/>
      <c r="S171" s="174"/>
      <c r="T171" s="175"/>
      <c r="AT171" s="170" t="s">
        <v>194</v>
      </c>
      <c r="AU171" s="170" t="s">
        <v>86</v>
      </c>
      <c r="AV171" s="14" t="s">
        <v>86</v>
      </c>
      <c r="AW171" s="14" t="s">
        <v>32</v>
      </c>
      <c r="AX171" s="14" t="s">
        <v>84</v>
      </c>
      <c r="AY171" s="170" t="s">
        <v>184</v>
      </c>
    </row>
    <row r="172" spans="1:65" s="2" customFormat="1" ht="24.25" customHeight="1" x14ac:dyDescent="0.15">
      <c r="A172" s="30"/>
      <c r="B172" s="146"/>
      <c r="C172" s="147" t="s">
        <v>232</v>
      </c>
      <c r="D172" s="147" t="s">
        <v>186</v>
      </c>
      <c r="E172" s="148" t="s">
        <v>215</v>
      </c>
      <c r="F172" s="149" t="s">
        <v>216</v>
      </c>
      <c r="G172" s="150" t="s">
        <v>217</v>
      </c>
      <c r="H172" s="151">
        <v>94.08</v>
      </c>
      <c r="I172" s="152"/>
      <c r="J172" s="152">
        <f>ROUND(I172*H172,2)</f>
        <v>0</v>
      </c>
      <c r="K172" s="149" t="s">
        <v>190</v>
      </c>
      <c r="L172" s="31"/>
      <c r="M172" s="153" t="s">
        <v>1</v>
      </c>
      <c r="N172" s="154" t="s">
        <v>42</v>
      </c>
      <c r="O172" s="155">
        <v>0.184</v>
      </c>
      <c r="P172" s="155">
        <f>O172*H172</f>
        <v>17.31072</v>
      </c>
      <c r="Q172" s="155">
        <v>3.0000000000000001E-5</v>
      </c>
      <c r="R172" s="155">
        <f>Q172*H172</f>
        <v>2.8224000000000001E-3</v>
      </c>
      <c r="S172" s="155">
        <v>0</v>
      </c>
      <c r="T172" s="156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7" t="s">
        <v>97</v>
      </c>
      <c r="AT172" s="157" t="s">
        <v>186</v>
      </c>
      <c r="AU172" s="157" t="s">
        <v>86</v>
      </c>
      <c r="AY172" s="18" t="s">
        <v>184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8" t="s">
        <v>84</v>
      </c>
      <c r="BK172" s="158">
        <f>ROUND(I172*H172,2)</f>
        <v>0</v>
      </c>
      <c r="BL172" s="18" t="s">
        <v>97</v>
      </c>
      <c r="BM172" s="157" t="s">
        <v>553</v>
      </c>
    </row>
    <row r="173" spans="1:65" s="14" customFormat="1" x14ac:dyDescent="0.15">
      <c r="B173" s="169"/>
      <c r="D173" s="159" t="s">
        <v>194</v>
      </c>
      <c r="E173" s="170" t="s">
        <v>1</v>
      </c>
      <c r="F173" s="171" t="s">
        <v>554</v>
      </c>
      <c r="H173" s="172">
        <v>94.08</v>
      </c>
      <c r="L173" s="169"/>
      <c r="M173" s="173"/>
      <c r="N173" s="174"/>
      <c r="O173" s="174"/>
      <c r="P173" s="174"/>
      <c r="Q173" s="174"/>
      <c r="R173" s="174"/>
      <c r="S173" s="174"/>
      <c r="T173" s="175"/>
      <c r="AT173" s="170" t="s">
        <v>194</v>
      </c>
      <c r="AU173" s="170" t="s">
        <v>86</v>
      </c>
      <c r="AV173" s="14" t="s">
        <v>86</v>
      </c>
      <c r="AW173" s="14" t="s">
        <v>32</v>
      </c>
      <c r="AX173" s="14" t="s">
        <v>84</v>
      </c>
      <c r="AY173" s="170" t="s">
        <v>184</v>
      </c>
    </row>
    <row r="174" spans="1:65" s="2" customFormat="1" ht="37.75" customHeight="1" x14ac:dyDescent="0.15">
      <c r="A174" s="30"/>
      <c r="B174" s="146"/>
      <c r="C174" s="147" t="s">
        <v>236</v>
      </c>
      <c r="D174" s="147" t="s">
        <v>186</v>
      </c>
      <c r="E174" s="148" t="s">
        <v>221</v>
      </c>
      <c r="F174" s="149" t="s">
        <v>222</v>
      </c>
      <c r="G174" s="150" t="s">
        <v>223</v>
      </c>
      <c r="H174" s="151">
        <v>3.92</v>
      </c>
      <c r="I174" s="152"/>
      <c r="J174" s="152">
        <f>ROUND(I174*H174,2)</f>
        <v>0</v>
      </c>
      <c r="K174" s="149" t="s">
        <v>190</v>
      </c>
      <c r="L174" s="31"/>
      <c r="M174" s="153" t="s">
        <v>1</v>
      </c>
      <c r="N174" s="154" t="s">
        <v>42</v>
      </c>
      <c r="O174" s="155">
        <v>0</v>
      </c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7" t="s">
        <v>97</v>
      </c>
      <c r="AT174" s="157" t="s">
        <v>186</v>
      </c>
      <c r="AU174" s="157" t="s">
        <v>86</v>
      </c>
      <c r="AY174" s="18" t="s">
        <v>184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84</v>
      </c>
      <c r="BK174" s="158">
        <f>ROUND(I174*H174,2)</f>
        <v>0</v>
      </c>
      <c r="BL174" s="18" t="s">
        <v>97</v>
      </c>
      <c r="BM174" s="157" t="s">
        <v>555</v>
      </c>
    </row>
    <row r="175" spans="1:65" s="14" customFormat="1" x14ac:dyDescent="0.15">
      <c r="B175" s="169"/>
      <c r="D175" s="159" t="s">
        <v>194</v>
      </c>
      <c r="E175" s="170" t="s">
        <v>1</v>
      </c>
      <c r="F175" s="171" t="s">
        <v>556</v>
      </c>
      <c r="H175" s="172">
        <v>3.92</v>
      </c>
      <c r="L175" s="169"/>
      <c r="M175" s="173"/>
      <c r="N175" s="174"/>
      <c r="O175" s="174"/>
      <c r="P175" s="174"/>
      <c r="Q175" s="174"/>
      <c r="R175" s="174"/>
      <c r="S175" s="174"/>
      <c r="T175" s="175"/>
      <c r="AT175" s="170" t="s">
        <v>194</v>
      </c>
      <c r="AU175" s="170" t="s">
        <v>86</v>
      </c>
      <c r="AV175" s="14" t="s">
        <v>86</v>
      </c>
      <c r="AW175" s="14" t="s">
        <v>32</v>
      </c>
      <c r="AX175" s="14" t="s">
        <v>84</v>
      </c>
      <c r="AY175" s="170" t="s">
        <v>184</v>
      </c>
    </row>
    <row r="176" spans="1:65" s="2" customFormat="1" ht="66.75" customHeight="1" x14ac:dyDescent="0.15">
      <c r="A176" s="30"/>
      <c r="B176" s="146"/>
      <c r="C176" s="147" t="s">
        <v>143</v>
      </c>
      <c r="D176" s="147" t="s">
        <v>186</v>
      </c>
      <c r="E176" s="148" t="s">
        <v>227</v>
      </c>
      <c r="F176" s="149" t="s">
        <v>234</v>
      </c>
      <c r="G176" s="150" t="s">
        <v>229</v>
      </c>
      <c r="H176" s="151">
        <v>1.1000000000000001</v>
      </c>
      <c r="I176" s="152"/>
      <c r="J176" s="152">
        <f>ROUND(I176*H176,2)</f>
        <v>0</v>
      </c>
      <c r="K176" s="149" t="s">
        <v>190</v>
      </c>
      <c r="L176" s="31"/>
      <c r="M176" s="153" t="s">
        <v>1</v>
      </c>
      <c r="N176" s="154" t="s">
        <v>42</v>
      </c>
      <c r="O176" s="155">
        <v>0.58099999999999996</v>
      </c>
      <c r="P176" s="155">
        <f>O176*H176</f>
        <v>0.6391</v>
      </c>
      <c r="Q176" s="155">
        <v>3.6900000000000002E-2</v>
      </c>
      <c r="R176" s="155">
        <f>Q176*H176</f>
        <v>4.0590000000000008E-2</v>
      </c>
      <c r="S176" s="155">
        <v>0</v>
      </c>
      <c r="T176" s="156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97</v>
      </c>
      <c r="AT176" s="157" t="s">
        <v>186</v>
      </c>
      <c r="AU176" s="157" t="s">
        <v>86</v>
      </c>
      <c r="AY176" s="18" t="s">
        <v>184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84</v>
      </c>
      <c r="BK176" s="158">
        <f>ROUND(I176*H176,2)</f>
        <v>0</v>
      </c>
      <c r="BL176" s="18" t="s">
        <v>97</v>
      </c>
      <c r="BM176" s="157" t="s">
        <v>557</v>
      </c>
    </row>
    <row r="177" spans="1:65" s="14" customFormat="1" x14ac:dyDescent="0.15">
      <c r="B177" s="169"/>
      <c r="D177" s="159" t="s">
        <v>194</v>
      </c>
      <c r="E177" s="170" t="s">
        <v>1</v>
      </c>
      <c r="F177" s="171" t="s">
        <v>558</v>
      </c>
      <c r="H177" s="172">
        <v>1.1000000000000001</v>
      </c>
      <c r="L177" s="169"/>
      <c r="M177" s="173"/>
      <c r="N177" s="174"/>
      <c r="O177" s="174"/>
      <c r="P177" s="174"/>
      <c r="Q177" s="174"/>
      <c r="R177" s="174"/>
      <c r="S177" s="174"/>
      <c r="T177" s="175"/>
      <c r="AT177" s="170" t="s">
        <v>194</v>
      </c>
      <c r="AU177" s="170" t="s">
        <v>86</v>
      </c>
      <c r="AV177" s="14" t="s">
        <v>86</v>
      </c>
      <c r="AW177" s="14" t="s">
        <v>32</v>
      </c>
      <c r="AX177" s="14" t="s">
        <v>84</v>
      </c>
      <c r="AY177" s="170" t="s">
        <v>184</v>
      </c>
    </row>
    <row r="178" spans="1:65" s="2" customFormat="1" ht="101.25" customHeight="1" x14ac:dyDescent="0.15">
      <c r="A178" s="30"/>
      <c r="B178" s="146"/>
      <c r="C178" s="147" t="s">
        <v>146</v>
      </c>
      <c r="D178" s="147" t="s">
        <v>186</v>
      </c>
      <c r="E178" s="148" t="s">
        <v>559</v>
      </c>
      <c r="F178" s="149" t="s">
        <v>560</v>
      </c>
      <c r="G178" s="150" t="s">
        <v>229</v>
      </c>
      <c r="H178" s="151">
        <v>1.1000000000000001</v>
      </c>
      <c r="I178" s="152"/>
      <c r="J178" s="152">
        <f>ROUND(I178*H178,2)</f>
        <v>0</v>
      </c>
      <c r="K178" s="149" t="s">
        <v>190</v>
      </c>
      <c r="L178" s="31"/>
      <c r="M178" s="153" t="s">
        <v>1</v>
      </c>
      <c r="N178" s="154" t="s">
        <v>42</v>
      </c>
      <c r="O178" s="155">
        <v>1.153</v>
      </c>
      <c r="P178" s="155">
        <f>O178*H178</f>
        <v>1.2683000000000002</v>
      </c>
      <c r="Q178" s="155">
        <v>1.269E-2</v>
      </c>
      <c r="R178" s="155">
        <f>Q178*H178</f>
        <v>1.3959000000000001E-2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97</v>
      </c>
      <c r="AT178" s="157" t="s">
        <v>186</v>
      </c>
      <c r="AU178" s="157" t="s">
        <v>86</v>
      </c>
      <c r="AY178" s="18" t="s">
        <v>184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84</v>
      </c>
      <c r="BK178" s="158">
        <f>ROUND(I178*H178,2)</f>
        <v>0</v>
      </c>
      <c r="BL178" s="18" t="s">
        <v>97</v>
      </c>
      <c r="BM178" s="157" t="s">
        <v>561</v>
      </c>
    </row>
    <row r="179" spans="1:65" s="14" customFormat="1" x14ac:dyDescent="0.15">
      <c r="B179" s="169"/>
      <c r="D179" s="159" t="s">
        <v>194</v>
      </c>
      <c r="E179" s="170" t="s">
        <v>1</v>
      </c>
      <c r="F179" s="171" t="s">
        <v>558</v>
      </c>
      <c r="H179" s="172">
        <v>1.1000000000000001</v>
      </c>
      <c r="L179" s="169"/>
      <c r="M179" s="173"/>
      <c r="N179" s="174"/>
      <c r="O179" s="174"/>
      <c r="P179" s="174"/>
      <c r="Q179" s="174"/>
      <c r="R179" s="174"/>
      <c r="S179" s="174"/>
      <c r="T179" s="175"/>
      <c r="AT179" s="170" t="s">
        <v>194</v>
      </c>
      <c r="AU179" s="170" t="s">
        <v>86</v>
      </c>
      <c r="AV179" s="14" t="s">
        <v>86</v>
      </c>
      <c r="AW179" s="14" t="s">
        <v>32</v>
      </c>
      <c r="AX179" s="14" t="s">
        <v>84</v>
      </c>
      <c r="AY179" s="170" t="s">
        <v>184</v>
      </c>
    </row>
    <row r="180" spans="1:65" s="2" customFormat="1" ht="66.75" customHeight="1" x14ac:dyDescent="0.15">
      <c r="A180" s="30"/>
      <c r="B180" s="146"/>
      <c r="C180" s="147" t="s">
        <v>254</v>
      </c>
      <c r="D180" s="147" t="s">
        <v>186</v>
      </c>
      <c r="E180" s="148" t="s">
        <v>233</v>
      </c>
      <c r="F180" s="149" t="s">
        <v>234</v>
      </c>
      <c r="G180" s="150" t="s">
        <v>229</v>
      </c>
      <c r="H180" s="151">
        <v>2.2000000000000002</v>
      </c>
      <c r="I180" s="152"/>
      <c r="J180" s="152">
        <f>ROUND(I180*H180,2)</f>
        <v>0</v>
      </c>
      <c r="K180" s="149" t="s">
        <v>190</v>
      </c>
      <c r="L180" s="31"/>
      <c r="M180" s="153" t="s">
        <v>1</v>
      </c>
      <c r="N180" s="154" t="s">
        <v>42</v>
      </c>
      <c r="O180" s="155">
        <v>0.54700000000000004</v>
      </c>
      <c r="P180" s="155">
        <f>O180*H180</f>
        <v>1.2034000000000002</v>
      </c>
      <c r="Q180" s="155">
        <v>3.6900000000000002E-2</v>
      </c>
      <c r="R180" s="155">
        <f>Q180*H180</f>
        <v>8.1180000000000016E-2</v>
      </c>
      <c r="S180" s="155">
        <v>0</v>
      </c>
      <c r="T180" s="156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7" t="s">
        <v>97</v>
      </c>
      <c r="AT180" s="157" t="s">
        <v>186</v>
      </c>
      <c r="AU180" s="157" t="s">
        <v>86</v>
      </c>
      <c r="AY180" s="18" t="s">
        <v>184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8" t="s">
        <v>84</v>
      </c>
      <c r="BK180" s="158">
        <f>ROUND(I180*H180,2)</f>
        <v>0</v>
      </c>
      <c r="BL180" s="18" t="s">
        <v>97</v>
      </c>
      <c r="BM180" s="157" t="s">
        <v>562</v>
      </c>
    </row>
    <row r="181" spans="1:65" s="14" customFormat="1" x14ac:dyDescent="0.15">
      <c r="B181" s="169"/>
      <c r="D181" s="159" t="s">
        <v>194</v>
      </c>
      <c r="E181" s="170" t="s">
        <v>1</v>
      </c>
      <c r="F181" s="171" t="s">
        <v>563</v>
      </c>
      <c r="H181" s="172">
        <v>2.2000000000000002</v>
      </c>
      <c r="L181" s="169"/>
      <c r="M181" s="173"/>
      <c r="N181" s="174"/>
      <c r="O181" s="174"/>
      <c r="P181" s="174"/>
      <c r="Q181" s="174"/>
      <c r="R181" s="174"/>
      <c r="S181" s="174"/>
      <c r="T181" s="175"/>
      <c r="AT181" s="170" t="s">
        <v>194</v>
      </c>
      <c r="AU181" s="170" t="s">
        <v>86</v>
      </c>
      <c r="AV181" s="14" t="s">
        <v>86</v>
      </c>
      <c r="AW181" s="14" t="s">
        <v>32</v>
      </c>
      <c r="AX181" s="14" t="s">
        <v>84</v>
      </c>
      <c r="AY181" s="170" t="s">
        <v>184</v>
      </c>
    </row>
    <row r="182" spans="1:65" s="2" customFormat="1" ht="37.75" customHeight="1" x14ac:dyDescent="0.15">
      <c r="A182" s="30"/>
      <c r="B182" s="146"/>
      <c r="C182" s="147" t="s">
        <v>261</v>
      </c>
      <c r="D182" s="147" t="s">
        <v>186</v>
      </c>
      <c r="E182" s="148" t="s">
        <v>237</v>
      </c>
      <c r="F182" s="149" t="s">
        <v>238</v>
      </c>
      <c r="G182" s="150" t="s">
        <v>239</v>
      </c>
      <c r="H182" s="151">
        <v>10.56</v>
      </c>
      <c r="I182" s="152"/>
      <c r="J182" s="152">
        <f>ROUND(I182*H182,2)</f>
        <v>0</v>
      </c>
      <c r="K182" s="149" t="s">
        <v>190</v>
      </c>
      <c r="L182" s="31"/>
      <c r="M182" s="153" t="s">
        <v>1</v>
      </c>
      <c r="N182" s="154" t="s">
        <v>42</v>
      </c>
      <c r="O182" s="155">
        <v>1.7629999999999999</v>
      </c>
      <c r="P182" s="155">
        <f>O182*H182</f>
        <v>18.617280000000001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7" t="s">
        <v>97</v>
      </c>
      <c r="AT182" s="157" t="s">
        <v>186</v>
      </c>
      <c r="AU182" s="157" t="s">
        <v>86</v>
      </c>
      <c r="AY182" s="18" t="s">
        <v>184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8" t="s">
        <v>84</v>
      </c>
      <c r="BK182" s="158">
        <f>ROUND(I182*H182,2)</f>
        <v>0</v>
      </c>
      <c r="BL182" s="18" t="s">
        <v>97</v>
      </c>
      <c r="BM182" s="157" t="s">
        <v>564</v>
      </c>
    </row>
    <row r="183" spans="1:65" s="14" customFormat="1" x14ac:dyDescent="0.15">
      <c r="B183" s="169"/>
      <c r="D183" s="159" t="s">
        <v>194</v>
      </c>
      <c r="E183" s="170" t="s">
        <v>1</v>
      </c>
      <c r="F183" s="171" t="s">
        <v>565</v>
      </c>
      <c r="H183" s="172">
        <v>10.56</v>
      </c>
      <c r="L183" s="169"/>
      <c r="M183" s="173"/>
      <c r="N183" s="174"/>
      <c r="O183" s="174"/>
      <c r="P183" s="174"/>
      <c r="Q183" s="174"/>
      <c r="R183" s="174"/>
      <c r="S183" s="174"/>
      <c r="T183" s="175"/>
      <c r="AT183" s="170" t="s">
        <v>194</v>
      </c>
      <c r="AU183" s="170" t="s">
        <v>86</v>
      </c>
      <c r="AV183" s="14" t="s">
        <v>86</v>
      </c>
      <c r="AW183" s="14" t="s">
        <v>32</v>
      </c>
      <c r="AX183" s="14" t="s">
        <v>77</v>
      </c>
      <c r="AY183" s="170" t="s">
        <v>184</v>
      </c>
    </row>
    <row r="184" spans="1:65" s="15" customFormat="1" x14ac:dyDescent="0.15">
      <c r="B184" s="176"/>
      <c r="D184" s="159" t="s">
        <v>194</v>
      </c>
      <c r="E184" s="177" t="s">
        <v>1</v>
      </c>
      <c r="F184" s="178" t="s">
        <v>242</v>
      </c>
      <c r="H184" s="179">
        <v>10.56</v>
      </c>
      <c r="L184" s="176"/>
      <c r="M184" s="180"/>
      <c r="N184" s="181"/>
      <c r="O184" s="181"/>
      <c r="P184" s="181"/>
      <c r="Q184" s="181"/>
      <c r="R184" s="181"/>
      <c r="S184" s="181"/>
      <c r="T184" s="182"/>
      <c r="AT184" s="177" t="s">
        <v>194</v>
      </c>
      <c r="AU184" s="177" t="s">
        <v>86</v>
      </c>
      <c r="AV184" s="15" t="s">
        <v>97</v>
      </c>
      <c r="AW184" s="15" t="s">
        <v>32</v>
      </c>
      <c r="AX184" s="15" t="s">
        <v>84</v>
      </c>
      <c r="AY184" s="177" t="s">
        <v>184</v>
      </c>
    </row>
    <row r="185" spans="1:65" s="2" customFormat="1" ht="49" customHeight="1" x14ac:dyDescent="0.15">
      <c r="A185" s="30"/>
      <c r="B185" s="146"/>
      <c r="C185" s="147" t="s">
        <v>8</v>
      </c>
      <c r="D185" s="147" t="s">
        <v>186</v>
      </c>
      <c r="E185" s="148" t="s">
        <v>255</v>
      </c>
      <c r="F185" s="149" t="s">
        <v>256</v>
      </c>
      <c r="G185" s="150" t="s">
        <v>239</v>
      </c>
      <c r="H185" s="151">
        <v>24.18</v>
      </c>
      <c r="I185" s="152"/>
      <c r="J185" s="152">
        <f>ROUND(I185*H185,2)</f>
        <v>0</v>
      </c>
      <c r="K185" s="149" t="s">
        <v>190</v>
      </c>
      <c r="L185" s="31"/>
      <c r="M185" s="153" t="s">
        <v>1</v>
      </c>
      <c r="N185" s="154" t="s">
        <v>42</v>
      </c>
      <c r="O185" s="155">
        <v>0.53800000000000003</v>
      </c>
      <c r="P185" s="155">
        <f>O185*H185</f>
        <v>13.008840000000001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7" t="s">
        <v>97</v>
      </c>
      <c r="AT185" s="157" t="s">
        <v>186</v>
      </c>
      <c r="AU185" s="157" t="s">
        <v>86</v>
      </c>
      <c r="AY185" s="18" t="s">
        <v>184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84</v>
      </c>
      <c r="BK185" s="158">
        <f>ROUND(I185*H185,2)</f>
        <v>0</v>
      </c>
      <c r="BL185" s="18" t="s">
        <v>97</v>
      </c>
      <c r="BM185" s="157" t="s">
        <v>566</v>
      </c>
    </row>
    <row r="186" spans="1:65" s="13" customFormat="1" x14ac:dyDescent="0.15">
      <c r="B186" s="163"/>
      <c r="D186" s="159" t="s">
        <v>194</v>
      </c>
      <c r="E186" s="164" t="s">
        <v>1</v>
      </c>
      <c r="F186" s="165" t="s">
        <v>195</v>
      </c>
      <c r="H186" s="164" t="s">
        <v>1</v>
      </c>
      <c r="L186" s="163"/>
      <c r="M186" s="166"/>
      <c r="N186" s="167"/>
      <c r="O186" s="167"/>
      <c r="P186" s="167"/>
      <c r="Q186" s="167"/>
      <c r="R186" s="167"/>
      <c r="S186" s="167"/>
      <c r="T186" s="168"/>
      <c r="AT186" s="164" t="s">
        <v>194</v>
      </c>
      <c r="AU186" s="164" t="s">
        <v>86</v>
      </c>
      <c r="AV186" s="13" t="s">
        <v>84</v>
      </c>
      <c r="AW186" s="13" t="s">
        <v>32</v>
      </c>
      <c r="AX186" s="13" t="s">
        <v>77</v>
      </c>
      <c r="AY186" s="164" t="s">
        <v>184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246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247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567</v>
      </c>
      <c r="H189" s="172">
        <v>22.364999999999998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77</v>
      </c>
      <c r="AY189" s="170" t="s">
        <v>184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568</v>
      </c>
      <c r="H190" s="172">
        <v>0.19800000000000001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77</v>
      </c>
      <c r="AY190" s="170" t="s">
        <v>184</v>
      </c>
    </row>
    <row r="191" spans="1:65" s="14" customFormat="1" x14ac:dyDescent="0.15">
      <c r="B191" s="169"/>
      <c r="D191" s="159" t="s">
        <v>194</v>
      </c>
      <c r="E191" s="170" t="s">
        <v>1</v>
      </c>
      <c r="F191" s="171" t="s">
        <v>569</v>
      </c>
      <c r="H191" s="172">
        <v>1.617</v>
      </c>
      <c r="L191" s="169"/>
      <c r="M191" s="173"/>
      <c r="N191" s="174"/>
      <c r="O191" s="174"/>
      <c r="P191" s="174"/>
      <c r="Q191" s="174"/>
      <c r="R191" s="174"/>
      <c r="S191" s="174"/>
      <c r="T191" s="175"/>
      <c r="AT191" s="170" t="s">
        <v>194</v>
      </c>
      <c r="AU191" s="170" t="s">
        <v>86</v>
      </c>
      <c r="AV191" s="14" t="s">
        <v>86</v>
      </c>
      <c r="AW191" s="14" t="s">
        <v>32</v>
      </c>
      <c r="AX191" s="14" t="s">
        <v>77</v>
      </c>
      <c r="AY191" s="170" t="s">
        <v>184</v>
      </c>
    </row>
    <row r="192" spans="1:65" s="15" customFormat="1" x14ac:dyDescent="0.15">
      <c r="B192" s="176"/>
      <c r="D192" s="159" t="s">
        <v>194</v>
      </c>
      <c r="E192" s="177" t="s">
        <v>1</v>
      </c>
      <c r="F192" s="178" t="s">
        <v>242</v>
      </c>
      <c r="H192" s="179">
        <v>24.18</v>
      </c>
      <c r="L192" s="176"/>
      <c r="M192" s="180"/>
      <c r="N192" s="181"/>
      <c r="O192" s="181"/>
      <c r="P192" s="181"/>
      <c r="Q192" s="181"/>
      <c r="R192" s="181"/>
      <c r="S192" s="181"/>
      <c r="T192" s="182"/>
      <c r="AT192" s="177" t="s">
        <v>194</v>
      </c>
      <c r="AU192" s="177" t="s">
        <v>86</v>
      </c>
      <c r="AV192" s="15" t="s">
        <v>97</v>
      </c>
      <c r="AW192" s="15" t="s">
        <v>32</v>
      </c>
      <c r="AX192" s="15" t="s">
        <v>84</v>
      </c>
      <c r="AY192" s="177" t="s">
        <v>184</v>
      </c>
    </row>
    <row r="193" spans="1:65" s="2" customFormat="1" ht="49" customHeight="1" x14ac:dyDescent="0.15">
      <c r="A193" s="30"/>
      <c r="B193" s="146"/>
      <c r="C193" s="147" t="s">
        <v>270</v>
      </c>
      <c r="D193" s="147" t="s">
        <v>186</v>
      </c>
      <c r="E193" s="148" t="s">
        <v>262</v>
      </c>
      <c r="F193" s="149" t="s">
        <v>263</v>
      </c>
      <c r="G193" s="150" t="s">
        <v>239</v>
      </c>
      <c r="H193" s="151">
        <v>24.18</v>
      </c>
      <c r="I193" s="152"/>
      <c r="J193" s="152">
        <f>ROUND(I193*H193,2)</f>
        <v>0</v>
      </c>
      <c r="K193" s="149" t="s">
        <v>190</v>
      </c>
      <c r="L193" s="31"/>
      <c r="M193" s="153" t="s">
        <v>1</v>
      </c>
      <c r="N193" s="154" t="s">
        <v>42</v>
      </c>
      <c r="O193" s="155">
        <v>0.71599999999999997</v>
      </c>
      <c r="P193" s="155">
        <f>O193*H193</f>
        <v>17.31288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7" t="s">
        <v>97</v>
      </c>
      <c r="AT193" s="157" t="s">
        <v>186</v>
      </c>
      <c r="AU193" s="157" t="s">
        <v>86</v>
      </c>
      <c r="AY193" s="18" t="s">
        <v>184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8" t="s">
        <v>84</v>
      </c>
      <c r="BK193" s="158">
        <f>ROUND(I193*H193,2)</f>
        <v>0</v>
      </c>
      <c r="BL193" s="18" t="s">
        <v>97</v>
      </c>
      <c r="BM193" s="157" t="s">
        <v>570</v>
      </c>
    </row>
    <row r="194" spans="1:65" s="13" customFormat="1" x14ac:dyDescent="0.15">
      <c r="B194" s="163"/>
      <c r="D194" s="159" t="s">
        <v>194</v>
      </c>
      <c r="E194" s="164" t="s">
        <v>1</v>
      </c>
      <c r="F194" s="165" t="s">
        <v>195</v>
      </c>
      <c r="H194" s="164" t="s">
        <v>1</v>
      </c>
      <c r="L194" s="163"/>
      <c r="M194" s="166"/>
      <c r="N194" s="167"/>
      <c r="O194" s="167"/>
      <c r="P194" s="167"/>
      <c r="Q194" s="167"/>
      <c r="R194" s="167"/>
      <c r="S194" s="167"/>
      <c r="T194" s="168"/>
      <c r="AT194" s="164" t="s">
        <v>194</v>
      </c>
      <c r="AU194" s="164" t="s">
        <v>86</v>
      </c>
      <c r="AV194" s="13" t="s">
        <v>84</v>
      </c>
      <c r="AW194" s="13" t="s">
        <v>32</v>
      </c>
      <c r="AX194" s="13" t="s">
        <v>77</v>
      </c>
      <c r="AY194" s="164" t="s">
        <v>184</v>
      </c>
    </row>
    <row r="195" spans="1:65" s="13" customFormat="1" x14ac:dyDescent="0.15">
      <c r="B195" s="163"/>
      <c r="D195" s="159" t="s">
        <v>194</v>
      </c>
      <c r="E195" s="164" t="s">
        <v>1</v>
      </c>
      <c r="F195" s="165" t="s">
        <v>246</v>
      </c>
      <c r="H195" s="164" t="s">
        <v>1</v>
      </c>
      <c r="L195" s="163"/>
      <c r="M195" s="166"/>
      <c r="N195" s="167"/>
      <c r="O195" s="167"/>
      <c r="P195" s="167"/>
      <c r="Q195" s="167"/>
      <c r="R195" s="167"/>
      <c r="S195" s="167"/>
      <c r="T195" s="168"/>
      <c r="AT195" s="164" t="s">
        <v>194</v>
      </c>
      <c r="AU195" s="164" t="s">
        <v>86</v>
      </c>
      <c r="AV195" s="13" t="s">
        <v>84</v>
      </c>
      <c r="AW195" s="13" t="s">
        <v>32</v>
      </c>
      <c r="AX195" s="13" t="s">
        <v>77</v>
      </c>
      <c r="AY195" s="164" t="s">
        <v>184</v>
      </c>
    </row>
    <row r="196" spans="1:65" s="13" customFormat="1" x14ac:dyDescent="0.15">
      <c r="B196" s="163"/>
      <c r="D196" s="159" t="s">
        <v>194</v>
      </c>
      <c r="E196" s="164" t="s">
        <v>1</v>
      </c>
      <c r="F196" s="165" t="s">
        <v>247</v>
      </c>
      <c r="H196" s="164" t="s">
        <v>1</v>
      </c>
      <c r="L196" s="163"/>
      <c r="M196" s="166"/>
      <c r="N196" s="167"/>
      <c r="O196" s="167"/>
      <c r="P196" s="167"/>
      <c r="Q196" s="167"/>
      <c r="R196" s="167"/>
      <c r="S196" s="167"/>
      <c r="T196" s="168"/>
      <c r="AT196" s="164" t="s">
        <v>194</v>
      </c>
      <c r="AU196" s="164" t="s">
        <v>86</v>
      </c>
      <c r="AV196" s="13" t="s">
        <v>84</v>
      </c>
      <c r="AW196" s="13" t="s">
        <v>32</v>
      </c>
      <c r="AX196" s="13" t="s">
        <v>77</v>
      </c>
      <c r="AY196" s="164" t="s">
        <v>184</v>
      </c>
    </row>
    <row r="197" spans="1:65" s="14" customFormat="1" x14ac:dyDescent="0.15">
      <c r="B197" s="169"/>
      <c r="D197" s="159" t="s">
        <v>194</v>
      </c>
      <c r="E197" s="170" t="s">
        <v>1</v>
      </c>
      <c r="F197" s="171" t="s">
        <v>567</v>
      </c>
      <c r="H197" s="172">
        <v>22.364999999999998</v>
      </c>
      <c r="L197" s="169"/>
      <c r="M197" s="173"/>
      <c r="N197" s="174"/>
      <c r="O197" s="174"/>
      <c r="P197" s="174"/>
      <c r="Q197" s="174"/>
      <c r="R197" s="174"/>
      <c r="S197" s="174"/>
      <c r="T197" s="175"/>
      <c r="AT197" s="170" t="s">
        <v>194</v>
      </c>
      <c r="AU197" s="170" t="s">
        <v>86</v>
      </c>
      <c r="AV197" s="14" t="s">
        <v>86</v>
      </c>
      <c r="AW197" s="14" t="s">
        <v>32</v>
      </c>
      <c r="AX197" s="14" t="s">
        <v>77</v>
      </c>
      <c r="AY197" s="170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568</v>
      </c>
      <c r="H198" s="172">
        <v>0.19800000000000001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77</v>
      </c>
      <c r="AY198" s="170" t="s">
        <v>184</v>
      </c>
    </row>
    <row r="199" spans="1:65" s="14" customFormat="1" x14ac:dyDescent="0.15">
      <c r="B199" s="169"/>
      <c r="D199" s="159" t="s">
        <v>194</v>
      </c>
      <c r="E199" s="170" t="s">
        <v>1</v>
      </c>
      <c r="F199" s="171" t="s">
        <v>569</v>
      </c>
      <c r="H199" s="172">
        <v>1.617</v>
      </c>
      <c r="L199" s="169"/>
      <c r="M199" s="173"/>
      <c r="N199" s="174"/>
      <c r="O199" s="174"/>
      <c r="P199" s="174"/>
      <c r="Q199" s="174"/>
      <c r="R199" s="174"/>
      <c r="S199" s="174"/>
      <c r="T199" s="175"/>
      <c r="AT199" s="170" t="s">
        <v>194</v>
      </c>
      <c r="AU199" s="170" t="s">
        <v>86</v>
      </c>
      <c r="AV199" s="14" t="s">
        <v>86</v>
      </c>
      <c r="AW199" s="14" t="s">
        <v>32</v>
      </c>
      <c r="AX199" s="14" t="s">
        <v>77</v>
      </c>
      <c r="AY199" s="170" t="s">
        <v>184</v>
      </c>
    </row>
    <row r="200" spans="1:65" s="15" customFormat="1" x14ac:dyDescent="0.15">
      <c r="B200" s="176"/>
      <c r="D200" s="159" t="s">
        <v>194</v>
      </c>
      <c r="E200" s="177" t="s">
        <v>1</v>
      </c>
      <c r="F200" s="178" t="s">
        <v>242</v>
      </c>
      <c r="H200" s="179">
        <v>24.18</v>
      </c>
      <c r="L200" s="176"/>
      <c r="M200" s="180"/>
      <c r="N200" s="181"/>
      <c r="O200" s="181"/>
      <c r="P200" s="181"/>
      <c r="Q200" s="181"/>
      <c r="R200" s="181"/>
      <c r="S200" s="181"/>
      <c r="T200" s="182"/>
      <c r="AT200" s="177" t="s">
        <v>194</v>
      </c>
      <c r="AU200" s="177" t="s">
        <v>86</v>
      </c>
      <c r="AV200" s="15" t="s">
        <v>97</v>
      </c>
      <c r="AW200" s="15" t="s">
        <v>32</v>
      </c>
      <c r="AX200" s="15" t="s">
        <v>84</v>
      </c>
      <c r="AY200" s="177" t="s">
        <v>184</v>
      </c>
    </row>
    <row r="201" spans="1:65" s="2" customFormat="1" ht="37.75" customHeight="1" x14ac:dyDescent="0.15">
      <c r="A201" s="30"/>
      <c r="B201" s="146"/>
      <c r="C201" s="147" t="s">
        <v>274</v>
      </c>
      <c r="D201" s="147" t="s">
        <v>186</v>
      </c>
      <c r="E201" s="148" t="s">
        <v>275</v>
      </c>
      <c r="F201" s="149" t="s">
        <v>276</v>
      </c>
      <c r="G201" s="150" t="s">
        <v>189</v>
      </c>
      <c r="H201" s="151">
        <v>88.02</v>
      </c>
      <c r="I201" s="152"/>
      <c r="J201" s="152">
        <f>ROUND(I201*H201,2)</f>
        <v>0</v>
      </c>
      <c r="K201" s="149" t="s">
        <v>190</v>
      </c>
      <c r="L201" s="31"/>
      <c r="M201" s="153" t="s">
        <v>1</v>
      </c>
      <c r="N201" s="154" t="s">
        <v>42</v>
      </c>
      <c r="O201" s="155">
        <v>8.7999999999999995E-2</v>
      </c>
      <c r="P201" s="155">
        <f>O201*H201</f>
        <v>7.7457599999999989</v>
      </c>
      <c r="Q201" s="155">
        <v>5.8E-4</v>
      </c>
      <c r="R201" s="155">
        <f>Q201*H201</f>
        <v>5.1051599999999996E-2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97</v>
      </c>
      <c r="AT201" s="157" t="s">
        <v>186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571</v>
      </c>
    </row>
    <row r="202" spans="1:65" s="13" customFormat="1" x14ac:dyDescent="0.15">
      <c r="B202" s="163"/>
      <c r="D202" s="159" t="s">
        <v>194</v>
      </c>
      <c r="E202" s="164" t="s">
        <v>1</v>
      </c>
      <c r="F202" s="165" t="s">
        <v>195</v>
      </c>
      <c r="H202" s="164" t="s">
        <v>1</v>
      </c>
      <c r="L202" s="163"/>
      <c r="M202" s="166"/>
      <c r="N202" s="167"/>
      <c r="O202" s="167"/>
      <c r="P202" s="167"/>
      <c r="Q202" s="167"/>
      <c r="R202" s="167"/>
      <c r="S202" s="167"/>
      <c r="T202" s="168"/>
      <c r="AT202" s="164" t="s">
        <v>194</v>
      </c>
      <c r="AU202" s="164" t="s">
        <v>86</v>
      </c>
      <c r="AV202" s="13" t="s">
        <v>84</v>
      </c>
      <c r="AW202" s="13" t="s">
        <v>32</v>
      </c>
      <c r="AX202" s="13" t="s">
        <v>77</v>
      </c>
      <c r="AY202" s="164" t="s">
        <v>184</v>
      </c>
    </row>
    <row r="203" spans="1:65" s="13" customFormat="1" x14ac:dyDescent="0.15">
      <c r="B203" s="163"/>
      <c r="D203" s="159" t="s">
        <v>194</v>
      </c>
      <c r="E203" s="164" t="s">
        <v>1</v>
      </c>
      <c r="F203" s="165" t="s">
        <v>246</v>
      </c>
      <c r="H203" s="164" t="s">
        <v>1</v>
      </c>
      <c r="L203" s="163"/>
      <c r="M203" s="166"/>
      <c r="N203" s="167"/>
      <c r="O203" s="167"/>
      <c r="P203" s="167"/>
      <c r="Q203" s="167"/>
      <c r="R203" s="167"/>
      <c r="S203" s="167"/>
      <c r="T203" s="168"/>
      <c r="AT203" s="164" t="s">
        <v>194</v>
      </c>
      <c r="AU203" s="164" t="s">
        <v>86</v>
      </c>
      <c r="AV203" s="13" t="s">
        <v>84</v>
      </c>
      <c r="AW203" s="13" t="s">
        <v>32</v>
      </c>
      <c r="AX203" s="13" t="s">
        <v>77</v>
      </c>
      <c r="AY203" s="164" t="s">
        <v>184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 t="s">
        <v>572</v>
      </c>
      <c r="H204" s="172">
        <v>88.02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84</v>
      </c>
      <c r="AY204" s="170" t="s">
        <v>184</v>
      </c>
    </row>
    <row r="205" spans="1:65" s="2" customFormat="1" ht="37.75" customHeight="1" x14ac:dyDescent="0.15">
      <c r="A205" s="30"/>
      <c r="B205" s="146"/>
      <c r="C205" s="147" t="s">
        <v>279</v>
      </c>
      <c r="D205" s="147" t="s">
        <v>186</v>
      </c>
      <c r="E205" s="148" t="s">
        <v>285</v>
      </c>
      <c r="F205" s="149" t="s">
        <v>286</v>
      </c>
      <c r="G205" s="150" t="s">
        <v>189</v>
      </c>
      <c r="H205" s="151">
        <v>88.02</v>
      </c>
      <c r="I205" s="152"/>
      <c r="J205" s="152">
        <f>ROUND(I205*H205,2)</f>
        <v>0</v>
      </c>
      <c r="K205" s="149" t="s">
        <v>190</v>
      </c>
      <c r="L205" s="31"/>
      <c r="M205" s="153" t="s">
        <v>1</v>
      </c>
      <c r="N205" s="154" t="s">
        <v>42</v>
      </c>
      <c r="O205" s="155">
        <v>8.5000000000000006E-2</v>
      </c>
      <c r="P205" s="155">
        <f>O205*H205</f>
        <v>7.4817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97</v>
      </c>
      <c r="AT205" s="157" t="s">
        <v>186</v>
      </c>
      <c r="AU205" s="157" t="s">
        <v>86</v>
      </c>
      <c r="AY205" s="18" t="s">
        <v>184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97</v>
      </c>
      <c r="BM205" s="157" t="s">
        <v>573</v>
      </c>
    </row>
    <row r="206" spans="1:65" s="2" customFormat="1" ht="62.75" customHeight="1" x14ac:dyDescent="0.15">
      <c r="A206" s="30"/>
      <c r="B206" s="146"/>
      <c r="C206" s="147" t="s">
        <v>284</v>
      </c>
      <c r="D206" s="147" t="s">
        <v>186</v>
      </c>
      <c r="E206" s="148" t="s">
        <v>3118</v>
      </c>
      <c r="F206" s="149" t="s">
        <v>3132</v>
      </c>
      <c r="G206" s="150" t="s">
        <v>239</v>
      </c>
      <c r="H206" s="151">
        <v>24.18</v>
      </c>
      <c r="I206" s="152"/>
      <c r="J206" s="152">
        <f>ROUND(I206*H206,2)</f>
        <v>0</v>
      </c>
      <c r="K206" s="149"/>
      <c r="L206" s="31"/>
      <c r="M206" s="153" t="s">
        <v>1</v>
      </c>
      <c r="N206" s="154" t="s">
        <v>42</v>
      </c>
      <c r="O206" s="155">
        <v>8.6999999999999994E-2</v>
      </c>
      <c r="P206" s="155">
        <f>O206*H206</f>
        <v>2.1036599999999996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574</v>
      </c>
    </row>
    <row r="207" spans="1:65" s="13" customFormat="1" x14ac:dyDescent="0.15">
      <c r="B207" s="163"/>
      <c r="D207" s="159" t="s">
        <v>194</v>
      </c>
      <c r="E207" s="164" t="s">
        <v>1</v>
      </c>
      <c r="F207" s="165" t="s">
        <v>294</v>
      </c>
      <c r="H207" s="164" t="s">
        <v>1</v>
      </c>
      <c r="L207" s="163"/>
      <c r="M207" s="166"/>
      <c r="N207" s="167"/>
      <c r="O207" s="167"/>
      <c r="P207" s="167"/>
      <c r="Q207" s="167"/>
      <c r="R207" s="167"/>
      <c r="S207" s="167"/>
      <c r="T207" s="168"/>
      <c r="AT207" s="164" t="s">
        <v>194</v>
      </c>
      <c r="AU207" s="164" t="s">
        <v>86</v>
      </c>
      <c r="AV207" s="13" t="s">
        <v>84</v>
      </c>
      <c r="AW207" s="13" t="s">
        <v>32</v>
      </c>
      <c r="AX207" s="13" t="s">
        <v>77</v>
      </c>
      <c r="AY207" s="164" t="s">
        <v>184</v>
      </c>
    </row>
    <row r="208" spans="1:65" s="14" customFormat="1" x14ac:dyDescent="0.15">
      <c r="B208" s="169"/>
      <c r="D208" s="159" t="s">
        <v>194</v>
      </c>
      <c r="E208" s="170" t="s">
        <v>1</v>
      </c>
      <c r="F208" s="171" t="s">
        <v>575</v>
      </c>
      <c r="H208" s="172">
        <v>24.18</v>
      </c>
      <c r="L208" s="169"/>
      <c r="M208" s="173"/>
      <c r="N208" s="174"/>
      <c r="O208" s="174"/>
      <c r="P208" s="174"/>
      <c r="Q208" s="174"/>
      <c r="R208" s="174"/>
      <c r="S208" s="174"/>
      <c r="T208" s="175"/>
      <c r="AT208" s="170" t="s">
        <v>194</v>
      </c>
      <c r="AU208" s="170" t="s">
        <v>86</v>
      </c>
      <c r="AV208" s="14" t="s">
        <v>86</v>
      </c>
      <c r="AW208" s="14" t="s">
        <v>32</v>
      </c>
      <c r="AX208" s="14" t="s">
        <v>84</v>
      </c>
      <c r="AY208" s="170" t="s">
        <v>184</v>
      </c>
    </row>
    <row r="209" spans="1:65" s="2" customFormat="1" ht="62.75" customHeight="1" x14ac:dyDescent="0.15">
      <c r="A209" s="30"/>
      <c r="B209" s="146"/>
      <c r="C209" s="147" t="s">
        <v>288</v>
      </c>
      <c r="D209" s="147" t="s">
        <v>186</v>
      </c>
      <c r="E209" s="148" t="s">
        <v>3120</v>
      </c>
      <c r="F209" s="149" t="s">
        <v>3133</v>
      </c>
      <c r="G209" s="150" t="s">
        <v>239</v>
      </c>
      <c r="H209" s="151">
        <v>24.18</v>
      </c>
      <c r="I209" s="152"/>
      <c r="J209" s="152">
        <f>ROUND(I209*H209,2)</f>
        <v>0</v>
      </c>
      <c r="K209" s="149"/>
      <c r="L209" s="31"/>
      <c r="M209" s="153" t="s">
        <v>1</v>
      </c>
      <c r="N209" s="154" t="s">
        <v>42</v>
      </c>
      <c r="O209" s="155">
        <v>9.9000000000000005E-2</v>
      </c>
      <c r="P209" s="155">
        <f>O209*H209</f>
        <v>2.3938200000000003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7" t="s">
        <v>97</v>
      </c>
      <c r="AT209" s="157" t="s">
        <v>186</v>
      </c>
      <c r="AU209" s="157" t="s">
        <v>86</v>
      </c>
      <c r="AY209" s="18" t="s">
        <v>184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84</v>
      </c>
      <c r="BK209" s="158">
        <f>ROUND(I209*H209,2)</f>
        <v>0</v>
      </c>
      <c r="BL209" s="18" t="s">
        <v>97</v>
      </c>
      <c r="BM209" s="157" t="s">
        <v>576</v>
      </c>
    </row>
    <row r="210" spans="1:65" s="13" customFormat="1" x14ac:dyDescent="0.15">
      <c r="B210" s="163"/>
      <c r="D210" s="159" t="s">
        <v>194</v>
      </c>
      <c r="E210" s="164" t="s">
        <v>1</v>
      </c>
      <c r="F210" s="165" t="s">
        <v>294</v>
      </c>
      <c r="H210" s="164" t="s">
        <v>1</v>
      </c>
      <c r="L210" s="163"/>
      <c r="M210" s="166"/>
      <c r="N210" s="167"/>
      <c r="O210" s="167"/>
      <c r="P210" s="167"/>
      <c r="Q210" s="167"/>
      <c r="R210" s="167"/>
      <c r="S210" s="167"/>
      <c r="T210" s="168"/>
      <c r="AT210" s="164" t="s">
        <v>194</v>
      </c>
      <c r="AU210" s="164" t="s">
        <v>86</v>
      </c>
      <c r="AV210" s="13" t="s">
        <v>84</v>
      </c>
      <c r="AW210" s="13" t="s">
        <v>32</v>
      </c>
      <c r="AX210" s="13" t="s">
        <v>77</v>
      </c>
      <c r="AY210" s="164" t="s">
        <v>184</v>
      </c>
    </row>
    <row r="211" spans="1:65" s="14" customFormat="1" x14ac:dyDescent="0.15">
      <c r="B211" s="169"/>
      <c r="D211" s="159" t="s">
        <v>194</v>
      </c>
      <c r="E211" s="170" t="s">
        <v>1</v>
      </c>
      <c r="F211" s="171" t="s">
        <v>575</v>
      </c>
      <c r="H211" s="172">
        <v>24.18</v>
      </c>
      <c r="L211" s="169"/>
      <c r="M211" s="173"/>
      <c r="N211" s="174"/>
      <c r="O211" s="174"/>
      <c r="P211" s="174"/>
      <c r="Q211" s="174"/>
      <c r="R211" s="174"/>
      <c r="S211" s="174"/>
      <c r="T211" s="175"/>
      <c r="AT211" s="170" t="s">
        <v>194</v>
      </c>
      <c r="AU211" s="170" t="s">
        <v>86</v>
      </c>
      <c r="AV211" s="14" t="s">
        <v>86</v>
      </c>
      <c r="AW211" s="14" t="s">
        <v>32</v>
      </c>
      <c r="AX211" s="14" t="s">
        <v>84</v>
      </c>
      <c r="AY211" s="170" t="s">
        <v>184</v>
      </c>
    </row>
    <row r="212" spans="1:65" s="2" customFormat="1" ht="44.25" customHeight="1" x14ac:dyDescent="0.15">
      <c r="A212" s="30"/>
      <c r="B212" s="146"/>
      <c r="C212" s="147" t="s">
        <v>7</v>
      </c>
      <c r="D212" s="147" t="s">
        <v>186</v>
      </c>
      <c r="E212" s="148" t="s">
        <v>3122</v>
      </c>
      <c r="F212" s="149" t="s">
        <v>3123</v>
      </c>
      <c r="G212" s="150" t="s">
        <v>239</v>
      </c>
      <c r="H212" s="151">
        <f>SUM(H215)</f>
        <v>48.36</v>
      </c>
      <c r="I212" s="152"/>
      <c r="J212" s="152">
        <f>ROUND(I212*H212,2)</f>
        <v>0</v>
      </c>
      <c r="K212" s="149"/>
      <c r="L212" s="31"/>
      <c r="M212" s="153" t="s">
        <v>1</v>
      </c>
      <c r="N212" s="154" t="s">
        <v>42</v>
      </c>
      <c r="O212" s="155">
        <v>0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97</v>
      </c>
      <c r="AT212" s="157" t="s">
        <v>186</v>
      </c>
      <c r="AU212" s="157" t="s">
        <v>86</v>
      </c>
      <c r="AY212" s="18" t="s">
        <v>184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97</v>
      </c>
      <c r="BM212" s="157" t="s">
        <v>577</v>
      </c>
    </row>
    <row r="213" spans="1:65" s="14" customFormat="1" x14ac:dyDescent="0.15">
      <c r="B213" s="169"/>
      <c r="D213" s="159" t="s">
        <v>194</v>
      </c>
      <c r="E213" s="170" t="s">
        <v>1</v>
      </c>
      <c r="F213" s="171">
        <v>24.18</v>
      </c>
      <c r="H213" s="172">
        <v>24.18</v>
      </c>
      <c r="L213" s="169"/>
      <c r="M213" s="173"/>
      <c r="N213" s="174"/>
      <c r="O213" s="174"/>
      <c r="P213" s="174"/>
      <c r="Q213" s="174"/>
      <c r="R213" s="174"/>
      <c r="S213" s="174"/>
      <c r="T213" s="175"/>
      <c r="AT213" s="170" t="s">
        <v>194</v>
      </c>
      <c r="AU213" s="170" t="s">
        <v>86</v>
      </c>
      <c r="AV213" s="14" t="s">
        <v>86</v>
      </c>
      <c r="AW213" s="14" t="s">
        <v>32</v>
      </c>
      <c r="AX213" s="14" t="s">
        <v>77</v>
      </c>
      <c r="AY213" s="170" t="s">
        <v>184</v>
      </c>
    </row>
    <row r="214" spans="1:65" s="14" customFormat="1" x14ac:dyDescent="0.15">
      <c r="B214" s="169"/>
      <c r="D214" s="159" t="s">
        <v>194</v>
      </c>
      <c r="E214" s="170" t="s">
        <v>1</v>
      </c>
      <c r="F214" s="171">
        <v>24.18</v>
      </c>
      <c r="H214" s="172">
        <v>24.18</v>
      </c>
      <c r="L214" s="169"/>
      <c r="M214" s="173"/>
      <c r="N214" s="174"/>
      <c r="O214" s="174"/>
      <c r="P214" s="174"/>
      <c r="Q214" s="174"/>
      <c r="R214" s="174"/>
      <c r="S214" s="174"/>
      <c r="T214" s="175"/>
      <c r="AT214" s="170" t="s">
        <v>194</v>
      </c>
      <c r="AU214" s="170" t="s">
        <v>86</v>
      </c>
      <c r="AV214" s="14" t="s">
        <v>86</v>
      </c>
      <c r="AW214" s="14" t="s">
        <v>32</v>
      </c>
      <c r="AX214" s="14" t="s">
        <v>77</v>
      </c>
      <c r="AY214" s="170" t="s">
        <v>184</v>
      </c>
    </row>
    <row r="215" spans="1:65" s="15" customFormat="1" x14ac:dyDescent="0.15">
      <c r="B215" s="176"/>
      <c r="D215" s="159" t="s">
        <v>194</v>
      </c>
      <c r="E215" s="177" t="s">
        <v>1</v>
      </c>
      <c r="F215" s="178" t="s">
        <v>242</v>
      </c>
      <c r="H215" s="179">
        <f>SUM(H213:H214)</f>
        <v>48.36</v>
      </c>
      <c r="L215" s="176"/>
      <c r="M215" s="180"/>
      <c r="N215" s="181"/>
      <c r="O215" s="181"/>
      <c r="P215" s="181"/>
      <c r="Q215" s="181"/>
      <c r="R215" s="181"/>
      <c r="S215" s="181"/>
      <c r="T215" s="182"/>
      <c r="AT215" s="177" t="s">
        <v>194</v>
      </c>
      <c r="AU215" s="177" t="s">
        <v>86</v>
      </c>
      <c r="AV215" s="15" t="s">
        <v>97</v>
      </c>
      <c r="AW215" s="15" t="s">
        <v>32</v>
      </c>
      <c r="AX215" s="15" t="s">
        <v>84</v>
      </c>
      <c r="AY215" s="177" t="s">
        <v>184</v>
      </c>
    </row>
    <row r="216" spans="1:65" s="2" customFormat="1" ht="44.25" customHeight="1" x14ac:dyDescent="0.15">
      <c r="A216" s="30"/>
      <c r="B216" s="146"/>
      <c r="C216" s="147" t="s">
        <v>296</v>
      </c>
      <c r="D216" s="147" t="s">
        <v>186</v>
      </c>
      <c r="E216" s="148" t="s">
        <v>303</v>
      </c>
      <c r="F216" s="149" t="s">
        <v>304</v>
      </c>
      <c r="G216" s="150" t="s">
        <v>239</v>
      </c>
      <c r="H216" s="151">
        <v>29.922000000000001</v>
      </c>
      <c r="I216" s="152"/>
      <c r="J216" s="152">
        <f>ROUND(I216*H216,2)</f>
        <v>0</v>
      </c>
      <c r="K216" s="149" t="s">
        <v>190</v>
      </c>
      <c r="L216" s="31"/>
      <c r="M216" s="153" t="s">
        <v>1</v>
      </c>
      <c r="N216" s="154" t="s">
        <v>42</v>
      </c>
      <c r="O216" s="155">
        <v>0.32800000000000001</v>
      </c>
      <c r="P216" s="155">
        <f>O216*H216</f>
        <v>9.8144160000000014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7" t="s">
        <v>97</v>
      </c>
      <c r="AT216" s="157" t="s">
        <v>186</v>
      </c>
      <c r="AU216" s="157" t="s">
        <v>86</v>
      </c>
      <c r="AY216" s="18" t="s">
        <v>184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8" t="s">
        <v>84</v>
      </c>
      <c r="BK216" s="158">
        <f>ROUND(I216*H216,2)</f>
        <v>0</v>
      </c>
      <c r="BL216" s="18" t="s">
        <v>97</v>
      </c>
      <c r="BM216" s="157" t="s">
        <v>578</v>
      </c>
    </row>
    <row r="217" spans="1:65" s="13" customFormat="1" x14ac:dyDescent="0.15">
      <c r="B217" s="163"/>
      <c r="D217" s="159" t="s">
        <v>194</v>
      </c>
      <c r="E217" s="164" t="s">
        <v>1</v>
      </c>
      <c r="F217" s="165" t="s">
        <v>195</v>
      </c>
      <c r="H217" s="164" t="s">
        <v>1</v>
      </c>
      <c r="L217" s="163"/>
      <c r="M217" s="166"/>
      <c r="N217" s="167"/>
      <c r="O217" s="167"/>
      <c r="P217" s="167"/>
      <c r="Q217" s="167"/>
      <c r="R217" s="167"/>
      <c r="S217" s="167"/>
      <c r="T217" s="168"/>
      <c r="AT217" s="164" t="s">
        <v>194</v>
      </c>
      <c r="AU217" s="164" t="s">
        <v>86</v>
      </c>
      <c r="AV217" s="13" t="s">
        <v>84</v>
      </c>
      <c r="AW217" s="13" t="s">
        <v>32</v>
      </c>
      <c r="AX217" s="13" t="s">
        <v>77</v>
      </c>
      <c r="AY217" s="164" t="s">
        <v>184</v>
      </c>
    </row>
    <row r="218" spans="1:65" s="13" customFormat="1" x14ac:dyDescent="0.15">
      <c r="B218" s="163"/>
      <c r="D218" s="159" t="s">
        <v>194</v>
      </c>
      <c r="E218" s="164" t="s">
        <v>1</v>
      </c>
      <c r="F218" s="165" t="s">
        <v>246</v>
      </c>
      <c r="H218" s="164" t="s">
        <v>1</v>
      </c>
      <c r="L218" s="163"/>
      <c r="M218" s="166"/>
      <c r="N218" s="167"/>
      <c r="O218" s="167"/>
      <c r="P218" s="167"/>
      <c r="Q218" s="167"/>
      <c r="R218" s="167"/>
      <c r="S218" s="167"/>
      <c r="T218" s="168"/>
      <c r="AT218" s="164" t="s">
        <v>194</v>
      </c>
      <c r="AU218" s="164" t="s">
        <v>86</v>
      </c>
      <c r="AV218" s="13" t="s">
        <v>84</v>
      </c>
      <c r="AW218" s="13" t="s">
        <v>32</v>
      </c>
      <c r="AX218" s="13" t="s">
        <v>77</v>
      </c>
      <c r="AY218" s="164" t="s">
        <v>184</v>
      </c>
    </row>
    <row r="219" spans="1:65" s="14" customFormat="1" x14ac:dyDescent="0.15">
      <c r="B219" s="169"/>
      <c r="D219" s="159" t="s">
        <v>194</v>
      </c>
      <c r="E219" s="170" t="s">
        <v>1</v>
      </c>
      <c r="F219" s="171" t="s">
        <v>579</v>
      </c>
      <c r="H219" s="172">
        <v>28.8</v>
      </c>
      <c r="L219" s="169"/>
      <c r="M219" s="173"/>
      <c r="N219" s="174"/>
      <c r="O219" s="174"/>
      <c r="P219" s="174"/>
      <c r="Q219" s="174"/>
      <c r="R219" s="174"/>
      <c r="S219" s="174"/>
      <c r="T219" s="175"/>
      <c r="AT219" s="170" t="s">
        <v>194</v>
      </c>
      <c r="AU219" s="170" t="s">
        <v>86</v>
      </c>
      <c r="AV219" s="14" t="s">
        <v>86</v>
      </c>
      <c r="AW219" s="14" t="s">
        <v>32</v>
      </c>
      <c r="AX219" s="14" t="s">
        <v>77</v>
      </c>
      <c r="AY219" s="170" t="s">
        <v>184</v>
      </c>
    </row>
    <row r="220" spans="1:65" s="13" customFormat="1" ht="33" x14ac:dyDescent="0.15">
      <c r="B220" s="163"/>
      <c r="D220" s="159" t="s">
        <v>194</v>
      </c>
      <c r="E220" s="164" t="s">
        <v>1</v>
      </c>
      <c r="F220" s="165" t="s">
        <v>307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580</v>
      </c>
      <c r="H221" s="172">
        <v>1.1220000000000001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77</v>
      </c>
      <c r="AY221" s="170" t="s">
        <v>184</v>
      </c>
    </row>
    <row r="222" spans="1:65" s="15" customFormat="1" x14ac:dyDescent="0.15">
      <c r="B222" s="176"/>
      <c r="D222" s="159" t="s">
        <v>194</v>
      </c>
      <c r="E222" s="177" t="s">
        <v>1</v>
      </c>
      <c r="F222" s="178" t="s">
        <v>242</v>
      </c>
      <c r="H222" s="179">
        <v>29.922000000000001</v>
      </c>
      <c r="L222" s="176"/>
      <c r="M222" s="180"/>
      <c r="N222" s="181"/>
      <c r="O222" s="181"/>
      <c r="P222" s="181"/>
      <c r="Q222" s="181"/>
      <c r="R222" s="181"/>
      <c r="S222" s="181"/>
      <c r="T222" s="182"/>
      <c r="AT222" s="177" t="s">
        <v>194</v>
      </c>
      <c r="AU222" s="177" t="s">
        <v>86</v>
      </c>
      <c r="AV222" s="15" t="s">
        <v>97</v>
      </c>
      <c r="AW222" s="15" t="s">
        <v>32</v>
      </c>
      <c r="AX222" s="15" t="s">
        <v>84</v>
      </c>
      <c r="AY222" s="177" t="s">
        <v>184</v>
      </c>
    </row>
    <row r="223" spans="1:65" s="2" customFormat="1" ht="16.5" customHeight="1" x14ac:dyDescent="0.15">
      <c r="A223" s="30"/>
      <c r="B223" s="146"/>
      <c r="C223" s="183" t="s">
        <v>299</v>
      </c>
      <c r="D223" s="183" t="s">
        <v>310</v>
      </c>
      <c r="E223" s="184" t="s">
        <v>311</v>
      </c>
      <c r="F223" s="185" t="s">
        <v>312</v>
      </c>
      <c r="G223" s="186" t="s">
        <v>300</v>
      </c>
      <c r="H223" s="187">
        <v>53.695</v>
      </c>
      <c r="I223" s="188"/>
      <c r="J223" s="188">
        <f>ROUND(I223*H223,2)</f>
        <v>0</v>
      </c>
      <c r="K223" s="185" t="s">
        <v>1</v>
      </c>
      <c r="L223" s="189"/>
      <c r="M223" s="190" t="s">
        <v>1</v>
      </c>
      <c r="N223" s="191" t="s">
        <v>42</v>
      </c>
      <c r="O223" s="155">
        <v>0</v>
      </c>
      <c r="P223" s="155">
        <f>O223*H223</f>
        <v>0</v>
      </c>
      <c r="Q223" s="155">
        <v>1</v>
      </c>
      <c r="R223" s="155">
        <f>Q223*H223</f>
        <v>53.695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226</v>
      </c>
      <c r="AT223" s="157" t="s">
        <v>310</v>
      </c>
      <c r="AU223" s="157" t="s">
        <v>86</v>
      </c>
      <c r="AY223" s="18" t="s">
        <v>184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97</v>
      </c>
      <c r="BM223" s="157" t="s">
        <v>581</v>
      </c>
    </row>
    <row r="224" spans="1:65" s="13" customFormat="1" x14ac:dyDescent="0.15">
      <c r="B224" s="163"/>
      <c r="D224" s="159" t="s">
        <v>194</v>
      </c>
      <c r="E224" s="164" t="s">
        <v>1</v>
      </c>
      <c r="F224" s="165" t="s">
        <v>314</v>
      </c>
      <c r="H224" s="164" t="s">
        <v>1</v>
      </c>
      <c r="L224" s="163"/>
      <c r="M224" s="166"/>
      <c r="N224" s="167"/>
      <c r="O224" s="167"/>
      <c r="P224" s="167"/>
      <c r="Q224" s="167"/>
      <c r="R224" s="167"/>
      <c r="S224" s="167"/>
      <c r="T224" s="168"/>
      <c r="AT224" s="164" t="s">
        <v>194</v>
      </c>
      <c r="AU224" s="164" t="s">
        <v>86</v>
      </c>
      <c r="AV224" s="13" t="s">
        <v>84</v>
      </c>
      <c r="AW224" s="13" t="s">
        <v>32</v>
      </c>
      <c r="AX224" s="13" t="s">
        <v>77</v>
      </c>
      <c r="AY224" s="164" t="s">
        <v>184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582</v>
      </c>
      <c r="H225" s="172">
        <v>53.28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77</v>
      </c>
      <c r="AY225" s="170" t="s">
        <v>184</v>
      </c>
    </row>
    <row r="226" spans="1:65" s="14" customFormat="1" x14ac:dyDescent="0.15">
      <c r="B226" s="169"/>
      <c r="D226" s="159" t="s">
        <v>194</v>
      </c>
      <c r="E226" s="170" t="s">
        <v>1</v>
      </c>
      <c r="F226" s="171" t="s">
        <v>583</v>
      </c>
      <c r="H226" s="172">
        <v>0.41499999999999998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77</v>
      </c>
      <c r="AY226" s="170" t="s">
        <v>184</v>
      </c>
    </row>
    <row r="227" spans="1:65" s="15" customFormat="1" x14ac:dyDescent="0.15">
      <c r="B227" s="176"/>
      <c r="D227" s="159" t="s">
        <v>194</v>
      </c>
      <c r="E227" s="177" t="s">
        <v>1</v>
      </c>
      <c r="F227" s="178" t="s">
        <v>242</v>
      </c>
      <c r="H227" s="179">
        <v>53.695</v>
      </c>
      <c r="L227" s="176"/>
      <c r="M227" s="180"/>
      <c r="N227" s="181"/>
      <c r="O227" s="181"/>
      <c r="P227" s="181"/>
      <c r="Q227" s="181"/>
      <c r="R227" s="181"/>
      <c r="S227" s="181"/>
      <c r="T227" s="182"/>
      <c r="AT227" s="177" t="s">
        <v>194</v>
      </c>
      <c r="AU227" s="177" t="s">
        <v>86</v>
      </c>
      <c r="AV227" s="15" t="s">
        <v>97</v>
      </c>
      <c r="AW227" s="15" t="s">
        <v>32</v>
      </c>
      <c r="AX227" s="15" t="s">
        <v>84</v>
      </c>
      <c r="AY227" s="177" t="s">
        <v>184</v>
      </c>
    </row>
    <row r="228" spans="1:65" s="2" customFormat="1" ht="66.75" customHeight="1" x14ac:dyDescent="0.15">
      <c r="A228" s="30"/>
      <c r="B228" s="146"/>
      <c r="C228" s="147" t="s">
        <v>302</v>
      </c>
      <c r="D228" s="147" t="s">
        <v>186</v>
      </c>
      <c r="E228" s="148" t="s">
        <v>318</v>
      </c>
      <c r="F228" s="149" t="s">
        <v>319</v>
      </c>
      <c r="G228" s="150" t="s">
        <v>239</v>
      </c>
      <c r="H228" s="151">
        <v>6.8609999999999998</v>
      </c>
      <c r="I228" s="152"/>
      <c r="J228" s="152">
        <f>ROUND(I228*H228,2)</f>
        <v>0</v>
      </c>
      <c r="K228" s="149" t="s">
        <v>190</v>
      </c>
      <c r="L228" s="31"/>
      <c r="M228" s="153" t="s">
        <v>1</v>
      </c>
      <c r="N228" s="154" t="s">
        <v>42</v>
      </c>
      <c r="O228" s="155">
        <v>0.435</v>
      </c>
      <c r="P228" s="155">
        <f>O228*H228</f>
        <v>2.9845349999999997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97</v>
      </c>
      <c r="AT228" s="157" t="s">
        <v>186</v>
      </c>
      <c r="AU228" s="157" t="s">
        <v>86</v>
      </c>
      <c r="AY228" s="18" t="s">
        <v>184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97</v>
      </c>
      <c r="BM228" s="157" t="s">
        <v>584</v>
      </c>
    </row>
    <row r="229" spans="1:65" s="13" customFormat="1" x14ac:dyDescent="0.15">
      <c r="B229" s="163"/>
      <c r="D229" s="159" t="s">
        <v>194</v>
      </c>
      <c r="E229" s="164" t="s">
        <v>1</v>
      </c>
      <c r="F229" s="165" t="s">
        <v>195</v>
      </c>
      <c r="H229" s="164" t="s">
        <v>1</v>
      </c>
      <c r="L229" s="163"/>
      <c r="M229" s="166"/>
      <c r="N229" s="167"/>
      <c r="O229" s="167"/>
      <c r="P229" s="167"/>
      <c r="Q229" s="167"/>
      <c r="R229" s="167"/>
      <c r="S229" s="167"/>
      <c r="T229" s="168"/>
      <c r="AT229" s="164" t="s">
        <v>194</v>
      </c>
      <c r="AU229" s="164" t="s">
        <v>86</v>
      </c>
      <c r="AV229" s="13" t="s">
        <v>84</v>
      </c>
      <c r="AW229" s="13" t="s">
        <v>32</v>
      </c>
      <c r="AX229" s="13" t="s">
        <v>77</v>
      </c>
      <c r="AY229" s="164" t="s">
        <v>184</v>
      </c>
    </row>
    <row r="230" spans="1:65" s="13" customFormat="1" x14ac:dyDescent="0.15">
      <c r="B230" s="163"/>
      <c r="D230" s="159" t="s">
        <v>194</v>
      </c>
      <c r="E230" s="164" t="s">
        <v>1</v>
      </c>
      <c r="F230" s="165" t="s">
        <v>246</v>
      </c>
      <c r="H230" s="164" t="s">
        <v>1</v>
      </c>
      <c r="L230" s="163"/>
      <c r="M230" s="166"/>
      <c r="N230" s="167"/>
      <c r="O230" s="167"/>
      <c r="P230" s="167"/>
      <c r="Q230" s="167"/>
      <c r="R230" s="167"/>
      <c r="S230" s="167"/>
      <c r="T230" s="168"/>
      <c r="AT230" s="164" t="s">
        <v>194</v>
      </c>
      <c r="AU230" s="164" t="s">
        <v>86</v>
      </c>
      <c r="AV230" s="13" t="s">
        <v>84</v>
      </c>
      <c r="AW230" s="13" t="s">
        <v>32</v>
      </c>
      <c r="AX230" s="13" t="s">
        <v>77</v>
      </c>
      <c r="AY230" s="164" t="s">
        <v>184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 t="s">
        <v>585</v>
      </c>
      <c r="H231" s="172">
        <v>10.55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77</v>
      </c>
      <c r="AY231" s="170" t="s">
        <v>184</v>
      </c>
    </row>
    <row r="232" spans="1:65" s="14" customFormat="1" x14ac:dyDescent="0.15">
      <c r="B232" s="169"/>
      <c r="D232" s="159" t="s">
        <v>194</v>
      </c>
      <c r="E232" s="170" t="s">
        <v>1</v>
      </c>
      <c r="F232" s="171" t="s">
        <v>586</v>
      </c>
      <c r="H232" s="172">
        <v>-3.6890000000000001</v>
      </c>
      <c r="L232" s="169"/>
      <c r="M232" s="173"/>
      <c r="N232" s="174"/>
      <c r="O232" s="174"/>
      <c r="P232" s="174"/>
      <c r="Q232" s="174"/>
      <c r="R232" s="174"/>
      <c r="S232" s="174"/>
      <c r="T232" s="175"/>
      <c r="AT232" s="170" t="s">
        <v>194</v>
      </c>
      <c r="AU232" s="170" t="s">
        <v>86</v>
      </c>
      <c r="AV232" s="14" t="s">
        <v>86</v>
      </c>
      <c r="AW232" s="14" t="s">
        <v>32</v>
      </c>
      <c r="AX232" s="14" t="s">
        <v>77</v>
      </c>
      <c r="AY232" s="170" t="s">
        <v>184</v>
      </c>
    </row>
    <row r="233" spans="1:65" s="15" customFormat="1" x14ac:dyDescent="0.15">
      <c r="B233" s="176"/>
      <c r="D233" s="159" t="s">
        <v>194</v>
      </c>
      <c r="E233" s="177" t="s">
        <v>1</v>
      </c>
      <c r="F233" s="178" t="s">
        <v>242</v>
      </c>
      <c r="H233" s="179">
        <v>6.8609999999999998</v>
      </c>
      <c r="L233" s="176"/>
      <c r="M233" s="180"/>
      <c r="N233" s="181"/>
      <c r="O233" s="181"/>
      <c r="P233" s="181"/>
      <c r="Q233" s="181"/>
      <c r="R233" s="181"/>
      <c r="S233" s="181"/>
      <c r="T233" s="182"/>
      <c r="AT233" s="177" t="s">
        <v>194</v>
      </c>
      <c r="AU233" s="177" t="s">
        <v>86</v>
      </c>
      <c r="AV233" s="15" t="s">
        <v>97</v>
      </c>
      <c r="AW233" s="15" t="s">
        <v>32</v>
      </c>
      <c r="AX233" s="15" t="s">
        <v>84</v>
      </c>
      <c r="AY233" s="177" t="s">
        <v>184</v>
      </c>
    </row>
    <row r="234" spans="1:65" s="2" customFormat="1" ht="16.5" customHeight="1" x14ac:dyDescent="0.15">
      <c r="A234" s="30"/>
      <c r="B234" s="146"/>
      <c r="C234" s="183" t="s">
        <v>309</v>
      </c>
      <c r="D234" s="183" t="s">
        <v>310</v>
      </c>
      <c r="E234" s="184" t="s">
        <v>324</v>
      </c>
      <c r="F234" s="185" t="s">
        <v>325</v>
      </c>
      <c r="G234" s="186" t="s">
        <v>300</v>
      </c>
      <c r="H234" s="187">
        <v>12.693</v>
      </c>
      <c r="I234" s="188"/>
      <c r="J234" s="188">
        <f>ROUND(I234*H234,2)</f>
        <v>0</v>
      </c>
      <c r="K234" s="185" t="s">
        <v>190</v>
      </c>
      <c r="L234" s="189"/>
      <c r="M234" s="190" t="s">
        <v>1</v>
      </c>
      <c r="N234" s="191" t="s">
        <v>42</v>
      </c>
      <c r="O234" s="155">
        <v>0</v>
      </c>
      <c r="P234" s="155">
        <f>O234*H234</f>
        <v>0</v>
      </c>
      <c r="Q234" s="155">
        <v>1</v>
      </c>
      <c r="R234" s="155">
        <f>Q234*H234</f>
        <v>12.693</v>
      </c>
      <c r="S234" s="155">
        <v>0</v>
      </c>
      <c r="T234" s="156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7" t="s">
        <v>226</v>
      </c>
      <c r="AT234" s="157" t="s">
        <v>310</v>
      </c>
      <c r="AU234" s="157" t="s">
        <v>86</v>
      </c>
      <c r="AY234" s="18" t="s">
        <v>184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8" t="s">
        <v>84</v>
      </c>
      <c r="BK234" s="158">
        <f>ROUND(I234*H234,2)</f>
        <v>0</v>
      </c>
      <c r="BL234" s="18" t="s">
        <v>97</v>
      </c>
      <c r="BM234" s="157" t="s">
        <v>587</v>
      </c>
    </row>
    <row r="235" spans="1:65" s="2" customFormat="1" ht="30" x14ac:dyDescent="0.15">
      <c r="A235" s="30"/>
      <c r="B235" s="31"/>
      <c r="C235" s="30"/>
      <c r="D235" s="159" t="s">
        <v>192</v>
      </c>
      <c r="E235" s="30"/>
      <c r="F235" s="160" t="s">
        <v>327</v>
      </c>
      <c r="G235" s="30"/>
      <c r="H235" s="30"/>
      <c r="I235" s="30"/>
      <c r="J235" s="30"/>
      <c r="K235" s="30"/>
      <c r="L235" s="31"/>
      <c r="M235" s="161"/>
      <c r="N235" s="162"/>
      <c r="O235" s="56"/>
      <c r="P235" s="56"/>
      <c r="Q235" s="56"/>
      <c r="R235" s="56"/>
      <c r="S235" s="56"/>
      <c r="T235" s="57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T235" s="18" t="s">
        <v>192</v>
      </c>
      <c r="AU235" s="18" t="s">
        <v>86</v>
      </c>
    </row>
    <row r="236" spans="1:65" s="14" customFormat="1" x14ac:dyDescent="0.15">
      <c r="B236" s="169"/>
      <c r="D236" s="159" t="s">
        <v>194</v>
      </c>
      <c r="F236" s="171" t="s">
        <v>588</v>
      </c>
      <c r="H236" s="172">
        <v>12.693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</v>
      </c>
      <c r="AX236" s="14" t="s">
        <v>84</v>
      </c>
      <c r="AY236" s="170" t="s">
        <v>184</v>
      </c>
    </row>
    <row r="237" spans="1:65" s="12" customFormat="1" ht="22.75" customHeight="1" x14ac:dyDescent="0.15">
      <c r="B237" s="134"/>
      <c r="D237" s="135" t="s">
        <v>76</v>
      </c>
      <c r="E237" s="144" t="s">
        <v>86</v>
      </c>
      <c r="F237" s="144" t="s">
        <v>329</v>
      </c>
      <c r="J237" s="145">
        <f>BK237</f>
        <v>0</v>
      </c>
      <c r="L237" s="134"/>
      <c r="M237" s="138"/>
      <c r="N237" s="139"/>
      <c r="O237" s="139"/>
      <c r="P237" s="140">
        <f>SUM(P238:P241)</f>
        <v>11.207280000000001</v>
      </c>
      <c r="Q237" s="139"/>
      <c r="R237" s="140">
        <f>SUM(R238:R241)</f>
        <v>9.9358280000000008</v>
      </c>
      <c r="S237" s="139"/>
      <c r="T237" s="141">
        <f>SUM(T238:T241)</f>
        <v>0</v>
      </c>
      <c r="AR237" s="135" t="s">
        <v>84</v>
      </c>
      <c r="AT237" s="142" t="s">
        <v>76</v>
      </c>
      <c r="AU237" s="142" t="s">
        <v>84</v>
      </c>
      <c r="AY237" s="135" t="s">
        <v>184</v>
      </c>
      <c r="BK237" s="143">
        <f>SUM(BK238:BK241)</f>
        <v>0</v>
      </c>
    </row>
    <row r="238" spans="1:65" s="2" customFormat="1" ht="44.25" customHeight="1" x14ac:dyDescent="0.15">
      <c r="A238" s="30"/>
      <c r="B238" s="146"/>
      <c r="C238" s="147" t="s">
        <v>317</v>
      </c>
      <c r="D238" s="147" t="s">
        <v>186</v>
      </c>
      <c r="E238" s="148" t="s">
        <v>331</v>
      </c>
      <c r="F238" s="149" t="s">
        <v>332</v>
      </c>
      <c r="G238" s="150" t="s">
        <v>239</v>
      </c>
      <c r="H238" s="151">
        <v>3.234</v>
      </c>
      <c r="I238" s="152"/>
      <c r="J238" s="152">
        <f>ROUND(I238*H238,2)</f>
        <v>0</v>
      </c>
      <c r="K238" s="149" t="s">
        <v>190</v>
      </c>
      <c r="L238" s="31"/>
      <c r="M238" s="153" t="s">
        <v>1</v>
      </c>
      <c r="N238" s="154" t="s">
        <v>42</v>
      </c>
      <c r="O238" s="155">
        <v>0.92</v>
      </c>
      <c r="P238" s="155">
        <f>O238*H238</f>
        <v>2.9752800000000001</v>
      </c>
      <c r="Q238" s="155">
        <v>1.63</v>
      </c>
      <c r="R238" s="155">
        <f>Q238*H238</f>
        <v>5.27142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97</v>
      </c>
      <c r="AT238" s="157" t="s">
        <v>186</v>
      </c>
      <c r="AU238" s="157" t="s">
        <v>86</v>
      </c>
      <c r="AY238" s="18" t="s">
        <v>184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97</v>
      </c>
      <c r="BM238" s="157" t="s">
        <v>589</v>
      </c>
    </row>
    <row r="239" spans="1:65" s="13" customFormat="1" x14ac:dyDescent="0.15">
      <c r="B239" s="163"/>
      <c r="D239" s="159" t="s">
        <v>194</v>
      </c>
      <c r="E239" s="164" t="s">
        <v>1</v>
      </c>
      <c r="F239" s="165" t="s">
        <v>195</v>
      </c>
      <c r="H239" s="164" t="s">
        <v>1</v>
      </c>
      <c r="L239" s="163"/>
      <c r="M239" s="166"/>
      <c r="N239" s="167"/>
      <c r="O239" s="167"/>
      <c r="P239" s="167"/>
      <c r="Q239" s="167"/>
      <c r="R239" s="167"/>
      <c r="S239" s="167"/>
      <c r="T239" s="168"/>
      <c r="AT239" s="164" t="s">
        <v>194</v>
      </c>
      <c r="AU239" s="164" t="s">
        <v>86</v>
      </c>
      <c r="AV239" s="13" t="s">
        <v>84</v>
      </c>
      <c r="AW239" s="13" t="s">
        <v>32</v>
      </c>
      <c r="AX239" s="13" t="s">
        <v>77</v>
      </c>
      <c r="AY239" s="164" t="s">
        <v>184</v>
      </c>
    </row>
    <row r="240" spans="1:65" s="14" customFormat="1" x14ac:dyDescent="0.15">
      <c r="B240" s="169"/>
      <c r="D240" s="159" t="s">
        <v>194</v>
      </c>
      <c r="E240" s="170" t="s">
        <v>1</v>
      </c>
      <c r="F240" s="171" t="s">
        <v>590</v>
      </c>
      <c r="H240" s="172">
        <v>3.234</v>
      </c>
      <c r="L240" s="169"/>
      <c r="M240" s="173"/>
      <c r="N240" s="174"/>
      <c r="O240" s="174"/>
      <c r="P240" s="174"/>
      <c r="Q240" s="174"/>
      <c r="R240" s="174"/>
      <c r="S240" s="174"/>
      <c r="T240" s="175"/>
      <c r="AT240" s="170" t="s">
        <v>194</v>
      </c>
      <c r="AU240" s="170" t="s">
        <v>86</v>
      </c>
      <c r="AV240" s="14" t="s">
        <v>86</v>
      </c>
      <c r="AW240" s="14" t="s">
        <v>32</v>
      </c>
      <c r="AX240" s="14" t="s">
        <v>84</v>
      </c>
      <c r="AY240" s="170" t="s">
        <v>184</v>
      </c>
    </row>
    <row r="241" spans="1:65" s="2" customFormat="1" ht="66.75" customHeight="1" x14ac:dyDescent="0.15">
      <c r="A241" s="30"/>
      <c r="B241" s="146"/>
      <c r="C241" s="147" t="s">
        <v>323</v>
      </c>
      <c r="D241" s="147" t="s">
        <v>186</v>
      </c>
      <c r="E241" s="148" t="s">
        <v>336</v>
      </c>
      <c r="F241" s="149" t="s">
        <v>337</v>
      </c>
      <c r="G241" s="150" t="s">
        <v>229</v>
      </c>
      <c r="H241" s="151">
        <v>19.600000000000001</v>
      </c>
      <c r="I241" s="152"/>
      <c r="J241" s="152">
        <f>ROUND(I241*H241,2)</f>
        <v>0</v>
      </c>
      <c r="K241" s="149" t="s">
        <v>190</v>
      </c>
      <c r="L241" s="31"/>
      <c r="M241" s="153" t="s">
        <v>1</v>
      </c>
      <c r="N241" s="154" t="s">
        <v>42</v>
      </c>
      <c r="O241" s="155">
        <v>0.42</v>
      </c>
      <c r="P241" s="155">
        <f>O241*H241</f>
        <v>8.2320000000000011</v>
      </c>
      <c r="Q241" s="155">
        <v>0.23798</v>
      </c>
      <c r="R241" s="155">
        <f>Q241*H241</f>
        <v>4.6644079999999999</v>
      </c>
      <c r="S241" s="155">
        <v>0</v>
      </c>
      <c r="T241" s="156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97</v>
      </c>
      <c r="AT241" s="157" t="s">
        <v>186</v>
      </c>
      <c r="AU241" s="157" t="s">
        <v>86</v>
      </c>
      <c r="AY241" s="18" t="s">
        <v>184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8" t="s">
        <v>84</v>
      </c>
      <c r="BK241" s="158">
        <f>ROUND(I241*H241,2)</f>
        <v>0</v>
      </c>
      <c r="BL241" s="18" t="s">
        <v>97</v>
      </c>
      <c r="BM241" s="157" t="s">
        <v>591</v>
      </c>
    </row>
    <row r="242" spans="1:65" s="12" customFormat="1" ht="22.75" customHeight="1" x14ac:dyDescent="0.15">
      <c r="B242" s="134"/>
      <c r="D242" s="135" t="s">
        <v>76</v>
      </c>
      <c r="E242" s="144" t="s">
        <v>93</v>
      </c>
      <c r="F242" s="144" t="s">
        <v>339</v>
      </c>
      <c r="J242" s="145">
        <f>BK242</f>
        <v>0</v>
      </c>
      <c r="L242" s="134"/>
      <c r="M242" s="138"/>
      <c r="N242" s="139"/>
      <c r="O242" s="139"/>
      <c r="P242" s="140">
        <f>SUM(P243:P244)</f>
        <v>3.0184000000000006</v>
      </c>
      <c r="Q242" s="139"/>
      <c r="R242" s="140">
        <f>SUM(R243:R244)</f>
        <v>0</v>
      </c>
      <c r="S242" s="139"/>
      <c r="T242" s="141">
        <f>SUM(T243:T244)</f>
        <v>0</v>
      </c>
      <c r="AR242" s="135" t="s">
        <v>84</v>
      </c>
      <c r="AT242" s="142" t="s">
        <v>76</v>
      </c>
      <c r="AU242" s="142" t="s">
        <v>84</v>
      </c>
      <c r="AY242" s="135" t="s">
        <v>184</v>
      </c>
      <c r="BK242" s="143">
        <f>SUM(BK243:BK244)</f>
        <v>0</v>
      </c>
    </row>
    <row r="243" spans="1:65" s="2" customFormat="1" ht="16.5" customHeight="1" x14ac:dyDescent="0.15">
      <c r="A243" s="30"/>
      <c r="B243" s="146"/>
      <c r="C243" s="147" t="s">
        <v>330</v>
      </c>
      <c r="D243" s="147" t="s">
        <v>186</v>
      </c>
      <c r="E243" s="148" t="s">
        <v>341</v>
      </c>
      <c r="F243" s="149" t="s">
        <v>342</v>
      </c>
      <c r="G243" s="150" t="s">
        <v>229</v>
      </c>
      <c r="H243" s="151">
        <v>19.600000000000001</v>
      </c>
      <c r="I243" s="152"/>
      <c r="J243" s="152">
        <f>ROUND(I243*H243,2)</f>
        <v>0</v>
      </c>
      <c r="K243" s="149" t="s">
        <v>190</v>
      </c>
      <c r="L243" s="31"/>
      <c r="M243" s="153" t="s">
        <v>1</v>
      </c>
      <c r="N243" s="154" t="s">
        <v>42</v>
      </c>
      <c r="O243" s="155">
        <v>6.9000000000000006E-2</v>
      </c>
      <c r="P243" s="155">
        <f>O243*H243</f>
        <v>1.3524000000000003</v>
      </c>
      <c r="Q243" s="155">
        <v>0</v>
      </c>
      <c r="R243" s="155">
        <f>Q243*H243</f>
        <v>0</v>
      </c>
      <c r="S243" s="155">
        <v>0</v>
      </c>
      <c r="T243" s="156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7" t="s">
        <v>97</v>
      </c>
      <c r="AT243" s="157" t="s">
        <v>186</v>
      </c>
      <c r="AU243" s="157" t="s">
        <v>86</v>
      </c>
      <c r="AY243" s="18" t="s">
        <v>184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18" t="s">
        <v>84</v>
      </c>
      <c r="BK243" s="158">
        <f>ROUND(I243*H243,2)</f>
        <v>0</v>
      </c>
      <c r="BL243" s="18" t="s">
        <v>97</v>
      </c>
      <c r="BM243" s="157" t="s">
        <v>592</v>
      </c>
    </row>
    <row r="244" spans="1:65" s="2" customFormat="1" ht="24.25" customHeight="1" x14ac:dyDescent="0.15">
      <c r="A244" s="30"/>
      <c r="B244" s="146"/>
      <c r="C244" s="147" t="s">
        <v>335</v>
      </c>
      <c r="D244" s="147" t="s">
        <v>186</v>
      </c>
      <c r="E244" s="148" t="s">
        <v>345</v>
      </c>
      <c r="F244" s="149" t="s">
        <v>346</v>
      </c>
      <c r="G244" s="150" t="s">
        <v>229</v>
      </c>
      <c r="H244" s="151">
        <v>19.600000000000001</v>
      </c>
      <c r="I244" s="152"/>
      <c r="J244" s="152">
        <f>ROUND(I244*H244,2)</f>
        <v>0</v>
      </c>
      <c r="K244" s="149" t="s">
        <v>190</v>
      </c>
      <c r="L244" s="31"/>
      <c r="M244" s="153" t="s">
        <v>1</v>
      </c>
      <c r="N244" s="154" t="s">
        <v>42</v>
      </c>
      <c r="O244" s="155">
        <v>8.5000000000000006E-2</v>
      </c>
      <c r="P244" s="155">
        <f>O244*H244</f>
        <v>1.6660000000000001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97</v>
      </c>
      <c r="AT244" s="157" t="s">
        <v>186</v>
      </c>
      <c r="AU244" s="157" t="s">
        <v>86</v>
      </c>
      <c r="AY244" s="18" t="s">
        <v>184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97</v>
      </c>
      <c r="BM244" s="157" t="s">
        <v>593</v>
      </c>
    </row>
    <row r="245" spans="1:65" s="12" customFormat="1" ht="22.75" customHeight="1" x14ac:dyDescent="0.15">
      <c r="B245" s="134"/>
      <c r="D245" s="135" t="s">
        <v>76</v>
      </c>
      <c r="E245" s="144" t="s">
        <v>97</v>
      </c>
      <c r="F245" s="144" t="s">
        <v>348</v>
      </c>
      <c r="J245" s="145">
        <f>BK245</f>
        <v>0</v>
      </c>
      <c r="L245" s="134"/>
      <c r="M245" s="138"/>
      <c r="N245" s="139"/>
      <c r="O245" s="139"/>
      <c r="P245" s="140">
        <f>SUM(P246:P263)</f>
        <v>5.5468190000000011</v>
      </c>
      <c r="Q245" s="139"/>
      <c r="R245" s="140">
        <f>SUM(R246:R263)</f>
        <v>0.24493999999999999</v>
      </c>
      <c r="S245" s="139"/>
      <c r="T245" s="141">
        <f>SUM(T246:T263)</f>
        <v>0</v>
      </c>
      <c r="AR245" s="135" t="s">
        <v>84</v>
      </c>
      <c r="AT245" s="142" t="s">
        <v>76</v>
      </c>
      <c r="AU245" s="142" t="s">
        <v>84</v>
      </c>
      <c r="AY245" s="135" t="s">
        <v>184</v>
      </c>
      <c r="BK245" s="143">
        <f>SUM(BK246:BK263)</f>
        <v>0</v>
      </c>
    </row>
    <row r="246" spans="1:65" s="2" customFormat="1" ht="33" customHeight="1" x14ac:dyDescent="0.15">
      <c r="A246" s="30"/>
      <c r="B246" s="146"/>
      <c r="C246" s="147" t="s">
        <v>340</v>
      </c>
      <c r="D246" s="147" t="s">
        <v>186</v>
      </c>
      <c r="E246" s="148" t="s">
        <v>350</v>
      </c>
      <c r="F246" s="149" t="s">
        <v>351</v>
      </c>
      <c r="G246" s="150" t="s">
        <v>239</v>
      </c>
      <c r="H246" s="151">
        <v>0.13200000000000001</v>
      </c>
      <c r="I246" s="152"/>
      <c r="J246" s="152">
        <f>ROUND(I246*H246,2)</f>
        <v>0</v>
      </c>
      <c r="K246" s="149" t="s">
        <v>190</v>
      </c>
      <c r="L246" s="31"/>
      <c r="M246" s="153" t="s">
        <v>1</v>
      </c>
      <c r="N246" s="154" t="s">
        <v>42</v>
      </c>
      <c r="O246" s="155">
        <v>1.3169999999999999</v>
      </c>
      <c r="P246" s="155">
        <f>O246*H246</f>
        <v>0.173844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97</v>
      </c>
      <c r="AT246" s="157" t="s">
        <v>186</v>
      </c>
      <c r="AU246" s="157" t="s">
        <v>86</v>
      </c>
      <c r="AY246" s="18" t="s">
        <v>184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8" t="s">
        <v>84</v>
      </c>
      <c r="BK246" s="158">
        <f>ROUND(I246*H246,2)</f>
        <v>0</v>
      </c>
      <c r="BL246" s="18" t="s">
        <v>97</v>
      </c>
      <c r="BM246" s="157" t="s">
        <v>594</v>
      </c>
    </row>
    <row r="247" spans="1:65" s="13" customFormat="1" x14ac:dyDescent="0.15">
      <c r="B247" s="163"/>
      <c r="D247" s="159" t="s">
        <v>194</v>
      </c>
      <c r="E247" s="164" t="s">
        <v>1</v>
      </c>
      <c r="F247" s="165" t="s">
        <v>353</v>
      </c>
      <c r="H247" s="164" t="s">
        <v>1</v>
      </c>
      <c r="L247" s="163"/>
      <c r="M247" s="166"/>
      <c r="N247" s="167"/>
      <c r="O247" s="167"/>
      <c r="P247" s="167"/>
      <c r="Q247" s="167"/>
      <c r="R247" s="167"/>
      <c r="S247" s="167"/>
      <c r="T247" s="168"/>
      <c r="AT247" s="164" t="s">
        <v>194</v>
      </c>
      <c r="AU247" s="164" t="s">
        <v>86</v>
      </c>
      <c r="AV247" s="13" t="s">
        <v>84</v>
      </c>
      <c r="AW247" s="13" t="s">
        <v>32</v>
      </c>
      <c r="AX247" s="13" t="s">
        <v>77</v>
      </c>
      <c r="AY247" s="164" t="s">
        <v>184</v>
      </c>
    </row>
    <row r="248" spans="1:65" s="13" customFormat="1" x14ac:dyDescent="0.15">
      <c r="B248" s="163"/>
      <c r="D248" s="159" t="s">
        <v>194</v>
      </c>
      <c r="E248" s="164" t="s">
        <v>1</v>
      </c>
      <c r="F248" s="165" t="s">
        <v>354</v>
      </c>
      <c r="H248" s="164" t="s">
        <v>1</v>
      </c>
      <c r="L248" s="163"/>
      <c r="M248" s="166"/>
      <c r="N248" s="167"/>
      <c r="O248" s="167"/>
      <c r="P248" s="167"/>
      <c r="Q248" s="167"/>
      <c r="R248" s="167"/>
      <c r="S248" s="167"/>
      <c r="T248" s="168"/>
      <c r="AT248" s="164" t="s">
        <v>194</v>
      </c>
      <c r="AU248" s="164" t="s">
        <v>86</v>
      </c>
      <c r="AV248" s="13" t="s">
        <v>84</v>
      </c>
      <c r="AW248" s="13" t="s">
        <v>32</v>
      </c>
      <c r="AX248" s="13" t="s">
        <v>77</v>
      </c>
      <c r="AY248" s="164" t="s">
        <v>184</v>
      </c>
    </row>
    <row r="249" spans="1:65" s="14" customFormat="1" x14ac:dyDescent="0.15">
      <c r="B249" s="169"/>
      <c r="D249" s="159" t="s">
        <v>194</v>
      </c>
      <c r="E249" s="170" t="s">
        <v>1</v>
      </c>
      <c r="F249" s="171" t="s">
        <v>595</v>
      </c>
      <c r="H249" s="172">
        <v>0.13200000000000001</v>
      </c>
      <c r="L249" s="169"/>
      <c r="M249" s="173"/>
      <c r="N249" s="174"/>
      <c r="O249" s="174"/>
      <c r="P249" s="174"/>
      <c r="Q249" s="174"/>
      <c r="R249" s="174"/>
      <c r="S249" s="174"/>
      <c r="T249" s="175"/>
      <c r="AT249" s="170" t="s">
        <v>194</v>
      </c>
      <c r="AU249" s="170" t="s">
        <v>86</v>
      </c>
      <c r="AV249" s="14" t="s">
        <v>86</v>
      </c>
      <c r="AW249" s="14" t="s">
        <v>32</v>
      </c>
      <c r="AX249" s="14" t="s">
        <v>84</v>
      </c>
      <c r="AY249" s="170" t="s">
        <v>184</v>
      </c>
    </row>
    <row r="250" spans="1:65" s="2" customFormat="1" ht="24.25" customHeight="1" x14ac:dyDescent="0.15">
      <c r="A250" s="30"/>
      <c r="B250" s="146"/>
      <c r="C250" s="147" t="s">
        <v>344</v>
      </c>
      <c r="D250" s="147" t="s">
        <v>186</v>
      </c>
      <c r="E250" s="148" t="s">
        <v>357</v>
      </c>
      <c r="F250" s="149" t="s">
        <v>358</v>
      </c>
      <c r="G250" s="150" t="s">
        <v>359</v>
      </c>
      <c r="H250" s="151">
        <v>1</v>
      </c>
      <c r="I250" s="152"/>
      <c r="J250" s="152">
        <f>ROUND(I250*H250,2)</f>
        <v>0</v>
      </c>
      <c r="K250" s="149" t="s">
        <v>190</v>
      </c>
      <c r="L250" s="31"/>
      <c r="M250" s="153" t="s">
        <v>1</v>
      </c>
      <c r="N250" s="154" t="s">
        <v>42</v>
      </c>
      <c r="O250" s="155">
        <v>1.05</v>
      </c>
      <c r="P250" s="155">
        <f>O250*H250</f>
        <v>1.05</v>
      </c>
      <c r="Q250" s="155">
        <v>0.22394</v>
      </c>
      <c r="R250" s="155">
        <f>Q250*H250</f>
        <v>0.22394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97</v>
      </c>
      <c r="AT250" s="157" t="s">
        <v>186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596</v>
      </c>
    </row>
    <row r="251" spans="1:65" s="14" customFormat="1" x14ac:dyDescent="0.15">
      <c r="B251" s="169"/>
      <c r="D251" s="159" t="s">
        <v>194</v>
      </c>
      <c r="E251" s="170" t="s">
        <v>1</v>
      </c>
      <c r="F251" s="171" t="s">
        <v>84</v>
      </c>
      <c r="H251" s="172">
        <v>1</v>
      </c>
      <c r="L251" s="169"/>
      <c r="M251" s="173"/>
      <c r="N251" s="174"/>
      <c r="O251" s="174"/>
      <c r="P251" s="174"/>
      <c r="Q251" s="174"/>
      <c r="R251" s="174"/>
      <c r="S251" s="174"/>
      <c r="T251" s="175"/>
      <c r="AT251" s="170" t="s">
        <v>194</v>
      </c>
      <c r="AU251" s="170" t="s">
        <v>86</v>
      </c>
      <c r="AV251" s="14" t="s">
        <v>86</v>
      </c>
      <c r="AW251" s="14" t="s">
        <v>32</v>
      </c>
      <c r="AX251" s="14" t="s">
        <v>84</v>
      </c>
      <c r="AY251" s="170" t="s">
        <v>184</v>
      </c>
    </row>
    <row r="252" spans="1:65" s="2" customFormat="1" ht="24.25" customHeight="1" x14ac:dyDescent="0.15">
      <c r="A252" s="30"/>
      <c r="B252" s="146"/>
      <c r="C252" s="183" t="s">
        <v>349</v>
      </c>
      <c r="D252" s="183" t="s">
        <v>310</v>
      </c>
      <c r="E252" s="184" t="s">
        <v>363</v>
      </c>
      <c r="F252" s="185" t="s">
        <v>364</v>
      </c>
      <c r="G252" s="186" t="s">
        <v>359</v>
      </c>
      <c r="H252" s="187">
        <v>1</v>
      </c>
      <c r="I252" s="188"/>
      <c r="J252" s="188">
        <f>ROUND(I252*H252,2)</f>
        <v>0</v>
      </c>
      <c r="K252" s="185" t="s">
        <v>190</v>
      </c>
      <c r="L252" s="189"/>
      <c r="M252" s="190" t="s">
        <v>1</v>
      </c>
      <c r="N252" s="191" t="s">
        <v>42</v>
      </c>
      <c r="O252" s="155">
        <v>0</v>
      </c>
      <c r="P252" s="155">
        <f>O252*H252</f>
        <v>0</v>
      </c>
      <c r="Q252" s="155">
        <v>2.1000000000000001E-2</v>
      </c>
      <c r="R252" s="155">
        <f>Q252*H252</f>
        <v>2.1000000000000001E-2</v>
      </c>
      <c r="S252" s="155">
        <v>0</v>
      </c>
      <c r="T252" s="156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226</v>
      </c>
      <c r="AT252" s="157" t="s">
        <v>310</v>
      </c>
      <c r="AU252" s="157" t="s">
        <v>86</v>
      </c>
      <c r="AY252" s="18" t="s">
        <v>184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8" t="s">
        <v>84</v>
      </c>
      <c r="BK252" s="158">
        <f>ROUND(I252*H252,2)</f>
        <v>0</v>
      </c>
      <c r="BL252" s="18" t="s">
        <v>97</v>
      </c>
      <c r="BM252" s="157" t="s">
        <v>597</v>
      </c>
    </row>
    <row r="253" spans="1:65" s="2" customFormat="1" ht="37.75" customHeight="1" x14ac:dyDescent="0.15">
      <c r="A253" s="30"/>
      <c r="B253" s="146"/>
      <c r="C253" s="147" t="s">
        <v>356</v>
      </c>
      <c r="D253" s="147" t="s">
        <v>186</v>
      </c>
      <c r="E253" s="148" t="s">
        <v>383</v>
      </c>
      <c r="F253" s="149" t="s">
        <v>384</v>
      </c>
      <c r="G253" s="150" t="s">
        <v>239</v>
      </c>
      <c r="H253" s="151">
        <v>2.1589999999999998</v>
      </c>
      <c r="I253" s="152"/>
      <c r="J253" s="152">
        <f>ROUND(I253*H253,2)</f>
        <v>0</v>
      </c>
      <c r="K253" s="149" t="s">
        <v>190</v>
      </c>
      <c r="L253" s="31"/>
      <c r="M253" s="153" t="s">
        <v>1</v>
      </c>
      <c r="N253" s="154" t="s">
        <v>42</v>
      </c>
      <c r="O253" s="155">
        <v>1.4650000000000001</v>
      </c>
      <c r="P253" s="155">
        <f>O253*H253</f>
        <v>3.1629350000000001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97</v>
      </c>
      <c r="AT253" s="157" t="s">
        <v>186</v>
      </c>
      <c r="AU253" s="157" t="s">
        <v>86</v>
      </c>
      <c r="AY253" s="18" t="s">
        <v>184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97</v>
      </c>
      <c r="BM253" s="157" t="s">
        <v>598</v>
      </c>
    </row>
    <row r="254" spans="1:65" s="13" customFormat="1" x14ac:dyDescent="0.15">
      <c r="B254" s="163"/>
      <c r="D254" s="159" t="s">
        <v>194</v>
      </c>
      <c r="E254" s="164" t="s">
        <v>1</v>
      </c>
      <c r="F254" s="165" t="s">
        <v>195</v>
      </c>
      <c r="H254" s="164" t="s">
        <v>1</v>
      </c>
      <c r="L254" s="163"/>
      <c r="M254" s="166"/>
      <c r="N254" s="167"/>
      <c r="O254" s="167"/>
      <c r="P254" s="167"/>
      <c r="Q254" s="167"/>
      <c r="R254" s="167"/>
      <c r="S254" s="167"/>
      <c r="T254" s="168"/>
      <c r="AT254" s="164" t="s">
        <v>194</v>
      </c>
      <c r="AU254" s="164" t="s">
        <v>86</v>
      </c>
      <c r="AV254" s="13" t="s">
        <v>84</v>
      </c>
      <c r="AW254" s="13" t="s">
        <v>32</v>
      </c>
      <c r="AX254" s="13" t="s">
        <v>77</v>
      </c>
      <c r="AY254" s="164" t="s">
        <v>184</v>
      </c>
    </row>
    <row r="255" spans="1:65" s="13" customFormat="1" x14ac:dyDescent="0.15">
      <c r="B255" s="163"/>
      <c r="D255" s="159" t="s">
        <v>194</v>
      </c>
      <c r="E255" s="164" t="s">
        <v>1</v>
      </c>
      <c r="F255" s="165" t="s">
        <v>246</v>
      </c>
      <c r="H255" s="164" t="s">
        <v>1</v>
      </c>
      <c r="L255" s="163"/>
      <c r="M255" s="166"/>
      <c r="N255" s="167"/>
      <c r="O255" s="167"/>
      <c r="P255" s="167"/>
      <c r="Q255" s="167"/>
      <c r="R255" s="167"/>
      <c r="S255" s="167"/>
      <c r="T255" s="168"/>
      <c r="AT255" s="164" t="s">
        <v>194</v>
      </c>
      <c r="AU255" s="164" t="s">
        <v>86</v>
      </c>
      <c r="AV255" s="13" t="s">
        <v>84</v>
      </c>
      <c r="AW255" s="13" t="s">
        <v>32</v>
      </c>
      <c r="AX255" s="13" t="s">
        <v>77</v>
      </c>
      <c r="AY255" s="164" t="s">
        <v>184</v>
      </c>
    </row>
    <row r="256" spans="1:65" s="14" customFormat="1" x14ac:dyDescent="0.15">
      <c r="B256" s="169"/>
      <c r="D256" s="159" t="s">
        <v>194</v>
      </c>
      <c r="E256" s="170" t="s">
        <v>1</v>
      </c>
      <c r="F256" s="171" t="s">
        <v>599</v>
      </c>
      <c r="H256" s="172">
        <v>1.958</v>
      </c>
      <c r="L256" s="169"/>
      <c r="M256" s="173"/>
      <c r="N256" s="174"/>
      <c r="O256" s="174"/>
      <c r="P256" s="174"/>
      <c r="Q256" s="174"/>
      <c r="R256" s="174"/>
      <c r="S256" s="174"/>
      <c r="T256" s="175"/>
      <c r="AT256" s="170" t="s">
        <v>194</v>
      </c>
      <c r="AU256" s="170" t="s">
        <v>86</v>
      </c>
      <c r="AV256" s="14" t="s">
        <v>86</v>
      </c>
      <c r="AW256" s="14" t="s">
        <v>32</v>
      </c>
      <c r="AX256" s="14" t="s">
        <v>77</v>
      </c>
      <c r="AY256" s="170" t="s">
        <v>184</v>
      </c>
    </row>
    <row r="257" spans="1:65" s="13" customFormat="1" x14ac:dyDescent="0.15">
      <c r="B257" s="163"/>
      <c r="D257" s="159" t="s">
        <v>194</v>
      </c>
      <c r="E257" s="164" t="s">
        <v>1</v>
      </c>
      <c r="F257" s="165" t="s">
        <v>387</v>
      </c>
      <c r="H257" s="164" t="s">
        <v>1</v>
      </c>
      <c r="L257" s="163"/>
      <c r="M257" s="166"/>
      <c r="N257" s="167"/>
      <c r="O257" s="167"/>
      <c r="P257" s="167"/>
      <c r="Q257" s="167"/>
      <c r="R257" s="167"/>
      <c r="S257" s="167"/>
      <c r="T257" s="168"/>
      <c r="AT257" s="164" t="s">
        <v>194</v>
      </c>
      <c r="AU257" s="164" t="s">
        <v>86</v>
      </c>
      <c r="AV257" s="13" t="s">
        <v>84</v>
      </c>
      <c r="AW257" s="13" t="s">
        <v>32</v>
      </c>
      <c r="AX257" s="13" t="s">
        <v>77</v>
      </c>
      <c r="AY257" s="164" t="s">
        <v>184</v>
      </c>
    </row>
    <row r="258" spans="1:65" s="13" customFormat="1" x14ac:dyDescent="0.15">
      <c r="B258" s="163"/>
      <c r="D258" s="159" t="s">
        <v>194</v>
      </c>
      <c r="E258" s="164" t="s">
        <v>1</v>
      </c>
      <c r="F258" s="165" t="s">
        <v>388</v>
      </c>
      <c r="H258" s="164" t="s">
        <v>1</v>
      </c>
      <c r="L258" s="163"/>
      <c r="M258" s="166"/>
      <c r="N258" s="167"/>
      <c r="O258" s="167"/>
      <c r="P258" s="167"/>
      <c r="Q258" s="167"/>
      <c r="R258" s="167"/>
      <c r="S258" s="167"/>
      <c r="T258" s="168"/>
      <c r="AT258" s="164" t="s">
        <v>194</v>
      </c>
      <c r="AU258" s="164" t="s">
        <v>86</v>
      </c>
      <c r="AV258" s="13" t="s">
        <v>84</v>
      </c>
      <c r="AW258" s="13" t="s">
        <v>32</v>
      </c>
      <c r="AX258" s="13" t="s">
        <v>77</v>
      </c>
      <c r="AY258" s="164" t="s">
        <v>184</v>
      </c>
    </row>
    <row r="259" spans="1:65" s="14" customFormat="1" x14ac:dyDescent="0.15">
      <c r="B259" s="169"/>
      <c r="D259" s="159" t="s">
        <v>194</v>
      </c>
      <c r="E259" s="170" t="s">
        <v>1</v>
      </c>
      <c r="F259" s="171" t="s">
        <v>600</v>
      </c>
      <c r="H259" s="172">
        <v>0.20100000000000001</v>
      </c>
      <c r="L259" s="169"/>
      <c r="M259" s="173"/>
      <c r="N259" s="174"/>
      <c r="O259" s="174"/>
      <c r="P259" s="174"/>
      <c r="Q259" s="174"/>
      <c r="R259" s="174"/>
      <c r="S259" s="174"/>
      <c r="T259" s="175"/>
      <c r="AT259" s="170" t="s">
        <v>194</v>
      </c>
      <c r="AU259" s="170" t="s">
        <v>86</v>
      </c>
      <c r="AV259" s="14" t="s">
        <v>86</v>
      </c>
      <c r="AW259" s="14" t="s">
        <v>32</v>
      </c>
      <c r="AX259" s="14" t="s">
        <v>77</v>
      </c>
      <c r="AY259" s="170" t="s">
        <v>184</v>
      </c>
    </row>
    <row r="260" spans="1:65" s="15" customFormat="1" x14ac:dyDescent="0.15">
      <c r="B260" s="176"/>
      <c r="D260" s="159" t="s">
        <v>194</v>
      </c>
      <c r="E260" s="177" t="s">
        <v>1</v>
      </c>
      <c r="F260" s="178" t="s">
        <v>242</v>
      </c>
      <c r="H260" s="179">
        <v>2.1589999999999998</v>
      </c>
      <c r="L260" s="176"/>
      <c r="M260" s="180"/>
      <c r="N260" s="181"/>
      <c r="O260" s="181"/>
      <c r="P260" s="181"/>
      <c r="Q260" s="181"/>
      <c r="R260" s="181"/>
      <c r="S260" s="181"/>
      <c r="T260" s="182"/>
      <c r="AT260" s="177" t="s">
        <v>194</v>
      </c>
      <c r="AU260" s="177" t="s">
        <v>86</v>
      </c>
      <c r="AV260" s="15" t="s">
        <v>97</v>
      </c>
      <c r="AW260" s="15" t="s">
        <v>32</v>
      </c>
      <c r="AX260" s="15" t="s">
        <v>84</v>
      </c>
      <c r="AY260" s="177" t="s">
        <v>184</v>
      </c>
    </row>
    <row r="261" spans="1:65" s="2" customFormat="1" ht="37.75" customHeight="1" x14ac:dyDescent="0.15">
      <c r="A261" s="30"/>
      <c r="B261" s="146"/>
      <c r="C261" s="147" t="s">
        <v>362</v>
      </c>
      <c r="D261" s="147" t="s">
        <v>186</v>
      </c>
      <c r="E261" s="148" t="s">
        <v>391</v>
      </c>
      <c r="F261" s="149" t="s">
        <v>392</v>
      </c>
      <c r="G261" s="150" t="s">
        <v>239</v>
      </c>
      <c r="H261" s="151">
        <v>0.84</v>
      </c>
      <c r="I261" s="152"/>
      <c r="J261" s="152">
        <f>ROUND(I261*H261,2)</f>
        <v>0</v>
      </c>
      <c r="K261" s="149" t="s">
        <v>190</v>
      </c>
      <c r="L261" s="31"/>
      <c r="M261" s="153" t="s">
        <v>1</v>
      </c>
      <c r="N261" s="154" t="s">
        <v>42</v>
      </c>
      <c r="O261" s="155">
        <v>1.381</v>
      </c>
      <c r="P261" s="155">
        <f>O261*H261</f>
        <v>1.16004</v>
      </c>
      <c r="Q261" s="155">
        <v>0</v>
      </c>
      <c r="R261" s="155">
        <f>Q261*H261</f>
        <v>0</v>
      </c>
      <c r="S261" s="155">
        <v>0</v>
      </c>
      <c r="T261" s="156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97</v>
      </c>
      <c r="AT261" s="157" t="s">
        <v>186</v>
      </c>
      <c r="AU261" s="157" t="s">
        <v>86</v>
      </c>
      <c r="AY261" s="18" t="s">
        <v>184</v>
      </c>
      <c r="BE261" s="158">
        <f>IF(N261="základní",J261,0)</f>
        <v>0</v>
      </c>
      <c r="BF261" s="158">
        <f>IF(N261="snížená",J261,0)</f>
        <v>0</v>
      </c>
      <c r="BG261" s="158">
        <f>IF(N261="zákl. přenesená",J261,0)</f>
        <v>0</v>
      </c>
      <c r="BH261" s="158">
        <f>IF(N261="sníž. přenesená",J261,0)</f>
        <v>0</v>
      </c>
      <c r="BI261" s="158">
        <f>IF(N261="nulová",J261,0)</f>
        <v>0</v>
      </c>
      <c r="BJ261" s="18" t="s">
        <v>84</v>
      </c>
      <c r="BK261" s="158">
        <f>ROUND(I261*H261,2)</f>
        <v>0</v>
      </c>
      <c r="BL261" s="18" t="s">
        <v>97</v>
      </c>
      <c r="BM261" s="157" t="s">
        <v>601</v>
      </c>
    </row>
    <row r="262" spans="1:65" s="13" customFormat="1" x14ac:dyDescent="0.15">
      <c r="B262" s="163"/>
      <c r="D262" s="159" t="s">
        <v>194</v>
      </c>
      <c r="E262" s="164" t="s">
        <v>1</v>
      </c>
      <c r="F262" s="165" t="s">
        <v>195</v>
      </c>
      <c r="H262" s="164" t="s">
        <v>1</v>
      </c>
      <c r="L262" s="163"/>
      <c r="M262" s="166"/>
      <c r="N262" s="167"/>
      <c r="O262" s="167"/>
      <c r="P262" s="167"/>
      <c r="Q262" s="167"/>
      <c r="R262" s="167"/>
      <c r="S262" s="167"/>
      <c r="T262" s="168"/>
      <c r="AT262" s="164" t="s">
        <v>194</v>
      </c>
      <c r="AU262" s="164" t="s">
        <v>86</v>
      </c>
      <c r="AV262" s="13" t="s">
        <v>84</v>
      </c>
      <c r="AW262" s="13" t="s">
        <v>32</v>
      </c>
      <c r="AX262" s="13" t="s">
        <v>77</v>
      </c>
      <c r="AY262" s="164" t="s">
        <v>184</v>
      </c>
    </row>
    <row r="263" spans="1:65" s="14" customFormat="1" x14ac:dyDescent="0.15">
      <c r="B263" s="169"/>
      <c r="D263" s="159" t="s">
        <v>194</v>
      </c>
      <c r="E263" s="170" t="s">
        <v>1</v>
      </c>
      <c r="F263" s="171" t="s">
        <v>602</v>
      </c>
      <c r="H263" s="172">
        <v>0.84</v>
      </c>
      <c r="L263" s="169"/>
      <c r="M263" s="173"/>
      <c r="N263" s="174"/>
      <c r="O263" s="174"/>
      <c r="P263" s="174"/>
      <c r="Q263" s="174"/>
      <c r="R263" s="174"/>
      <c r="S263" s="174"/>
      <c r="T263" s="175"/>
      <c r="AT263" s="170" t="s">
        <v>194</v>
      </c>
      <c r="AU263" s="170" t="s">
        <v>86</v>
      </c>
      <c r="AV263" s="14" t="s">
        <v>86</v>
      </c>
      <c r="AW263" s="14" t="s">
        <v>32</v>
      </c>
      <c r="AX263" s="14" t="s">
        <v>84</v>
      </c>
      <c r="AY263" s="170" t="s">
        <v>184</v>
      </c>
    </row>
    <row r="264" spans="1:65" s="12" customFormat="1" ht="22.75" customHeight="1" x14ac:dyDescent="0.15">
      <c r="B264" s="134"/>
      <c r="D264" s="135" t="s">
        <v>76</v>
      </c>
      <c r="E264" s="144" t="s">
        <v>209</v>
      </c>
      <c r="F264" s="144" t="s">
        <v>603</v>
      </c>
      <c r="J264" s="145">
        <f>BK264</f>
        <v>0</v>
      </c>
      <c r="L264" s="134"/>
      <c r="M264" s="138"/>
      <c r="N264" s="139"/>
      <c r="O264" s="139"/>
      <c r="P264" s="140">
        <f>SUM(P265:P287)</f>
        <v>9.0788320000000002</v>
      </c>
      <c r="Q264" s="139"/>
      <c r="R264" s="140">
        <f>SUM(R265:R287)</f>
        <v>0</v>
      </c>
      <c r="S264" s="139"/>
      <c r="T264" s="141">
        <f>SUM(T265:T287)</f>
        <v>0</v>
      </c>
      <c r="AR264" s="135" t="s">
        <v>84</v>
      </c>
      <c r="AT264" s="142" t="s">
        <v>76</v>
      </c>
      <c r="AU264" s="142" t="s">
        <v>84</v>
      </c>
      <c r="AY264" s="135" t="s">
        <v>184</v>
      </c>
      <c r="BK264" s="143">
        <f>SUM(BK265:BK287)</f>
        <v>0</v>
      </c>
    </row>
    <row r="265" spans="1:65" s="2" customFormat="1" ht="33" customHeight="1" x14ac:dyDescent="0.15">
      <c r="A265" s="30"/>
      <c r="B265" s="146"/>
      <c r="C265" s="147" t="s">
        <v>366</v>
      </c>
      <c r="D265" s="147" t="s">
        <v>186</v>
      </c>
      <c r="E265" s="148" t="s">
        <v>604</v>
      </c>
      <c r="F265" s="149" t="s">
        <v>605</v>
      </c>
      <c r="G265" s="150" t="s">
        <v>189</v>
      </c>
      <c r="H265" s="151">
        <v>18.128</v>
      </c>
      <c r="I265" s="152"/>
      <c r="J265" s="152">
        <f>ROUND(I265*H265,2)</f>
        <v>0</v>
      </c>
      <c r="K265" s="149" t="s">
        <v>190</v>
      </c>
      <c r="L265" s="31"/>
      <c r="M265" s="153" t="s">
        <v>1</v>
      </c>
      <c r="N265" s="154" t="s">
        <v>42</v>
      </c>
      <c r="O265" s="155">
        <v>8.3000000000000004E-2</v>
      </c>
      <c r="P265" s="155">
        <f>O265*H265</f>
        <v>1.5046240000000002</v>
      </c>
      <c r="Q265" s="155">
        <v>0</v>
      </c>
      <c r="R265" s="155">
        <f>Q265*H265</f>
        <v>0</v>
      </c>
      <c r="S265" s="155">
        <v>0</v>
      </c>
      <c r="T265" s="156">
        <f>S265*H265</f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97</v>
      </c>
      <c r="AT265" s="157" t="s">
        <v>186</v>
      </c>
      <c r="AU265" s="157" t="s">
        <v>86</v>
      </c>
      <c r="AY265" s="18" t="s">
        <v>184</v>
      </c>
      <c r="BE265" s="158">
        <f>IF(N265="základní",J265,0)</f>
        <v>0</v>
      </c>
      <c r="BF265" s="158">
        <f>IF(N265="snížená",J265,0)</f>
        <v>0</v>
      </c>
      <c r="BG265" s="158">
        <f>IF(N265="zákl. přenesená",J265,0)</f>
        <v>0</v>
      </c>
      <c r="BH265" s="158">
        <f>IF(N265="sníž. přenesená",J265,0)</f>
        <v>0</v>
      </c>
      <c r="BI265" s="158">
        <f>IF(N265="nulová",J265,0)</f>
        <v>0</v>
      </c>
      <c r="BJ265" s="18" t="s">
        <v>84</v>
      </c>
      <c r="BK265" s="158">
        <f>ROUND(I265*H265,2)</f>
        <v>0</v>
      </c>
      <c r="BL265" s="18" t="s">
        <v>97</v>
      </c>
      <c r="BM265" s="157" t="s">
        <v>606</v>
      </c>
    </row>
    <row r="266" spans="1:65" s="13" customFormat="1" x14ac:dyDescent="0.15">
      <c r="B266" s="163"/>
      <c r="D266" s="159" t="s">
        <v>194</v>
      </c>
      <c r="E266" s="164" t="s">
        <v>1</v>
      </c>
      <c r="F266" s="165" t="s">
        <v>537</v>
      </c>
      <c r="H266" s="164" t="s">
        <v>1</v>
      </c>
      <c r="L266" s="163"/>
      <c r="M266" s="166"/>
      <c r="N266" s="167"/>
      <c r="O266" s="167"/>
      <c r="P266" s="167"/>
      <c r="Q266" s="167"/>
      <c r="R266" s="167"/>
      <c r="S266" s="167"/>
      <c r="T266" s="168"/>
      <c r="AT266" s="164" t="s">
        <v>194</v>
      </c>
      <c r="AU266" s="164" t="s">
        <v>86</v>
      </c>
      <c r="AV266" s="13" t="s">
        <v>84</v>
      </c>
      <c r="AW266" s="13" t="s">
        <v>32</v>
      </c>
      <c r="AX266" s="13" t="s">
        <v>77</v>
      </c>
      <c r="AY266" s="164" t="s">
        <v>184</v>
      </c>
    </row>
    <row r="267" spans="1:65" s="14" customFormat="1" x14ac:dyDescent="0.15">
      <c r="B267" s="169"/>
      <c r="D267" s="159" t="s">
        <v>194</v>
      </c>
      <c r="E267" s="170" t="s">
        <v>1</v>
      </c>
      <c r="F267" s="171" t="s">
        <v>538</v>
      </c>
      <c r="H267" s="172">
        <v>18.128</v>
      </c>
      <c r="L267" s="169"/>
      <c r="M267" s="173"/>
      <c r="N267" s="174"/>
      <c r="O267" s="174"/>
      <c r="P267" s="174"/>
      <c r="Q267" s="174"/>
      <c r="R267" s="174"/>
      <c r="S267" s="174"/>
      <c r="T267" s="175"/>
      <c r="AT267" s="170" t="s">
        <v>194</v>
      </c>
      <c r="AU267" s="170" t="s">
        <v>86</v>
      </c>
      <c r="AV267" s="14" t="s">
        <v>86</v>
      </c>
      <c r="AW267" s="14" t="s">
        <v>32</v>
      </c>
      <c r="AX267" s="14" t="s">
        <v>84</v>
      </c>
      <c r="AY267" s="170" t="s">
        <v>184</v>
      </c>
    </row>
    <row r="268" spans="1:65" s="2" customFormat="1" ht="33" customHeight="1" x14ac:dyDescent="0.15">
      <c r="A268" s="30"/>
      <c r="B268" s="146"/>
      <c r="C268" s="147" t="s">
        <v>370</v>
      </c>
      <c r="D268" s="147" t="s">
        <v>186</v>
      </c>
      <c r="E268" s="148" t="s">
        <v>607</v>
      </c>
      <c r="F268" s="149" t="s">
        <v>608</v>
      </c>
      <c r="G268" s="150" t="s">
        <v>189</v>
      </c>
      <c r="H268" s="151">
        <v>18.128</v>
      </c>
      <c r="I268" s="152"/>
      <c r="J268" s="152">
        <f>ROUND(I268*H268,2)</f>
        <v>0</v>
      </c>
      <c r="K268" s="149" t="s">
        <v>190</v>
      </c>
      <c r="L268" s="31"/>
      <c r="M268" s="153" t="s">
        <v>1</v>
      </c>
      <c r="N268" s="154" t="s">
        <v>42</v>
      </c>
      <c r="O268" s="155">
        <v>0.152</v>
      </c>
      <c r="P268" s="155">
        <f>O268*H268</f>
        <v>2.7554560000000001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97</v>
      </c>
      <c r="AT268" s="157" t="s">
        <v>186</v>
      </c>
      <c r="AU268" s="157" t="s">
        <v>86</v>
      </c>
      <c r="AY268" s="18" t="s">
        <v>184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8" t="s">
        <v>84</v>
      </c>
      <c r="BK268" s="158">
        <f>ROUND(I268*H268,2)</f>
        <v>0</v>
      </c>
      <c r="BL268" s="18" t="s">
        <v>97</v>
      </c>
      <c r="BM268" s="157" t="s">
        <v>609</v>
      </c>
    </row>
    <row r="269" spans="1:65" s="13" customFormat="1" x14ac:dyDescent="0.15">
      <c r="B269" s="163"/>
      <c r="D269" s="159" t="s">
        <v>194</v>
      </c>
      <c r="E269" s="164" t="s">
        <v>1</v>
      </c>
      <c r="F269" s="165" t="s">
        <v>195</v>
      </c>
      <c r="H269" s="164" t="s">
        <v>1</v>
      </c>
      <c r="L269" s="163"/>
      <c r="M269" s="166"/>
      <c r="N269" s="167"/>
      <c r="O269" s="167"/>
      <c r="P269" s="167"/>
      <c r="Q269" s="167"/>
      <c r="R269" s="167"/>
      <c r="S269" s="167"/>
      <c r="T269" s="168"/>
      <c r="AT269" s="164" t="s">
        <v>194</v>
      </c>
      <c r="AU269" s="164" t="s">
        <v>86</v>
      </c>
      <c r="AV269" s="13" t="s">
        <v>84</v>
      </c>
      <c r="AW269" s="13" t="s">
        <v>32</v>
      </c>
      <c r="AX269" s="13" t="s">
        <v>77</v>
      </c>
      <c r="AY269" s="164" t="s">
        <v>184</v>
      </c>
    </row>
    <row r="270" spans="1:65" s="13" customFormat="1" x14ac:dyDescent="0.15">
      <c r="B270" s="163"/>
      <c r="D270" s="159" t="s">
        <v>194</v>
      </c>
      <c r="E270" s="164" t="s">
        <v>1</v>
      </c>
      <c r="F270" s="165" t="s">
        <v>196</v>
      </c>
      <c r="H270" s="164" t="s">
        <v>1</v>
      </c>
      <c r="L270" s="163"/>
      <c r="M270" s="166"/>
      <c r="N270" s="167"/>
      <c r="O270" s="167"/>
      <c r="P270" s="167"/>
      <c r="Q270" s="167"/>
      <c r="R270" s="167"/>
      <c r="S270" s="167"/>
      <c r="T270" s="168"/>
      <c r="AT270" s="164" t="s">
        <v>194</v>
      </c>
      <c r="AU270" s="164" t="s">
        <v>86</v>
      </c>
      <c r="AV270" s="13" t="s">
        <v>84</v>
      </c>
      <c r="AW270" s="13" t="s">
        <v>32</v>
      </c>
      <c r="AX270" s="13" t="s">
        <v>77</v>
      </c>
      <c r="AY270" s="164" t="s">
        <v>184</v>
      </c>
    </row>
    <row r="271" spans="1:65" s="14" customFormat="1" x14ac:dyDescent="0.15">
      <c r="B271" s="169"/>
      <c r="D271" s="159" t="s">
        <v>194</v>
      </c>
      <c r="E271" s="170" t="s">
        <v>1</v>
      </c>
      <c r="F271" s="171" t="s">
        <v>538</v>
      </c>
      <c r="H271" s="172">
        <v>18.128</v>
      </c>
      <c r="L271" s="169"/>
      <c r="M271" s="173"/>
      <c r="N271" s="174"/>
      <c r="O271" s="174"/>
      <c r="P271" s="174"/>
      <c r="Q271" s="174"/>
      <c r="R271" s="174"/>
      <c r="S271" s="174"/>
      <c r="T271" s="175"/>
      <c r="AT271" s="170" t="s">
        <v>194</v>
      </c>
      <c r="AU271" s="170" t="s">
        <v>86</v>
      </c>
      <c r="AV271" s="14" t="s">
        <v>86</v>
      </c>
      <c r="AW271" s="14" t="s">
        <v>32</v>
      </c>
      <c r="AX271" s="14" t="s">
        <v>84</v>
      </c>
      <c r="AY271" s="170" t="s">
        <v>184</v>
      </c>
    </row>
    <row r="272" spans="1:65" s="2" customFormat="1" ht="49" customHeight="1" x14ac:dyDescent="0.15">
      <c r="A272" s="30"/>
      <c r="B272" s="146"/>
      <c r="C272" s="147" t="s">
        <v>374</v>
      </c>
      <c r="D272" s="147" t="s">
        <v>186</v>
      </c>
      <c r="E272" s="148" t="s">
        <v>610</v>
      </c>
      <c r="F272" s="149" t="s">
        <v>611</v>
      </c>
      <c r="G272" s="150" t="s">
        <v>189</v>
      </c>
      <c r="H272" s="151">
        <v>18.128</v>
      </c>
      <c r="I272" s="152"/>
      <c r="J272" s="152">
        <f>ROUND(I272*H272,2)</f>
        <v>0</v>
      </c>
      <c r="K272" s="149" t="s">
        <v>190</v>
      </c>
      <c r="L272" s="31"/>
      <c r="M272" s="153" t="s">
        <v>1</v>
      </c>
      <c r="N272" s="154" t="s">
        <v>42</v>
      </c>
      <c r="O272" s="155">
        <v>0.14899999999999999</v>
      </c>
      <c r="P272" s="155">
        <f>O272*H272</f>
        <v>2.7010719999999999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97</v>
      </c>
      <c r="AT272" s="157" t="s">
        <v>186</v>
      </c>
      <c r="AU272" s="157" t="s">
        <v>86</v>
      </c>
      <c r="AY272" s="18" t="s">
        <v>184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84</v>
      </c>
      <c r="BK272" s="158">
        <f>ROUND(I272*H272,2)</f>
        <v>0</v>
      </c>
      <c r="BL272" s="18" t="s">
        <v>97</v>
      </c>
      <c r="BM272" s="157" t="s">
        <v>612</v>
      </c>
    </row>
    <row r="273" spans="1:65" s="13" customFormat="1" x14ac:dyDescent="0.15">
      <c r="B273" s="163"/>
      <c r="D273" s="159" t="s">
        <v>194</v>
      </c>
      <c r="E273" s="164" t="s">
        <v>1</v>
      </c>
      <c r="F273" s="165" t="s">
        <v>195</v>
      </c>
      <c r="H273" s="164" t="s">
        <v>1</v>
      </c>
      <c r="L273" s="163"/>
      <c r="M273" s="166"/>
      <c r="N273" s="167"/>
      <c r="O273" s="167"/>
      <c r="P273" s="167"/>
      <c r="Q273" s="167"/>
      <c r="R273" s="167"/>
      <c r="S273" s="167"/>
      <c r="T273" s="168"/>
      <c r="AT273" s="164" t="s">
        <v>194</v>
      </c>
      <c r="AU273" s="164" t="s">
        <v>86</v>
      </c>
      <c r="AV273" s="13" t="s">
        <v>84</v>
      </c>
      <c r="AW273" s="13" t="s">
        <v>32</v>
      </c>
      <c r="AX273" s="13" t="s">
        <v>77</v>
      </c>
      <c r="AY273" s="164" t="s">
        <v>184</v>
      </c>
    </row>
    <row r="274" spans="1:65" s="13" customFormat="1" x14ac:dyDescent="0.15">
      <c r="B274" s="163"/>
      <c r="D274" s="159" t="s">
        <v>194</v>
      </c>
      <c r="E274" s="164" t="s">
        <v>1</v>
      </c>
      <c r="F274" s="165" t="s">
        <v>196</v>
      </c>
      <c r="H274" s="164" t="s">
        <v>1</v>
      </c>
      <c r="L274" s="163"/>
      <c r="M274" s="166"/>
      <c r="N274" s="167"/>
      <c r="O274" s="167"/>
      <c r="P274" s="167"/>
      <c r="Q274" s="167"/>
      <c r="R274" s="167"/>
      <c r="S274" s="167"/>
      <c r="T274" s="168"/>
      <c r="AT274" s="164" t="s">
        <v>194</v>
      </c>
      <c r="AU274" s="164" t="s">
        <v>86</v>
      </c>
      <c r="AV274" s="13" t="s">
        <v>84</v>
      </c>
      <c r="AW274" s="13" t="s">
        <v>32</v>
      </c>
      <c r="AX274" s="13" t="s">
        <v>77</v>
      </c>
      <c r="AY274" s="164" t="s">
        <v>184</v>
      </c>
    </row>
    <row r="275" spans="1:65" s="14" customFormat="1" x14ac:dyDescent="0.15">
      <c r="B275" s="169"/>
      <c r="D275" s="159" t="s">
        <v>194</v>
      </c>
      <c r="E275" s="170" t="s">
        <v>1</v>
      </c>
      <c r="F275" s="171" t="s">
        <v>538</v>
      </c>
      <c r="H275" s="172">
        <v>18.128</v>
      </c>
      <c r="L275" s="169"/>
      <c r="M275" s="173"/>
      <c r="N275" s="174"/>
      <c r="O275" s="174"/>
      <c r="P275" s="174"/>
      <c r="Q275" s="174"/>
      <c r="R275" s="174"/>
      <c r="S275" s="174"/>
      <c r="T275" s="175"/>
      <c r="AT275" s="170" t="s">
        <v>194</v>
      </c>
      <c r="AU275" s="170" t="s">
        <v>86</v>
      </c>
      <c r="AV275" s="14" t="s">
        <v>86</v>
      </c>
      <c r="AW275" s="14" t="s">
        <v>32</v>
      </c>
      <c r="AX275" s="14" t="s">
        <v>84</v>
      </c>
      <c r="AY275" s="170" t="s">
        <v>184</v>
      </c>
    </row>
    <row r="276" spans="1:65" s="2" customFormat="1" ht="24.25" customHeight="1" x14ac:dyDescent="0.15">
      <c r="A276" s="30"/>
      <c r="B276" s="146"/>
      <c r="C276" s="147" t="s">
        <v>378</v>
      </c>
      <c r="D276" s="147" t="s">
        <v>186</v>
      </c>
      <c r="E276" s="148" t="s">
        <v>613</v>
      </c>
      <c r="F276" s="149" t="s">
        <v>614</v>
      </c>
      <c r="G276" s="150" t="s">
        <v>189</v>
      </c>
      <c r="H276" s="151">
        <v>18.128</v>
      </c>
      <c r="I276" s="152"/>
      <c r="J276" s="152">
        <f>ROUND(I276*H276,2)</f>
        <v>0</v>
      </c>
      <c r="K276" s="149" t="s">
        <v>190</v>
      </c>
      <c r="L276" s="31"/>
      <c r="M276" s="153" t="s">
        <v>1</v>
      </c>
      <c r="N276" s="154" t="s">
        <v>42</v>
      </c>
      <c r="O276" s="155">
        <v>4.0000000000000001E-3</v>
      </c>
      <c r="P276" s="155">
        <f>O276*H276</f>
        <v>7.2512000000000007E-2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97</v>
      </c>
      <c r="AT276" s="157" t="s">
        <v>186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615</v>
      </c>
    </row>
    <row r="277" spans="1:65" s="13" customFormat="1" x14ac:dyDescent="0.15">
      <c r="B277" s="163"/>
      <c r="D277" s="159" t="s">
        <v>194</v>
      </c>
      <c r="E277" s="164" t="s">
        <v>1</v>
      </c>
      <c r="F277" s="165" t="s">
        <v>195</v>
      </c>
      <c r="H277" s="164" t="s">
        <v>1</v>
      </c>
      <c r="L277" s="163"/>
      <c r="M277" s="166"/>
      <c r="N277" s="167"/>
      <c r="O277" s="167"/>
      <c r="P277" s="167"/>
      <c r="Q277" s="167"/>
      <c r="R277" s="167"/>
      <c r="S277" s="167"/>
      <c r="T277" s="168"/>
      <c r="AT277" s="164" t="s">
        <v>194</v>
      </c>
      <c r="AU277" s="164" t="s">
        <v>86</v>
      </c>
      <c r="AV277" s="13" t="s">
        <v>84</v>
      </c>
      <c r="AW277" s="13" t="s">
        <v>32</v>
      </c>
      <c r="AX277" s="13" t="s">
        <v>77</v>
      </c>
      <c r="AY277" s="164" t="s">
        <v>184</v>
      </c>
    </row>
    <row r="278" spans="1:65" s="13" customFormat="1" x14ac:dyDescent="0.15">
      <c r="B278" s="163"/>
      <c r="D278" s="159" t="s">
        <v>194</v>
      </c>
      <c r="E278" s="164" t="s">
        <v>1</v>
      </c>
      <c r="F278" s="165" t="s">
        <v>196</v>
      </c>
      <c r="H278" s="164" t="s">
        <v>1</v>
      </c>
      <c r="L278" s="163"/>
      <c r="M278" s="166"/>
      <c r="N278" s="167"/>
      <c r="O278" s="167"/>
      <c r="P278" s="167"/>
      <c r="Q278" s="167"/>
      <c r="R278" s="167"/>
      <c r="S278" s="167"/>
      <c r="T278" s="168"/>
      <c r="AT278" s="164" t="s">
        <v>194</v>
      </c>
      <c r="AU278" s="164" t="s">
        <v>86</v>
      </c>
      <c r="AV278" s="13" t="s">
        <v>84</v>
      </c>
      <c r="AW278" s="13" t="s">
        <v>32</v>
      </c>
      <c r="AX278" s="13" t="s">
        <v>77</v>
      </c>
      <c r="AY278" s="164" t="s">
        <v>184</v>
      </c>
    </row>
    <row r="279" spans="1:65" s="14" customFormat="1" x14ac:dyDescent="0.15">
      <c r="B279" s="169"/>
      <c r="D279" s="159" t="s">
        <v>194</v>
      </c>
      <c r="E279" s="170" t="s">
        <v>1</v>
      </c>
      <c r="F279" s="171" t="s">
        <v>538</v>
      </c>
      <c r="H279" s="172">
        <v>18.128</v>
      </c>
      <c r="L279" s="169"/>
      <c r="M279" s="173"/>
      <c r="N279" s="174"/>
      <c r="O279" s="174"/>
      <c r="P279" s="174"/>
      <c r="Q279" s="174"/>
      <c r="R279" s="174"/>
      <c r="S279" s="174"/>
      <c r="T279" s="175"/>
      <c r="AT279" s="170" t="s">
        <v>194</v>
      </c>
      <c r="AU279" s="170" t="s">
        <v>86</v>
      </c>
      <c r="AV279" s="14" t="s">
        <v>86</v>
      </c>
      <c r="AW279" s="14" t="s">
        <v>32</v>
      </c>
      <c r="AX279" s="14" t="s">
        <v>84</v>
      </c>
      <c r="AY279" s="170" t="s">
        <v>184</v>
      </c>
    </row>
    <row r="280" spans="1:65" s="2" customFormat="1" ht="24.25" customHeight="1" x14ac:dyDescent="0.15">
      <c r="A280" s="30"/>
      <c r="B280" s="146"/>
      <c r="C280" s="147" t="s">
        <v>382</v>
      </c>
      <c r="D280" s="147" t="s">
        <v>186</v>
      </c>
      <c r="E280" s="148" t="s">
        <v>616</v>
      </c>
      <c r="F280" s="149" t="s">
        <v>617</v>
      </c>
      <c r="G280" s="150" t="s">
        <v>189</v>
      </c>
      <c r="H280" s="151">
        <v>28.015999999999998</v>
      </c>
      <c r="I280" s="152"/>
      <c r="J280" s="152">
        <f>ROUND(I280*H280,2)</f>
        <v>0</v>
      </c>
      <c r="K280" s="149" t="s">
        <v>190</v>
      </c>
      <c r="L280" s="31"/>
      <c r="M280" s="153" t="s">
        <v>1</v>
      </c>
      <c r="N280" s="154" t="s">
        <v>42</v>
      </c>
      <c r="O280" s="155">
        <v>2E-3</v>
      </c>
      <c r="P280" s="155">
        <f>O280*H280</f>
        <v>5.6031999999999998E-2</v>
      </c>
      <c r="Q280" s="155">
        <v>0</v>
      </c>
      <c r="R280" s="155">
        <f>Q280*H280</f>
        <v>0</v>
      </c>
      <c r="S280" s="155">
        <v>0</v>
      </c>
      <c r="T280" s="156">
        <f>S280*H280</f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7" t="s">
        <v>97</v>
      </c>
      <c r="AT280" s="157" t="s">
        <v>186</v>
      </c>
      <c r="AU280" s="157" t="s">
        <v>86</v>
      </c>
      <c r="AY280" s="18" t="s">
        <v>184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8" t="s">
        <v>84</v>
      </c>
      <c r="BK280" s="158">
        <f>ROUND(I280*H280,2)</f>
        <v>0</v>
      </c>
      <c r="BL280" s="18" t="s">
        <v>97</v>
      </c>
      <c r="BM280" s="157" t="s">
        <v>618</v>
      </c>
    </row>
    <row r="281" spans="1:65" s="13" customFormat="1" x14ac:dyDescent="0.15">
      <c r="B281" s="163"/>
      <c r="D281" s="159" t="s">
        <v>194</v>
      </c>
      <c r="E281" s="164" t="s">
        <v>1</v>
      </c>
      <c r="F281" s="165" t="s">
        <v>195</v>
      </c>
      <c r="H281" s="164" t="s">
        <v>1</v>
      </c>
      <c r="L281" s="163"/>
      <c r="M281" s="166"/>
      <c r="N281" s="167"/>
      <c r="O281" s="167"/>
      <c r="P281" s="167"/>
      <c r="Q281" s="167"/>
      <c r="R281" s="167"/>
      <c r="S281" s="167"/>
      <c r="T281" s="168"/>
      <c r="AT281" s="164" t="s">
        <v>194</v>
      </c>
      <c r="AU281" s="164" t="s">
        <v>86</v>
      </c>
      <c r="AV281" s="13" t="s">
        <v>84</v>
      </c>
      <c r="AW281" s="13" t="s">
        <v>32</v>
      </c>
      <c r="AX281" s="13" t="s">
        <v>77</v>
      </c>
      <c r="AY281" s="164" t="s">
        <v>184</v>
      </c>
    </row>
    <row r="282" spans="1:65" s="13" customFormat="1" x14ac:dyDescent="0.15">
      <c r="B282" s="163"/>
      <c r="D282" s="159" t="s">
        <v>194</v>
      </c>
      <c r="E282" s="164" t="s">
        <v>1</v>
      </c>
      <c r="F282" s="165" t="s">
        <v>196</v>
      </c>
      <c r="H282" s="164" t="s">
        <v>1</v>
      </c>
      <c r="L282" s="163"/>
      <c r="M282" s="166"/>
      <c r="N282" s="167"/>
      <c r="O282" s="167"/>
      <c r="P282" s="167"/>
      <c r="Q282" s="167"/>
      <c r="R282" s="167"/>
      <c r="S282" s="167"/>
      <c r="T282" s="168"/>
      <c r="AT282" s="164" t="s">
        <v>194</v>
      </c>
      <c r="AU282" s="164" t="s">
        <v>86</v>
      </c>
      <c r="AV282" s="13" t="s">
        <v>84</v>
      </c>
      <c r="AW282" s="13" t="s">
        <v>32</v>
      </c>
      <c r="AX282" s="13" t="s">
        <v>77</v>
      </c>
      <c r="AY282" s="164" t="s">
        <v>184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549</v>
      </c>
      <c r="H283" s="172">
        <v>28.015999999999998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84</v>
      </c>
      <c r="AY283" s="170" t="s">
        <v>184</v>
      </c>
    </row>
    <row r="284" spans="1:65" s="2" customFormat="1" ht="44.25" customHeight="1" x14ac:dyDescent="0.15">
      <c r="A284" s="30"/>
      <c r="B284" s="146"/>
      <c r="C284" s="147" t="s">
        <v>390</v>
      </c>
      <c r="D284" s="147" t="s">
        <v>186</v>
      </c>
      <c r="E284" s="148" t="s">
        <v>619</v>
      </c>
      <c r="F284" s="149" t="s">
        <v>620</v>
      </c>
      <c r="G284" s="150" t="s">
        <v>189</v>
      </c>
      <c r="H284" s="151">
        <v>28.015999999999998</v>
      </c>
      <c r="I284" s="152"/>
      <c r="J284" s="152">
        <f>ROUND(I284*H284,2)</f>
        <v>0</v>
      </c>
      <c r="K284" s="149" t="s">
        <v>190</v>
      </c>
      <c r="L284" s="31"/>
      <c r="M284" s="153" t="s">
        <v>1</v>
      </c>
      <c r="N284" s="154" t="s">
        <v>42</v>
      </c>
      <c r="O284" s="155">
        <v>7.0999999999999994E-2</v>
      </c>
      <c r="P284" s="155">
        <f>O284*H284</f>
        <v>1.9891359999999998</v>
      </c>
      <c r="Q284" s="155">
        <v>0</v>
      </c>
      <c r="R284" s="155">
        <f>Q284*H284</f>
        <v>0</v>
      </c>
      <c r="S284" s="155">
        <v>0</v>
      </c>
      <c r="T284" s="156">
        <f>S284*H284</f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57" t="s">
        <v>97</v>
      </c>
      <c r="AT284" s="157" t="s">
        <v>186</v>
      </c>
      <c r="AU284" s="157" t="s">
        <v>86</v>
      </c>
      <c r="AY284" s="18" t="s">
        <v>184</v>
      </c>
      <c r="BE284" s="158">
        <f>IF(N284="základní",J284,0)</f>
        <v>0</v>
      </c>
      <c r="BF284" s="158">
        <f>IF(N284="snížená",J284,0)</f>
        <v>0</v>
      </c>
      <c r="BG284" s="158">
        <f>IF(N284="zákl. přenesená",J284,0)</f>
        <v>0</v>
      </c>
      <c r="BH284" s="158">
        <f>IF(N284="sníž. přenesená",J284,0)</f>
        <v>0</v>
      </c>
      <c r="BI284" s="158">
        <f>IF(N284="nulová",J284,0)</f>
        <v>0</v>
      </c>
      <c r="BJ284" s="18" t="s">
        <v>84</v>
      </c>
      <c r="BK284" s="158">
        <f>ROUND(I284*H284,2)</f>
        <v>0</v>
      </c>
      <c r="BL284" s="18" t="s">
        <v>97</v>
      </c>
      <c r="BM284" s="157" t="s">
        <v>621</v>
      </c>
    </row>
    <row r="285" spans="1:65" s="13" customFormat="1" x14ac:dyDescent="0.15">
      <c r="B285" s="163"/>
      <c r="D285" s="159" t="s">
        <v>194</v>
      </c>
      <c r="E285" s="164" t="s">
        <v>1</v>
      </c>
      <c r="F285" s="165" t="s">
        <v>195</v>
      </c>
      <c r="H285" s="164" t="s">
        <v>1</v>
      </c>
      <c r="L285" s="163"/>
      <c r="M285" s="166"/>
      <c r="N285" s="167"/>
      <c r="O285" s="167"/>
      <c r="P285" s="167"/>
      <c r="Q285" s="167"/>
      <c r="R285" s="167"/>
      <c r="S285" s="167"/>
      <c r="T285" s="168"/>
      <c r="AT285" s="164" t="s">
        <v>194</v>
      </c>
      <c r="AU285" s="164" t="s">
        <v>86</v>
      </c>
      <c r="AV285" s="13" t="s">
        <v>84</v>
      </c>
      <c r="AW285" s="13" t="s">
        <v>32</v>
      </c>
      <c r="AX285" s="13" t="s">
        <v>77</v>
      </c>
      <c r="AY285" s="164" t="s">
        <v>184</v>
      </c>
    </row>
    <row r="286" spans="1:65" s="13" customFormat="1" x14ac:dyDescent="0.15">
      <c r="B286" s="163"/>
      <c r="D286" s="159" t="s">
        <v>194</v>
      </c>
      <c r="E286" s="164" t="s">
        <v>1</v>
      </c>
      <c r="F286" s="165" t="s">
        <v>196</v>
      </c>
      <c r="H286" s="164" t="s">
        <v>1</v>
      </c>
      <c r="L286" s="163"/>
      <c r="M286" s="166"/>
      <c r="N286" s="167"/>
      <c r="O286" s="167"/>
      <c r="P286" s="167"/>
      <c r="Q286" s="167"/>
      <c r="R286" s="167"/>
      <c r="S286" s="167"/>
      <c r="T286" s="168"/>
      <c r="AT286" s="164" t="s">
        <v>194</v>
      </c>
      <c r="AU286" s="164" t="s">
        <v>86</v>
      </c>
      <c r="AV286" s="13" t="s">
        <v>84</v>
      </c>
      <c r="AW286" s="13" t="s">
        <v>32</v>
      </c>
      <c r="AX286" s="13" t="s">
        <v>77</v>
      </c>
      <c r="AY286" s="164" t="s">
        <v>184</v>
      </c>
    </row>
    <row r="287" spans="1:65" s="14" customFormat="1" x14ac:dyDescent="0.15">
      <c r="B287" s="169"/>
      <c r="D287" s="159" t="s">
        <v>194</v>
      </c>
      <c r="E287" s="170" t="s">
        <v>1</v>
      </c>
      <c r="F287" s="171" t="s">
        <v>549</v>
      </c>
      <c r="H287" s="172">
        <v>28.015999999999998</v>
      </c>
      <c r="L287" s="169"/>
      <c r="M287" s="173"/>
      <c r="N287" s="174"/>
      <c r="O287" s="174"/>
      <c r="P287" s="174"/>
      <c r="Q287" s="174"/>
      <c r="R287" s="174"/>
      <c r="S287" s="174"/>
      <c r="T287" s="175"/>
      <c r="AT287" s="170" t="s">
        <v>194</v>
      </c>
      <c r="AU287" s="170" t="s">
        <v>86</v>
      </c>
      <c r="AV287" s="14" t="s">
        <v>86</v>
      </c>
      <c r="AW287" s="14" t="s">
        <v>32</v>
      </c>
      <c r="AX287" s="14" t="s">
        <v>84</v>
      </c>
      <c r="AY287" s="170" t="s">
        <v>184</v>
      </c>
    </row>
    <row r="288" spans="1:65" s="12" customFormat="1" ht="22.75" customHeight="1" x14ac:dyDescent="0.15">
      <c r="B288" s="134"/>
      <c r="D288" s="135" t="s">
        <v>76</v>
      </c>
      <c r="E288" s="144" t="s">
        <v>226</v>
      </c>
      <c r="F288" s="144" t="s">
        <v>395</v>
      </c>
      <c r="J288" s="145">
        <f>BK288</f>
        <v>0</v>
      </c>
      <c r="L288" s="134"/>
      <c r="M288" s="138"/>
      <c r="N288" s="139"/>
      <c r="O288" s="139"/>
      <c r="P288" s="140">
        <f>SUM(P289:P311)</f>
        <v>21.175999999999998</v>
      </c>
      <c r="Q288" s="139"/>
      <c r="R288" s="140">
        <f>SUM(R289:R311)</f>
        <v>3.8404030000000002</v>
      </c>
      <c r="S288" s="139"/>
      <c r="T288" s="141">
        <f>SUM(T289:T311)</f>
        <v>0</v>
      </c>
      <c r="AR288" s="135" t="s">
        <v>84</v>
      </c>
      <c r="AT288" s="142" t="s">
        <v>76</v>
      </c>
      <c r="AU288" s="142" t="s">
        <v>84</v>
      </c>
      <c r="AY288" s="135" t="s">
        <v>184</v>
      </c>
      <c r="BK288" s="143">
        <f>SUM(BK289:BK311)</f>
        <v>0</v>
      </c>
    </row>
    <row r="289" spans="1:65" s="2" customFormat="1" ht="37.75" customHeight="1" x14ac:dyDescent="0.15">
      <c r="A289" s="30"/>
      <c r="B289" s="146"/>
      <c r="C289" s="147" t="s">
        <v>396</v>
      </c>
      <c r="D289" s="147" t="s">
        <v>186</v>
      </c>
      <c r="E289" s="148" t="s">
        <v>397</v>
      </c>
      <c r="F289" s="149" t="s">
        <v>398</v>
      </c>
      <c r="G289" s="150" t="s">
        <v>229</v>
      </c>
      <c r="H289" s="151">
        <v>17.399999999999999</v>
      </c>
      <c r="I289" s="152"/>
      <c r="J289" s="152">
        <f>ROUND(I289*H289,2)</f>
        <v>0</v>
      </c>
      <c r="K289" s="149" t="s">
        <v>190</v>
      </c>
      <c r="L289" s="31"/>
      <c r="M289" s="153" t="s">
        <v>1</v>
      </c>
      <c r="N289" s="154" t="s">
        <v>42</v>
      </c>
      <c r="O289" s="155">
        <v>0.42</v>
      </c>
      <c r="P289" s="155">
        <f>O289*H289</f>
        <v>7.3079999999999989</v>
      </c>
      <c r="Q289" s="155">
        <v>5.0000000000000002E-5</v>
      </c>
      <c r="R289" s="155">
        <f>Q289*H289</f>
        <v>8.7000000000000001E-4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97</v>
      </c>
      <c r="AT289" s="157" t="s">
        <v>186</v>
      </c>
      <c r="AU289" s="157" t="s">
        <v>86</v>
      </c>
      <c r="AY289" s="18" t="s">
        <v>184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97</v>
      </c>
      <c r="BM289" s="157" t="s">
        <v>622</v>
      </c>
    </row>
    <row r="290" spans="1:65" s="14" customFormat="1" x14ac:dyDescent="0.15">
      <c r="B290" s="169"/>
      <c r="D290" s="159" t="s">
        <v>194</v>
      </c>
      <c r="E290" s="170" t="s">
        <v>1</v>
      </c>
      <c r="F290" s="171" t="s">
        <v>623</v>
      </c>
      <c r="H290" s="172">
        <v>19.600000000000001</v>
      </c>
      <c r="L290" s="169"/>
      <c r="M290" s="173"/>
      <c r="N290" s="174"/>
      <c r="O290" s="174"/>
      <c r="P290" s="174"/>
      <c r="Q290" s="174"/>
      <c r="R290" s="174"/>
      <c r="S290" s="174"/>
      <c r="T290" s="175"/>
      <c r="AT290" s="170" t="s">
        <v>194</v>
      </c>
      <c r="AU290" s="170" t="s">
        <v>86</v>
      </c>
      <c r="AV290" s="14" t="s">
        <v>86</v>
      </c>
      <c r="AW290" s="14" t="s">
        <v>32</v>
      </c>
      <c r="AX290" s="14" t="s">
        <v>77</v>
      </c>
      <c r="AY290" s="170" t="s">
        <v>184</v>
      </c>
    </row>
    <row r="291" spans="1:65" s="14" customFormat="1" x14ac:dyDescent="0.15">
      <c r="B291" s="169"/>
      <c r="D291" s="159" t="s">
        <v>194</v>
      </c>
      <c r="E291" s="170" t="s">
        <v>1</v>
      </c>
      <c r="F291" s="171" t="s">
        <v>624</v>
      </c>
      <c r="H291" s="172">
        <v>-1</v>
      </c>
      <c r="L291" s="169"/>
      <c r="M291" s="173"/>
      <c r="N291" s="174"/>
      <c r="O291" s="174"/>
      <c r="P291" s="174"/>
      <c r="Q291" s="174"/>
      <c r="R291" s="174"/>
      <c r="S291" s="174"/>
      <c r="T291" s="175"/>
      <c r="AT291" s="170" t="s">
        <v>194</v>
      </c>
      <c r="AU291" s="170" t="s">
        <v>86</v>
      </c>
      <c r="AV291" s="14" t="s">
        <v>86</v>
      </c>
      <c r="AW291" s="14" t="s">
        <v>32</v>
      </c>
      <c r="AX291" s="14" t="s">
        <v>77</v>
      </c>
      <c r="AY291" s="170" t="s">
        <v>184</v>
      </c>
    </row>
    <row r="292" spans="1:65" s="14" customFormat="1" x14ac:dyDescent="0.15">
      <c r="B292" s="169"/>
      <c r="D292" s="159" t="s">
        <v>194</v>
      </c>
      <c r="E292" s="170" t="s">
        <v>1</v>
      </c>
      <c r="F292" s="171" t="s">
        <v>625</v>
      </c>
      <c r="H292" s="172">
        <v>-1.2</v>
      </c>
      <c r="L292" s="169"/>
      <c r="M292" s="173"/>
      <c r="N292" s="174"/>
      <c r="O292" s="174"/>
      <c r="P292" s="174"/>
      <c r="Q292" s="174"/>
      <c r="R292" s="174"/>
      <c r="S292" s="174"/>
      <c r="T292" s="175"/>
      <c r="AT292" s="170" t="s">
        <v>194</v>
      </c>
      <c r="AU292" s="170" t="s">
        <v>86</v>
      </c>
      <c r="AV292" s="14" t="s">
        <v>86</v>
      </c>
      <c r="AW292" s="14" t="s">
        <v>32</v>
      </c>
      <c r="AX292" s="14" t="s">
        <v>77</v>
      </c>
      <c r="AY292" s="170" t="s">
        <v>184</v>
      </c>
    </row>
    <row r="293" spans="1:65" s="15" customFormat="1" x14ac:dyDescent="0.15">
      <c r="B293" s="176"/>
      <c r="D293" s="159" t="s">
        <v>194</v>
      </c>
      <c r="E293" s="177" t="s">
        <v>1</v>
      </c>
      <c r="F293" s="178" t="s">
        <v>242</v>
      </c>
      <c r="H293" s="179">
        <v>17.399999999999999</v>
      </c>
      <c r="L293" s="176"/>
      <c r="M293" s="180"/>
      <c r="N293" s="181"/>
      <c r="O293" s="181"/>
      <c r="P293" s="181"/>
      <c r="Q293" s="181"/>
      <c r="R293" s="181"/>
      <c r="S293" s="181"/>
      <c r="T293" s="182"/>
      <c r="AT293" s="177" t="s">
        <v>194</v>
      </c>
      <c r="AU293" s="177" t="s">
        <v>86</v>
      </c>
      <c r="AV293" s="15" t="s">
        <v>97</v>
      </c>
      <c r="AW293" s="15" t="s">
        <v>32</v>
      </c>
      <c r="AX293" s="15" t="s">
        <v>84</v>
      </c>
      <c r="AY293" s="177" t="s">
        <v>184</v>
      </c>
    </row>
    <row r="294" spans="1:65" s="2" customFormat="1" ht="24.25" customHeight="1" x14ac:dyDescent="0.15">
      <c r="A294" s="30"/>
      <c r="B294" s="146"/>
      <c r="C294" s="183" t="s">
        <v>403</v>
      </c>
      <c r="D294" s="183" t="s">
        <v>310</v>
      </c>
      <c r="E294" s="184" t="s">
        <v>404</v>
      </c>
      <c r="F294" s="185" t="s">
        <v>405</v>
      </c>
      <c r="G294" s="186" t="s">
        <v>229</v>
      </c>
      <c r="H294" s="187">
        <v>17.661000000000001</v>
      </c>
      <c r="I294" s="188"/>
      <c r="J294" s="188">
        <f>ROUND(I294*H294,2)</f>
        <v>0</v>
      </c>
      <c r="K294" s="185" t="s">
        <v>190</v>
      </c>
      <c r="L294" s="189"/>
      <c r="M294" s="190" t="s">
        <v>1</v>
      </c>
      <c r="N294" s="191" t="s">
        <v>42</v>
      </c>
      <c r="O294" s="155">
        <v>0</v>
      </c>
      <c r="P294" s="155">
        <f>O294*H294</f>
        <v>0</v>
      </c>
      <c r="Q294" s="155">
        <v>5.2999999999999999E-2</v>
      </c>
      <c r="R294" s="155">
        <f>Q294*H294</f>
        <v>0.936033</v>
      </c>
      <c r="S294" s="155">
        <v>0</v>
      </c>
      <c r="T294" s="156">
        <f>S294*H294</f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226</v>
      </c>
      <c r="AT294" s="157" t="s">
        <v>310</v>
      </c>
      <c r="AU294" s="157" t="s">
        <v>86</v>
      </c>
      <c r="AY294" s="18" t="s">
        <v>184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8" t="s">
        <v>84</v>
      </c>
      <c r="BK294" s="158">
        <f>ROUND(I294*H294,2)</f>
        <v>0</v>
      </c>
      <c r="BL294" s="18" t="s">
        <v>97</v>
      </c>
      <c r="BM294" s="157" t="s">
        <v>626</v>
      </c>
    </row>
    <row r="295" spans="1:65" s="2" customFormat="1" ht="30" x14ac:dyDescent="0.15">
      <c r="A295" s="30"/>
      <c r="B295" s="31"/>
      <c r="C295" s="30"/>
      <c r="D295" s="159" t="s">
        <v>192</v>
      </c>
      <c r="E295" s="30"/>
      <c r="F295" s="160" t="s">
        <v>407</v>
      </c>
      <c r="G295" s="30"/>
      <c r="H295" s="30"/>
      <c r="I295" s="30"/>
      <c r="J295" s="30"/>
      <c r="K295" s="30"/>
      <c r="L295" s="31"/>
      <c r="M295" s="161"/>
      <c r="N295" s="162"/>
      <c r="O295" s="56"/>
      <c r="P295" s="56"/>
      <c r="Q295" s="56"/>
      <c r="R295" s="56"/>
      <c r="S295" s="56"/>
      <c r="T295" s="57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T295" s="18" t="s">
        <v>192</v>
      </c>
      <c r="AU295" s="18" t="s">
        <v>86</v>
      </c>
    </row>
    <row r="296" spans="1:65" s="14" customFormat="1" x14ac:dyDescent="0.15">
      <c r="B296" s="169"/>
      <c r="D296" s="159" t="s">
        <v>194</v>
      </c>
      <c r="F296" s="171" t="s">
        <v>627</v>
      </c>
      <c r="H296" s="172">
        <v>17.661000000000001</v>
      </c>
      <c r="L296" s="169"/>
      <c r="M296" s="173"/>
      <c r="N296" s="174"/>
      <c r="O296" s="174"/>
      <c r="P296" s="174"/>
      <c r="Q296" s="174"/>
      <c r="R296" s="174"/>
      <c r="S296" s="174"/>
      <c r="T296" s="175"/>
      <c r="AT296" s="170" t="s">
        <v>194</v>
      </c>
      <c r="AU296" s="170" t="s">
        <v>86</v>
      </c>
      <c r="AV296" s="14" t="s">
        <v>86</v>
      </c>
      <c r="AW296" s="14" t="s">
        <v>3</v>
      </c>
      <c r="AX296" s="14" t="s">
        <v>84</v>
      </c>
      <c r="AY296" s="170" t="s">
        <v>184</v>
      </c>
    </row>
    <row r="297" spans="1:65" s="2" customFormat="1" ht="37.75" customHeight="1" x14ac:dyDescent="0.15">
      <c r="A297" s="30"/>
      <c r="B297" s="146"/>
      <c r="C297" s="147" t="s">
        <v>409</v>
      </c>
      <c r="D297" s="147" t="s">
        <v>186</v>
      </c>
      <c r="E297" s="148" t="s">
        <v>427</v>
      </c>
      <c r="F297" s="149" t="s">
        <v>428</v>
      </c>
      <c r="G297" s="150" t="s">
        <v>359</v>
      </c>
      <c r="H297" s="151">
        <v>8</v>
      </c>
      <c r="I297" s="152"/>
      <c r="J297" s="152">
        <f>ROUND(I297*H297,2)</f>
        <v>0</v>
      </c>
      <c r="K297" s="149" t="s">
        <v>190</v>
      </c>
      <c r="L297" s="31"/>
      <c r="M297" s="153" t="s">
        <v>1</v>
      </c>
      <c r="N297" s="154" t="s">
        <v>42</v>
      </c>
      <c r="O297" s="155">
        <v>0.754</v>
      </c>
      <c r="P297" s="155">
        <f>O297*H297</f>
        <v>6.032</v>
      </c>
      <c r="Q297" s="155">
        <v>8.0000000000000007E-5</v>
      </c>
      <c r="R297" s="155">
        <f>Q297*H297</f>
        <v>6.4000000000000005E-4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97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97</v>
      </c>
      <c r="BM297" s="157" t="s">
        <v>628</v>
      </c>
    </row>
    <row r="298" spans="1:65" s="14" customFormat="1" x14ac:dyDescent="0.15">
      <c r="B298" s="169"/>
      <c r="D298" s="159" t="s">
        <v>194</v>
      </c>
      <c r="E298" s="170" t="s">
        <v>1</v>
      </c>
      <c r="F298" s="171" t="s">
        <v>430</v>
      </c>
      <c r="H298" s="172">
        <v>8</v>
      </c>
      <c r="L298" s="169"/>
      <c r="M298" s="173"/>
      <c r="N298" s="174"/>
      <c r="O298" s="174"/>
      <c r="P298" s="174"/>
      <c r="Q298" s="174"/>
      <c r="R298" s="174"/>
      <c r="S298" s="174"/>
      <c r="T298" s="175"/>
      <c r="AT298" s="170" t="s">
        <v>194</v>
      </c>
      <c r="AU298" s="170" t="s">
        <v>86</v>
      </c>
      <c r="AV298" s="14" t="s">
        <v>86</v>
      </c>
      <c r="AW298" s="14" t="s">
        <v>32</v>
      </c>
      <c r="AX298" s="14" t="s">
        <v>84</v>
      </c>
      <c r="AY298" s="170" t="s">
        <v>184</v>
      </c>
    </row>
    <row r="299" spans="1:65" s="2" customFormat="1" ht="24.25" customHeight="1" x14ac:dyDescent="0.15">
      <c r="A299" s="30"/>
      <c r="B299" s="146"/>
      <c r="C299" s="183" t="s">
        <v>413</v>
      </c>
      <c r="D299" s="183" t="s">
        <v>310</v>
      </c>
      <c r="E299" s="184" t="s">
        <v>432</v>
      </c>
      <c r="F299" s="185" t="s">
        <v>433</v>
      </c>
      <c r="G299" s="186" t="s">
        <v>359</v>
      </c>
      <c r="H299" s="187">
        <v>1</v>
      </c>
      <c r="I299" s="188"/>
      <c r="J299" s="188">
        <f>ROUND(I299*H299,2)</f>
        <v>0</v>
      </c>
      <c r="K299" s="185" t="s">
        <v>190</v>
      </c>
      <c r="L299" s="189"/>
      <c r="M299" s="190" t="s">
        <v>1</v>
      </c>
      <c r="N299" s="191" t="s">
        <v>42</v>
      </c>
      <c r="O299" s="155">
        <v>0</v>
      </c>
      <c r="P299" s="155">
        <f>O299*H299</f>
        <v>0</v>
      </c>
      <c r="Q299" s="155">
        <v>4.1000000000000002E-2</v>
      </c>
      <c r="R299" s="155">
        <f>Q299*H299</f>
        <v>4.1000000000000002E-2</v>
      </c>
      <c r="S299" s="155">
        <v>0</v>
      </c>
      <c r="T299" s="156">
        <f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226</v>
      </c>
      <c r="AT299" s="157" t="s">
        <v>310</v>
      </c>
      <c r="AU299" s="157" t="s">
        <v>86</v>
      </c>
      <c r="AY299" s="18" t="s">
        <v>184</v>
      </c>
      <c r="BE299" s="158">
        <f>IF(N299="základní",J299,0)</f>
        <v>0</v>
      </c>
      <c r="BF299" s="158">
        <f>IF(N299="snížená",J299,0)</f>
        <v>0</v>
      </c>
      <c r="BG299" s="158">
        <f>IF(N299="zákl. přenesená",J299,0)</f>
        <v>0</v>
      </c>
      <c r="BH299" s="158">
        <f>IF(N299="sníž. přenesená",J299,0)</f>
        <v>0</v>
      </c>
      <c r="BI299" s="158">
        <f>IF(N299="nulová",J299,0)</f>
        <v>0</v>
      </c>
      <c r="BJ299" s="18" t="s">
        <v>84</v>
      </c>
      <c r="BK299" s="158">
        <f>ROUND(I299*H299,2)</f>
        <v>0</v>
      </c>
      <c r="BL299" s="18" t="s">
        <v>97</v>
      </c>
      <c r="BM299" s="157" t="s">
        <v>629</v>
      </c>
    </row>
    <row r="300" spans="1:65" s="2" customFormat="1" ht="33" customHeight="1" x14ac:dyDescent="0.15">
      <c r="A300" s="30"/>
      <c r="B300" s="146"/>
      <c r="C300" s="183" t="s">
        <v>418</v>
      </c>
      <c r="D300" s="183" t="s">
        <v>310</v>
      </c>
      <c r="E300" s="184" t="s">
        <v>436</v>
      </c>
      <c r="F300" s="185" t="s">
        <v>437</v>
      </c>
      <c r="G300" s="186" t="s">
        <v>359</v>
      </c>
      <c r="H300" s="187">
        <v>1</v>
      </c>
      <c r="I300" s="188"/>
      <c r="J300" s="188">
        <f>ROUND(I300*H300,2)</f>
        <v>0</v>
      </c>
      <c r="K300" s="185" t="s">
        <v>190</v>
      </c>
      <c r="L300" s="189"/>
      <c r="M300" s="190" t="s">
        <v>1</v>
      </c>
      <c r="N300" s="191" t="s">
        <v>42</v>
      </c>
      <c r="O300" s="155">
        <v>0</v>
      </c>
      <c r="P300" s="155">
        <f>O300*H300</f>
        <v>0</v>
      </c>
      <c r="Q300" s="155">
        <v>3.4000000000000002E-2</v>
      </c>
      <c r="R300" s="155">
        <f>Q300*H300</f>
        <v>3.4000000000000002E-2</v>
      </c>
      <c r="S300" s="155">
        <v>0</v>
      </c>
      <c r="T300" s="156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226</v>
      </c>
      <c r="AT300" s="157" t="s">
        <v>310</v>
      </c>
      <c r="AU300" s="157" t="s">
        <v>86</v>
      </c>
      <c r="AY300" s="18" t="s">
        <v>184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8" t="s">
        <v>84</v>
      </c>
      <c r="BK300" s="158">
        <f>ROUND(I300*H300,2)</f>
        <v>0</v>
      </c>
      <c r="BL300" s="18" t="s">
        <v>97</v>
      </c>
      <c r="BM300" s="157" t="s">
        <v>630</v>
      </c>
    </row>
    <row r="301" spans="1:65" s="2" customFormat="1" ht="24.25" customHeight="1" x14ac:dyDescent="0.15">
      <c r="A301" s="30"/>
      <c r="B301" s="146"/>
      <c r="C301" s="147" t="s">
        <v>422</v>
      </c>
      <c r="D301" s="147" t="s">
        <v>186</v>
      </c>
      <c r="E301" s="148" t="s">
        <v>440</v>
      </c>
      <c r="F301" s="149" t="s">
        <v>441</v>
      </c>
      <c r="G301" s="150" t="s">
        <v>442</v>
      </c>
      <c r="H301" s="151">
        <v>1</v>
      </c>
      <c r="I301" s="152"/>
      <c r="J301" s="152">
        <f>ROUND(I301*H301,2)</f>
        <v>0</v>
      </c>
      <c r="K301" s="149" t="s">
        <v>190</v>
      </c>
      <c r="L301" s="31"/>
      <c r="M301" s="153" t="s">
        <v>1</v>
      </c>
      <c r="N301" s="154" t="s">
        <v>42</v>
      </c>
      <c r="O301" s="155">
        <v>0.83599999999999997</v>
      </c>
      <c r="P301" s="155">
        <f>O301*H301</f>
        <v>0.83599999999999997</v>
      </c>
      <c r="Q301" s="155">
        <v>3.1E-4</v>
      </c>
      <c r="R301" s="155">
        <f>Q301*H301</f>
        <v>3.1E-4</v>
      </c>
      <c r="S301" s="155">
        <v>0</v>
      </c>
      <c r="T301" s="156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97</v>
      </c>
      <c r="AT301" s="157" t="s">
        <v>186</v>
      </c>
      <c r="AU301" s="157" t="s">
        <v>86</v>
      </c>
      <c r="AY301" s="18" t="s">
        <v>184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18" t="s">
        <v>84</v>
      </c>
      <c r="BK301" s="158">
        <f>ROUND(I301*H301,2)</f>
        <v>0</v>
      </c>
      <c r="BL301" s="18" t="s">
        <v>97</v>
      </c>
      <c r="BM301" s="157" t="s">
        <v>631</v>
      </c>
    </row>
    <row r="302" spans="1:65" s="2" customFormat="1" ht="24.25" customHeight="1" x14ac:dyDescent="0.15">
      <c r="A302" s="30"/>
      <c r="B302" s="146"/>
      <c r="C302" s="147" t="s">
        <v>426</v>
      </c>
      <c r="D302" s="147" t="s">
        <v>186</v>
      </c>
      <c r="E302" s="148" t="s">
        <v>445</v>
      </c>
      <c r="F302" s="149" t="s">
        <v>446</v>
      </c>
      <c r="G302" s="150" t="s">
        <v>359</v>
      </c>
      <c r="H302" s="151">
        <v>1</v>
      </c>
      <c r="I302" s="152"/>
      <c r="J302" s="152">
        <f>ROUND(I302*H302,2)</f>
        <v>0</v>
      </c>
      <c r="K302" s="149" t="s">
        <v>190</v>
      </c>
      <c r="L302" s="31"/>
      <c r="M302" s="153" t="s">
        <v>1</v>
      </c>
      <c r="N302" s="154" t="s">
        <v>42</v>
      </c>
      <c r="O302" s="155">
        <v>1.5620000000000001</v>
      </c>
      <c r="P302" s="155">
        <f>O302*H302</f>
        <v>1.5620000000000001</v>
      </c>
      <c r="Q302" s="155">
        <v>1.0189999999999999E-2</v>
      </c>
      <c r="R302" s="155">
        <f>Q302*H302</f>
        <v>1.0189999999999999E-2</v>
      </c>
      <c r="S302" s="155">
        <v>0</v>
      </c>
      <c r="T302" s="156">
        <f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>IF(N302="základní",J302,0)</f>
        <v>0</v>
      </c>
      <c r="BF302" s="158">
        <f>IF(N302="snížená",J302,0)</f>
        <v>0</v>
      </c>
      <c r="BG302" s="158">
        <f>IF(N302="zákl. přenesená",J302,0)</f>
        <v>0</v>
      </c>
      <c r="BH302" s="158">
        <f>IF(N302="sníž. přenesená",J302,0)</f>
        <v>0</v>
      </c>
      <c r="BI302" s="158">
        <f>IF(N302="nulová",J302,0)</f>
        <v>0</v>
      </c>
      <c r="BJ302" s="18" t="s">
        <v>84</v>
      </c>
      <c r="BK302" s="158">
        <f>ROUND(I302*H302,2)</f>
        <v>0</v>
      </c>
      <c r="BL302" s="18" t="s">
        <v>97</v>
      </c>
      <c r="BM302" s="157" t="s">
        <v>632</v>
      </c>
    </row>
    <row r="303" spans="1:65" s="14" customFormat="1" x14ac:dyDescent="0.15">
      <c r="B303" s="169"/>
      <c r="D303" s="159" t="s">
        <v>194</v>
      </c>
      <c r="E303" s="170" t="s">
        <v>1</v>
      </c>
      <c r="F303" s="171" t="s">
        <v>84</v>
      </c>
      <c r="H303" s="172">
        <v>1</v>
      </c>
      <c r="L303" s="169"/>
      <c r="M303" s="173"/>
      <c r="N303" s="174"/>
      <c r="O303" s="174"/>
      <c r="P303" s="174"/>
      <c r="Q303" s="174"/>
      <c r="R303" s="174"/>
      <c r="S303" s="174"/>
      <c r="T303" s="175"/>
      <c r="AT303" s="170" t="s">
        <v>194</v>
      </c>
      <c r="AU303" s="170" t="s">
        <v>86</v>
      </c>
      <c r="AV303" s="14" t="s">
        <v>86</v>
      </c>
      <c r="AW303" s="14" t="s">
        <v>32</v>
      </c>
      <c r="AX303" s="14" t="s">
        <v>84</v>
      </c>
      <c r="AY303" s="170" t="s">
        <v>184</v>
      </c>
    </row>
    <row r="304" spans="1:65" s="2" customFormat="1" ht="24.25" customHeight="1" x14ac:dyDescent="0.15">
      <c r="A304" s="30"/>
      <c r="B304" s="146"/>
      <c r="C304" s="183" t="s">
        <v>431</v>
      </c>
      <c r="D304" s="183" t="s">
        <v>310</v>
      </c>
      <c r="E304" s="184" t="s">
        <v>450</v>
      </c>
      <c r="F304" s="185" t="s">
        <v>451</v>
      </c>
      <c r="G304" s="186" t="s">
        <v>359</v>
      </c>
      <c r="H304" s="187">
        <v>1</v>
      </c>
      <c r="I304" s="188"/>
      <c r="J304" s="188">
        <f t="shared" ref="J304:J311" si="0">ROUND(I304*H304,2)</f>
        <v>0</v>
      </c>
      <c r="K304" s="185" t="s">
        <v>190</v>
      </c>
      <c r="L304" s="189"/>
      <c r="M304" s="190" t="s">
        <v>1</v>
      </c>
      <c r="N304" s="191" t="s">
        <v>42</v>
      </c>
      <c r="O304" s="155">
        <v>0</v>
      </c>
      <c r="P304" s="155">
        <f t="shared" ref="P304:P311" si="1">O304*H304</f>
        <v>0</v>
      </c>
      <c r="Q304" s="155">
        <v>0.254</v>
      </c>
      <c r="R304" s="155">
        <f t="shared" ref="R304:R311" si="2">Q304*H304</f>
        <v>0.254</v>
      </c>
      <c r="S304" s="155">
        <v>0</v>
      </c>
      <c r="T304" s="156">
        <f t="shared" ref="T304:T311" si="3">S304*H304</f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226</v>
      </c>
      <c r="AT304" s="157" t="s">
        <v>310</v>
      </c>
      <c r="AU304" s="157" t="s">
        <v>86</v>
      </c>
      <c r="AY304" s="18" t="s">
        <v>184</v>
      </c>
      <c r="BE304" s="158">
        <f t="shared" ref="BE304:BE311" si="4">IF(N304="základní",J304,0)</f>
        <v>0</v>
      </c>
      <c r="BF304" s="158">
        <f t="shared" ref="BF304:BF311" si="5">IF(N304="snížená",J304,0)</f>
        <v>0</v>
      </c>
      <c r="BG304" s="158">
        <f t="shared" ref="BG304:BG311" si="6">IF(N304="zákl. přenesená",J304,0)</f>
        <v>0</v>
      </c>
      <c r="BH304" s="158">
        <f t="shared" ref="BH304:BH311" si="7">IF(N304="sníž. přenesená",J304,0)</f>
        <v>0</v>
      </c>
      <c r="BI304" s="158">
        <f t="shared" ref="BI304:BI311" si="8">IF(N304="nulová",J304,0)</f>
        <v>0</v>
      </c>
      <c r="BJ304" s="18" t="s">
        <v>84</v>
      </c>
      <c r="BK304" s="158">
        <f t="shared" ref="BK304:BK311" si="9">ROUND(I304*H304,2)</f>
        <v>0</v>
      </c>
      <c r="BL304" s="18" t="s">
        <v>97</v>
      </c>
      <c r="BM304" s="157" t="s">
        <v>633</v>
      </c>
    </row>
    <row r="305" spans="1:65" s="2" customFormat="1" ht="24.25" customHeight="1" x14ac:dyDescent="0.15">
      <c r="A305" s="30"/>
      <c r="B305" s="146"/>
      <c r="C305" s="147" t="s">
        <v>435</v>
      </c>
      <c r="D305" s="147" t="s">
        <v>186</v>
      </c>
      <c r="E305" s="148" t="s">
        <v>462</v>
      </c>
      <c r="F305" s="149" t="s">
        <v>463</v>
      </c>
      <c r="G305" s="150" t="s">
        <v>359</v>
      </c>
      <c r="H305" s="151">
        <v>1</v>
      </c>
      <c r="I305" s="152"/>
      <c r="J305" s="152">
        <f t="shared" si="0"/>
        <v>0</v>
      </c>
      <c r="K305" s="149" t="s">
        <v>190</v>
      </c>
      <c r="L305" s="31"/>
      <c r="M305" s="153" t="s">
        <v>1</v>
      </c>
      <c r="N305" s="154" t="s">
        <v>42</v>
      </c>
      <c r="O305" s="155">
        <v>1.6639999999999999</v>
      </c>
      <c r="P305" s="155">
        <f t="shared" si="1"/>
        <v>1.6639999999999999</v>
      </c>
      <c r="Q305" s="155">
        <v>1.248E-2</v>
      </c>
      <c r="R305" s="155">
        <f t="shared" si="2"/>
        <v>1.248E-2</v>
      </c>
      <c r="S305" s="155">
        <v>0</v>
      </c>
      <c r="T305" s="156">
        <f t="shared" si="3"/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7" t="s">
        <v>97</v>
      </c>
      <c r="AT305" s="157" t="s">
        <v>186</v>
      </c>
      <c r="AU305" s="157" t="s">
        <v>86</v>
      </c>
      <c r="AY305" s="18" t="s">
        <v>184</v>
      </c>
      <c r="BE305" s="158">
        <f t="shared" si="4"/>
        <v>0</v>
      </c>
      <c r="BF305" s="158">
        <f t="shared" si="5"/>
        <v>0</v>
      </c>
      <c r="BG305" s="158">
        <f t="shared" si="6"/>
        <v>0</v>
      </c>
      <c r="BH305" s="158">
        <f t="shared" si="7"/>
        <v>0</v>
      </c>
      <c r="BI305" s="158">
        <f t="shared" si="8"/>
        <v>0</v>
      </c>
      <c r="BJ305" s="18" t="s">
        <v>84</v>
      </c>
      <c r="BK305" s="158">
        <f t="shared" si="9"/>
        <v>0</v>
      </c>
      <c r="BL305" s="18" t="s">
        <v>97</v>
      </c>
      <c r="BM305" s="157" t="s">
        <v>634</v>
      </c>
    </row>
    <row r="306" spans="1:65" s="2" customFormat="1" ht="24.25" customHeight="1" x14ac:dyDescent="0.15">
      <c r="A306" s="30"/>
      <c r="B306" s="146"/>
      <c r="C306" s="183" t="s">
        <v>439</v>
      </c>
      <c r="D306" s="183" t="s">
        <v>310</v>
      </c>
      <c r="E306" s="184" t="s">
        <v>466</v>
      </c>
      <c r="F306" s="185" t="s">
        <v>467</v>
      </c>
      <c r="G306" s="186" t="s">
        <v>359</v>
      </c>
      <c r="H306" s="187">
        <v>1</v>
      </c>
      <c r="I306" s="188"/>
      <c r="J306" s="188">
        <f t="shared" si="0"/>
        <v>0</v>
      </c>
      <c r="K306" s="185" t="s">
        <v>190</v>
      </c>
      <c r="L306" s="189"/>
      <c r="M306" s="190" t="s">
        <v>1</v>
      </c>
      <c r="N306" s="191" t="s">
        <v>42</v>
      </c>
      <c r="O306" s="155">
        <v>0</v>
      </c>
      <c r="P306" s="155">
        <f t="shared" si="1"/>
        <v>0</v>
      </c>
      <c r="Q306" s="155">
        <v>0.54800000000000004</v>
      </c>
      <c r="R306" s="155">
        <f t="shared" si="2"/>
        <v>0.54800000000000004</v>
      </c>
      <c r="S306" s="155">
        <v>0</v>
      </c>
      <c r="T306" s="156">
        <f t="shared" si="3"/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226</v>
      </c>
      <c r="AT306" s="157" t="s">
        <v>310</v>
      </c>
      <c r="AU306" s="157" t="s">
        <v>86</v>
      </c>
      <c r="AY306" s="18" t="s">
        <v>184</v>
      </c>
      <c r="BE306" s="158">
        <f t="shared" si="4"/>
        <v>0</v>
      </c>
      <c r="BF306" s="158">
        <f t="shared" si="5"/>
        <v>0</v>
      </c>
      <c r="BG306" s="158">
        <f t="shared" si="6"/>
        <v>0</v>
      </c>
      <c r="BH306" s="158">
        <f t="shared" si="7"/>
        <v>0</v>
      </c>
      <c r="BI306" s="158">
        <f t="shared" si="8"/>
        <v>0</v>
      </c>
      <c r="BJ306" s="18" t="s">
        <v>84</v>
      </c>
      <c r="BK306" s="158">
        <f t="shared" si="9"/>
        <v>0</v>
      </c>
      <c r="BL306" s="18" t="s">
        <v>97</v>
      </c>
      <c r="BM306" s="157" t="s">
        <v>635</v>
      </c>
    </row>
    <row r="307" spans="1:65" s="2" customFormat="1" ht="24.25" customHeight="1" x14ac:dyDescent="0.15">
      <c r="A307" s="30"/>
      <c r="B307" s="146"/>
      <c r="C307" s="147" t="s">
        <v>444</v>
      </c>
      <c r="D307" s="147" t="s">
        <v>186</v>
      </c>
      <c r="E307" s="148" t="s">
        <v>470</v>
      </c>
      <c r="F307" s="149" t="s">
        <v>471</v>
      </c>
      <c r="G307" s="150" t="s">
        <v>359</v>
      </c>
      <c r="H307" s="151">
        <v>1</v>
      </c>
      <c r="I307" s="152"/>
      <c r="J307" s="152">
        <f t="shared" si="0"/>
        <v>0</v>
      </c>
      <c r="K307" s="149" t="s">
        <v>190</v>
      </c>
      <c r="L307" s="31"/>
      <c r="M307" s="153" t="s">
        <v>1</v>
      </c>
      <c r="N307" s="154" t="s">
        <v>42</v>
      </c>
      <c r="O307" s="155">
        <v>2.08</v>
      </c>
      <c r="P307" s="155">
        <f t="shared" si="1"/>
        <v>2.08</v>
      </c>
      <c r="Q307" s="155">
        <v>2.8539999999999999E-2</v>
      </c>
      <c r="R307" s="155">
        <f t="shared" si="2"/>
        <v>2.8539999999999999E-2</v>
      </c>
      <c r="S307" s="155">
        <v>0</v>
      </c>
      <c r="T307" s="156">
        <f t="shared" si="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97</v>
      </c>
      <c r="AT307" s="157" t="s">
        <v>186</v>
      </c>
      <c r="AU307" s="157" t="s">
        <v>86</v>
      </c>
      <c r="AY307" s="18" t="s">
        <v>184</v>
      </c>
      <c r="BE307" s="158">
        <f t="shared" si="4"/>
        <v>0</v>
      </c>
      <c r="BF307" s="158">
        <f t="shared" si="5"/>
        <v>0</v>
      </c>
      <c r="BG307" s="158">
        <f t="shared" si="6"/>
        <v>0</v>
      </c>
      <c r="BH307" s="158">
        <f t="shared" si="7"/>
        <v>0</v>
      </c>
      <c r="BI307" s="158">
        <f t="shared" si="8"/>
        <v>0</v>
      </c>
      <c r="BJ307" s="18" t="s">
        <v>84</v>
      </c>
      <c r="BK307" s="158">
        <f t="shared" si="9"/>
        <v>0</v>
      </c>
      <c r="BL307" s="18" t="s">
        <v>97</v>
      </c>
      <c r="BM307" s="157" t="s">
        <v>636</v>
      </c>
    </row>
    <row r="308" spans="1:65" s="2" customFormat="1" ht="21.75" customHeight="1" x14ac:dyDescent="0.15">
      <c r="A308" s="30"/>
      <c r="B308" s="146"/>
      <c r="C308" s="183" t="s">
        <v>449</v>
      </c>
      <c r="D308" s="183" t="s">
        <v>310</v>
      </c>
      <c r="E308" s="184" t="s">
        <v>474</v>
      </c>
      <c r="F308" s="185" t="s">
        <v>475</v>
      </c>
      <c r="G308" s="186" t="s">
        <v>359</v>
      </c>
      <c r="H308" s="187">
        <v>1</v>
      </c>
      <c r="I308" s="188"/>
      <c r="J308" s="188">
        <f t="shared" si="0"/>
        <v>0</v>
      </c>
      <c r="K308" s="185" t="s">
        <v>190</v>
      </c>
      <c r="L308" s="189"/>
      <c r="M308" s="190" t="s">
        <v>1</v>
      </c>
      <c r="N308" s="191" t="s">
        <v>42</v>
      </c>
      <c r="O308" s="155">
        <v>0</v>
      </c>
      <c r="P308" s="155">
        <f t="shared" si="1"/>
        <v>0</v>
      </c>
      <c r="Q308" s="155">
        <v>1.6</v>
      </c>
      <c r="R308" s="155">
        <f t="shared" si="2"/>
        <v>1.6</v>
      </c>
      <c r="S308" s="155">
        <v>0</v>
      </c>
      <c r="T308" s="156">
        <f t="shared" si="3"/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226</v>
      </c>
      <c r="AT308" s="157" t="s">
        <v>310</v>
      </c>
      <c r="AU308" s="157" t="s">
        <v>86</v>
      </c>
      <c r="AY308" s="18" t="s">
        <v>184</v>
      </c>
      <c r="BE308" s="158">
        <f t="shared" si="4"/>
        <v>0</v>
      </c>
      <c r="BF308" s="158">
        <f t="shared" si="5"/>
        <v>0</v>
      </c>
      <c r="BG308" s="158">
        <f t="shared" si="6"/>
        <v>0</v>
      </c>
      <c r="BH308" s="158">
        <f t="shared" si="7"/>
        <v>0</v>
      </c>
      <c r="BI308" s="158">
        <f t="shared" si="8"/>
        <v>0</v>
      </c>
      <c r="BJ308" s="18" t="s">
        <v>84</v>
      </c>
      <c r="BK308" s="158">
        <f t="shared" si="9"/>
        <v>0</v>
      </c>
      <c r="BL308" s="18" t="s">
        <v>97</v>
      </c>
      <c r="BM308" s="157" t="s">
        <v>637</v>
      </c>
    </row>
    <row r="309" spans="1:65" s="2" customFormat="1" ht="24.25" customHeight="1" x14ac:dyDescent="0.15">
      <c r="A309" s="30"/>
      <c r="B309" s="146"/>
      <c r="C309" s="183" t="s">
        <v>453</v>
      </c>
      <c r="D309" s="183" t="s">
        <v>310</v>
      </c>
      <c r="E309" s="184" t="s">
        <v>482</v>
      </c>
      <c r="F309" s="185" t="s">
        <v>483</v>
      </c>
      <c r="G309" s="186" t="s">
        <v>359</v>
      </c>
      <c r="H309" s="187">
        <v>2</v>
      </c>
      <c r="I309" s="188"/>
      <c r="J309" s="188">
        <f t="shared" si="0"/>
        <v>0</v>
      </c>
      <c r="K309" s="185" t="s">
        <v>190</v>
      </c>
      <c r="L309" s="189"/>
      <c r="M309" s="190" t="s">
        <v>1</v>
      </c>
      <c r="N309" s="191" t="s">
        <v>42</v>
      </c>
      <c r="O309" s="155">
        <v>0</v>
      </c>
      <c r="P309" s="155">
        <f t="shared" si="1"/>
        <v>0</v>
      </c>
      <c r="Q309" s="155">
        <v>2E-3</v>
      </c>
      <c r="R309" s="155">
        <f t="shared" si="2"/>
        <v>4.0000000000000001E-3</v>
      </c>
      <c r="S309" s="155">
        <v>0</v>
      </c>
      <c r="T309" s="156">
        <f t="shared" si="3"/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226</v>
      </c>
      <c r="AT309" s="157" t="s">
        <v>310</v>
      </c>
      <c r="AU309" s="157" t="s">
        <v>86</v>
      </c>
      <c r="AY309" s="18" t="s">
        <v>184</v>
      </c>
      <c r="BE309" s="158">
        <f t="shared" si="4"/>
        <v>0</v>
      </c>
      <c r="BF309" s="158">
        <f t="shared" si="5"/>
        <v>0</v>
      </c>
      <c r="BG309" s="158">
        <f t="shared" si="6"/>
        <v>0</v>
      </c>
      <c r="BH309" s="158">
        <f t="shared" si="7"/>
        <v>0</v>
      </c>
      <c r="BI309" s="158">
        <f t="shared" si="8"/>
        <v>0</v>
      </c>
      <c r="BJ309" s="18" t="s">
        <v>84</v>
      </c>
      <c r="BK309" s="158">
        <f t="shared" si="9"/>
        <v>0</v>
      </c>
      <c r="BL309" s="18" t="s">
        <v>97</v>
      </c>
      <c r="BM309" s="157" t="s">
        <v>638</v>
      </c>
    </row>
    <row r="310" spans="1:65" s="2" customFormat="1" ht="24.25" customHeight="1" x14ac:dyDescent="0.15">
      <c r="A310" s="30"/>
      <c r="B310" s="146"/>
      <c r="C310" s="147" t="s">
        <v>457</v>
      </c>
      <c r="D310" s="147" t="s">
        <v>186</v>
      </c>
      <c r="E310" s="148" t="s">
        <v>639</v>
      </c>
      <c r="F310" s="149" t="s">
        <v>640</v>
      </c>
      <c r="G310" s="150" t="s">
        <v>359</v>
      </c>
      <c r="H310" s="151">
        <v>1</v>
      </c>
      <c r="I310" s="152"/>
      <c r="J310" s="152">
        <f t="shared" si="0"/>
        <v>0</v>
      </c>
      <c r="K310" s="149" t="s">
        <v>190</v>
      </c>
      <c r="L310" s="31"/>
      <c r="M310" s="153" t="s">
        <v>1</v>
      </c>
      <c r="N310" s="154" t="s">
        <v>42</v>
      </c>
      <c r="O310" s="155">
        <v>1.694</v>
      </c>
      <c r="P310" s="155">
        <f t="shared" si="1"/>
        <v>1.694</v>
      </c>
      <c r="Q310" s="155">
        <v>0.21734000000000001</v>
      </c>
      <c r="R310" s="155">
        <f t="shared" si="2"/>
        <v>0.21734000000000001</v>
      </c>
      <c r="S310" s="155">
        <v>0</v>
      </c>
      <c r="T310" s="156">
        <f t="shared" si="3"/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97</v>
      </c>
      <c r="AT310" s="157" t="s">
        <v>186</v>
      </c>
      <c r="AU310" s="157" t="s">
        <v>86</v>
      </c>
      <c r="AY310" s="18" t="s">
        <v>184</v>
      </c>
      <c r="BE310" s="158">
        <f t="shared" si="4"/>
        <v>0</v>
      </c>
      <c r="BF310" s="158">
        <f t="shared" si="5"/>
        <v>0</v>
      </c>
      <c r="BG310" s="158">
        <f t="shared" si="6"/>
        <v>0</v>
      </c>
      <c r="BH310" s="158">
        <f t="shared" si="7"/>
        <v>0</v>
      </c>
      <c r="BI310" s="158">
        <f t="shared" si="8"/>
        <v>0</v>
      </c>
      <c r="BJ310" s="18" t="s">
        <v>84</v>
      </c>
      <c r="BK310" s="158">
        <f t="shared" si="9"/>
        <v>0</v>
      </c>
      <c r="BL310" s="18" t="s">
        <v>97</v>
      </c>
      <c r="BM310" s="157" t="s">
        <v>641</v>
      </c>
    </row>
    <row r="311" spans="1:65" s="2" customFormat="1" ht="24.25" customHeight="1" x14ac:dyDescent="0.15">
      <c r="A311" s="30"/>
      <c r="B311" s="146"/>
      <c r="C311" s="183" t="s">
        <v>461</v>
      </c>
      <c r="D311" s="183" t="s">
        <v>310</v>
      </c>
      <c r="E311" s="184" t="s">
        <v>642</v>
      </c>
      <c r="F311" s="185" t="s">
        <v>643</v>
      </c>
      <c r="G311" s="186" t="s">
        <v>359</v>
      </c>
      <c r="H311" s="187">
        <v>1</v>
      </c>
      <c r="I311" s="188"/>
      <c r="J311" s="188">
        <f t="shared" si="0"/>
        <v>0</v>
      </c>
      <c r="K311" s="185" t="s">
        <v>1</v>
      </c>
      <c r="L311" s="189"/>
      <c r="M311" s="190" t="s">
        <v>1</v>
      </c>
      <c r="N311" s="191" t="s">
        <v>42</v>
      </c>
      <c r="O311" s="155">
        <v>0</v>
      </c>
      <c r="P311" s="155">
        <f t="shared" si="1"/>
        <v>0</v>
      </c>
      <c r="Q311" s="155">
        <v>0.153</v>
      </c>
      <c r="R311" s="155">
        <f t="shared" si="2"/>
        <v>0.153</v>
      </c>
      <c r="S311" s="155">
        <v>0</v>
      </c>
      <c r="T311" s="156">
        <f t="shared" si="3"/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226</v>
      </c>
      <c r="AT311" s="157" t="s">
        <v>310</v>
      </c>
      <c r="AU311" s="157" t="s">
        <v>86</v>
      </c>
      <c r="AY311" s="18" t="s">
        <v>184</v>
      </c>
      <c r="BE311" s="158">
        <f t="shared" si="4"/>
        <v>0</v>
      </c>
      <c r="BF311" s="158">
        <f t="shared" si="5"/>
        <v>0</v>
      </c>
      <c r="BG311" s="158">
        <f t="shared" si="6"/>
        <v>0</v>
      </c>
      <c r="BH311" s="158">
        <f t="shared" si="7"/>
        <v>0</v>
      </c>
      <c r="BI311" s="158">
        <f t="shared" si="8"/>
        <v>0</v>
      </c>
      <c r="BJ311" s="18" t="s">
        <v>84</v>
      </c>
      <c r="BK311" s="158">
        <f t="shared" si="9"/>
        <v>0</v>
      </c>
      <c r="BL311" s="18" t="s">
        <v>97</v>
      </c>
      <c r="BM311" s="157" t="s">
        <v>644</v>
      </c>
    </row>
    <row r="312" spans="1:65" s="12" customFormat="1" ht="22.75" customHeight="1" x14ac:dyDescent="0.15">
      <c r="B312" s="134"/>
      <c r="D312" s="135" t="s">
        <v>76</v>
      </c>
      <c r="E312" s="144" t="s">
        <v>232</v>
      </c>
      <c r="F312" s="144" t="s">
        <v>645</v>
      </c>
      <c r="J312" s="145">
        <f>BK312</f>
        <v>0</v>
      </c>
      <c r="L312" s="134"/>
      <c r="M312" s="138"/>
      <c r="N312" s="139"/>
      <c r="O312" s="139"/>
      <c r="P312" s="140">
        <f>SUM(P313:P320)</f>
        <v>21.559979999999999</v>
      </c>
      <c r="Q312" s="139"/>
      <c r="R312" s="140">
        <f>SUM(R313:R320)</f>
        <v>1.1921000000000001E-2</v>
      </c>
      <c r="S312" s="139"/>
      <c r="T312" s="141">
        <f>SUM(T313:T320)</f>
        <v>0</v>
      </c>
      <c r="AR312" s="135" t="s">
        <v>84</v>
      </c>
      <c r="AT312" s="142" t="s">
        <v>76</v>
      </c>
      <c r="AU312" s="142" t="s">
        <v>84</v>
      </c>
      <c r="AY312" s="135" t="s">
        <v>184</v>
      </c>
      <c r="BK312" s="143">
        <f>SUM(BK313:BK320)</f>
        <v>0</v>
      </c>
    </row>
    <row r="313" spans="1:65" s="2" customFormat="1" ht="37.75" customHeight="1" x14ac:dyDescent="0.15">
      <c r="A313" s="30"/>
      <c r="B313" s="146"/>
      <c r="C313" s="147" t="s">
        <v>465</v>
      </c>
      <c r="D313" s="147" t="s">
        <v>186</v>
      </c>
      <c r="E313" s="148" t="s">
        <v>646</v>
      </c>
      <c r="F313" s="149" t="s">
        <v>647</v>
      </c>
      <c r="G313" s="150" t="s">
        <v>229</v>
      </c>
      <c r="H313" s="151">
        <v>34.06</v>
      </c>
      <c r="I313" s="152"/>
      <c r="J313" s="152">
        <f>ROUND(I313*H313,2)</f>
        <v>0</v>
      </c>
      <c r="K313" s="149" t="s">
        <v>648</v>
      </c>
      <c r="L313" s="31"/>
      <c r="M313" s="153" t="s">
        <v>1</v>
      </c>
      <c r="N313" s="154" t="s">
        <v>42</v>
      </c>
      <c r="O313" s="155">
        <v>0.24</v>
      </c>
      <c r="P313" s="155">
        <f>O313*H313</f>
        <v>8.1744000000000003</v>
      </c>
      <c r="Q313" s="155">
        <v>1.0000000000000001E-5</v>
      </c>
      <c r="R313" s="155">
        <f>Q313*H313</f>
        <v>3.4060000000000004E-4</v>
      </c>
      <c r="S313" s="155">
        <v>0</v>
      </c>
      <c r="T313" s="156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97</v>
      </c>
      <c r="AT313" s="157" t="s">
        <v>186</v>
      </c>
      <c r="AU313" s="157" t="s">
        <v>86</v>
      </c>
      <c r="AY313" s="18" t="s">
        <v>184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8" t="s">
        <v>84</v>
      </c>
      <c r="BK313" s="158">
        <f>ROUND(I313*H313,2)</f>
        <v>0</v>
      </c>
      <c r="BL313" s="18" t="s">
        <v>97</v>
      </c>
      <c r="BM313" s="157" t="s">
        <v>649</v>
      </c>
    </row>
    <row r="314" spans="1:65" s="14" customFormat="1" x14ac:dyDescent="0.15">
      <c r="B314" s="169"/>
      <c r="D314" s="159" t="s">
        <v>194</v>
      </c>
      <c r="E314" s="170" t="s">
        <v>1</v>
      </c>
      <c r="F314" s="171" t="s">
        <v>650</v>
      </c>
      <c r="H314" s="172">
        <v>34.06</v>
      </c>
      <c r="L314" s="169"/>
      <c r="M314" s="173"/>
      <c r="N314" s="174"/>
      <c r="O314" s="174"/>
      <c r="P314" s="174"/>
      <c r="Q314" s="174"/>
      <c r="R314" s="174"/>
      <c r="S314" s="174"/>
      <c r="T314" s="175"/>
      <c r="AT314" s="170" t="s">
        <v>194</v>
      </c>
      <c r="AU314" s="170" t="s">
        <v>86</v>
      </c>
      <c r="AV314" s="14" t="s">
        <v>86</v>
      </c>
      <c r="AW314" s="14" t="s">
        <v>32</v>
      </c>
      <c r="AX314" s="14" t="s">
        <v>84</v>
      </c>
      <c r="AY314" s="170" t="s">
        <v>184</v>
      </c>
    </row>
    <row r="315" spans="1:65" s="2" customFormat="1" ht="55.5" customHeight="1" x14ac:dyDescent="0.15">
      <c r="A315" s="30"/>
      <c r="B315" s="146"/>
      <c r="C315" s="147" t="s">
        <v>469</v>
      </c>
      <c r="D315" s="147" t="s">
        <v>186</v>
      </c>
      <c r="E315" s="148" t="s">
        <v>651</v>
      </c>
      <c r="F315" s="149" t="s">
        <v>652</v>
      </c>
      <c r="G315" s="150" t="s">
        <v>229</v>
      </c>
      <c r="H315" s="151">
        <v>34.06</v>
      </c>
      <c r="I315" s="152"/>
      <c r="J315" s="152">
        <f>ROUND(I315*H315,2)</f>
        <v>0</v>
      </c>
      <c r="K315" s="149" t="s">
        <v>648</v>
      </c>
      <c r="L315" s="31"/>
      <c r="M315" s="153" t="s">
        <v>1</v>
      </c>
      <c r="N315" s="154" t="s">
        <v>42</v>
      </c>
      <c r="O315" s="155">
        <v>0.104</v>
      </c>
      <c r="P315" s="155">
        <f>O315*H315</f>
        <v>3.5422400000000001</v>
      </c>
      <c r="Q315" s="155">
        <v>3.4000000000000002E-4</v>
      </c>
      <c r="R315" s="155">
        <f>Q315*H315</f>
        <v>1.1580400000000001E-2</v>
      </c>
      <c r="S315" s="155">
        <v>0</v>
      </c>
      <c r="T315" s="156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7" t="s">
        <v>97</v>
      </c>
      <c r="AT315" s="157" t="s">
        <v>186</v>
      </c>
      <c r="AU315" s="157" t="s">
        <v>86</v>
      </c>
      <c r="AY315" s="18" t="s">
        <v>184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8" t="s">
        <v>84</v>
      </c>
      <c r="BK315" s="158">
        <f>ROUND(I315*H315,2)</f>
        <v>0</v>
      </c>
      <c r="BL315" s="18" t="s">
        <v>97</v>
      </c>
      <c r="BM315" s="157" t="s">
        <v>653</v>
      </c>
    </row>
    <row r="316" spans="1:65" s="14" customFormat="1" x14ac:dyDescent="0.15">
      <c r="B316" s="169"/>
      <c r="D316" s="159" t="s">
        <v>194</v>
      </c>
      <c r="E316" s="170" t="s">
        <v>1</v>
      </c>
      <c r="F316" s="171" t="s">
        <v>650</v>
      </c>
      <c r="H316" s="172">
        <v>34.06</v>
      </c>
      <c r="L316" s="169"/>
      <c r="M316" s="173"/>
      <c r="N316" s="174"/>
      <c r="O316" s="174"/>
      <c r="P316" s="174"/>
      <c r="Q316" s="174"/>
      <c r="R316" s="174"/>
      <c r="S316" s="174"/>
      <c r="T316" s="175"/>
      <c r="AT316" s="170" t="s">
        <v>194</v>
      </c>
      <c r="AU316" s="170" t="s">
        <v>86</v>
      </c>
      <c r="AV316" s="14" t="s">
        <v>86</v>
      </c>
      <c r="AW316" s="14" t="s">
        <v>32</v>
      </c>
      <c r="AX316" s="14" t="s">
        <v>84</v>
      </c>
      <c r="AY316" s="170" t="s">
        <v>184</v>
      </c>
    </row>
    <row r="317" spans="1:65" s="2" customFormat="1" ht="44.25" customHeight="1" x14ac:dyDescent="0.15">
      <c r="A317" s="30"/>
      <c r="B317" s="146"/>
      <c r="C317" s="147" t="s">
        <v>473</v>
      </c>
      <c r="D317" s="147" t="s">
        <v>186</v>
      </c>
      <c r="E317" s="148" t="s">
        <v>654</v>
      </c>
      <c r="F317" s="149" t="s">
        <v>655</v>
      </c>
      <c r="G317" s="150" t="s">
        <v>229</v>
      </c>
      <c r="H317" s="151">
        <v>34.06</v>
      </c>
      <c r="I317" s="152"/>
      <c r="J317" s="152">
        <f>ROUND(I317*H317,2)</f>
        <v>0</v>
      </c>
      <c r="K317" s="149" t="s">
        <v>1</v>
      </c>
      <c r="L317" s="31"/>
      <c r="M317" s="153" t="s">
        <v>1</v>
      </c>
      <c r="N317" s="154" t="s">
        <v>42</v>
      </c>
      <c r="O317" s="155">
        <v>9.2999999999999999E-2</v>
      </c>
      <c r="P317" s="155">
        <f>O317*H317</f>
        <v>3.1675800000000001</v>
      </c>
      <c r="Q317" s="155">
        <v>0</v>
      </c>
      <c r="R317" s="155">
        <f>Q317*H317</f>
        <v>0</v>
      </c>
      <c r="S317" s="155">
        <v>0</v>
      </c>
      <c r="T317" s="156">
        <f>S317*H317</f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57" t="s">
        <v>97</v>
      </c>
      <c r="AT317" s="157" t="s">
        <v>186</v>
      </c>
      <c r="AU317" s="157" t="s">
        <v>86</v>
      </c>
      <c r="AY317" s="18" t="s">
        <v>184</v>
      </c>
      <c r="BE317" s="158">
        <f>IF(N317="základní",J317,0)</f>
        <v>0</v>
      </c>
      <c r="BF317" s="158">
        <f>IF(N317="snížená",J317,0)</f>
        <v>0</v>
      </c>
      <c r="BG317" s="158">
        <f>IF(N317="zákl. přenesená",J317,0)</f>
        <v>0</v>
      </c>
      <c r="BH317" s="158">
        <f>IF(N317="sníž. přenesená",J317,0)</f>
        <v>0</v>
      </c>
      <c r="BI317" s="158">
        <f>IF(N317="nulová",J317,0)</f>
        <v>0</v>
      </c>
      <c r="BJ317" s="18" t="s">
        <v>84</v>
      </c>
      <c r="BK317" s="158">
        <f>ROUND(I317*H317,2)</f>
        <v>0</v>
      </c>
      <c r="BL317" s="18" t="s">
        <v>97</v>
      </c>
      <c r="BM317" s="157" t="s">
        <v>656</v>
      </c>
    </row>
    <row r="318" spans="1:65" s="14" customFormat="1" x14ac:dyDescent="0.15">
      <c r="B318" s="169"/>
      <c r="D318" s="159" t="s">
        <v>194</v>
      </c>
      <c r="E318" s="170" t="s">
        <v>1</v>
      </c>
      <c r="F318" s="171" t="s">
        <v>650</v>
      </c>
      <c r="H318" s="172">
        <v>34.06</v>
      </c>
      <c r="L318" s="169"/>
      <c r="M318" s="173"/>
      <c r="N318" s="174"/>
      <c r="O318" s="174"/>
      <c r="P318" s="174"/>
      <c r="Q318" s="174"/>
      <c r="R318" s="174"/>
      <c r="S318" s="174"/>
      <c r="T318" s="175"/>
      <c r="AT318" s="170" t="s">
        <v>194</v>
      </c>
      <c r="AU318" s="170" t="s">
        <v>86</v>
      </c>
      <c r="AV318" s="14" t="s">
        <v>86</v>
      </c>
      <c r="AW318" s="14" t="s">
        <v>32</v>
      </c>
      <c r="AX318" s="14" t="s">
        <v>84</v>
      </c>
      <c r="AY318" s="170" t="s">
        <v>184</v>
      </c>
    </row>
    <row r="319" spans="1:65" s="2" customFormat="1" ht="24.25" customHeight="1" x14ac:dyDescent="0.15">
      <c r="A319" s="30"/>
      <c r="B319" s="146"/>
      <c r="C319" s="147" t="s">
        <v>477</v>
      </c>
      <c r="D319" s="147" t="s">
        <v>186</v>
      </c>
      <c r="E319" s="148" t="s">
        <v>657</v>
      </c>
      <c r="F319" s="149" t="s">
        <v>658</v>
      </c>
      <c r="G319" s="150" t="s">
        <v>229</v>
      </c>
      <c r="H319" s="151">
        <v>34.06</v>
      </c>
      <c r="I319" s="152"/>
      <c r="J319" s="152">
        <f>ROUND(I319*H319,2)</f>
        <v>0</v>
      </c>
      <c r="K319" s="149" t="s">
        <v>648</v>
      </c>
      <c r="L319" s="31"/>
      <c r="M319" s="153" t="s">
        <v>1</v>
      </c>
      <c r="N319" s="154" t="s">
        <v>42</v>
      </c>
      <c r="O319" s="155">
        <v>0.19600000000000001</v>
      </c>
      <c r="P319" s="155">
        <f>O319*H319</f>
        <v>6.6757600000000004</v>
      </c>
      <c r="Q319" s="155">
        <v>0</v>
      </c>
      <c r="R319" s="155">
        <f>Q319*H319</f>
        <v>0</v>
      </c>
      <c r="S319" s="155">
        <v>0</v>
      </c>
      <c r="T319" s="156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7" t="s">
        <v>97</v>
      </c>
      <c r="AT319" s="157" t="s">
        <v>186</v>
      </c>
      <c r="AU319" s="157" t="s">
        <v>86</v>
      </c>
      <c r="AY319" s="18" t="s">
        <v>184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18" t="s">
        <v>84</v>
      </c>
      <c r="BK319" s="158">
        <f>ROUND(I319*H319,2)</f>
        <v>0</v>
      </c>
      <c r="BL319" s="18" t="s">
        <v>97</v>
      </c>
      <c r="BM319" s="157" t="s">
        <v>659</v>
      </c>
    </row>
    <row r="320" spans="1:65" s="14" customFormat="1" x14ac:dyDescent="0.15">
      <c r="B320" s="169"/>
      <c r="D320" s="159" t="s">
        <v>194</v>
      </c>
      <c r="E320" s="170" t="s">
        <v>1</v>
      </c>
      <c r="F320" s="171" t="s">
        <v>650</v>
      </c>
      <c r="H320" s="172">
        <v>34.06</v>
      </c>
      <c r="L320" s="169"/>
      <c r="M320" s="173"/>
      <c r="N320" s="174"/>
      <c r="O320" s="174"/>
      <c r="P320" s="174"/>
      <c r="Q320" s="174"/>
      <c r="R320" s="174"/>
      <c r="S320" s="174"/>
      <c r="T320" s="175"/>
      <c r="AT320" s="170" t="s">
        <v>194</v>
      </c>
      <c r="AU320" s="170" t="s">
        <v>86</v>
      </c>
      <c r="AV320" s="14" t="s">
        <v>86</v>
      </c>
      <c r="AW320" s="14" t="s">
        <v>32</v>
      </c>
      <c r="AX320" s="14" t="s">
        <v>84</v>
      </c>
      <c r="AY320" s="170" t="s">
        <v>184</v>
      </c>
    </row>
    <row r="321" spans="1:65" s="12" customFormat="1" ht="22.75" customHeight="1" x14ac:dyDescent="0.15">
      <c r="B321" s="134"/>
      <c r="D321" s="135" t="s">
        <v>76</v>
      </c>
      <c r="E321" s="144" t="s">
        <v>513</v>
      </c>
      <c r="F321" s="144" t="s">
        <v>514</v>
      </c>
      <c r="J321" s="145">
        <f>BK321</f>
        <v>0</v>
      </c>
      <c r="L321" s="134"/>
      <c r="M321" s="138"/>
      <c r="N321" s="139"/>
      <c r="O321" s="139"/>
      <c r="P321" s="140">
        <f>SUM(P322:P327)</f>
        <v>0.56294999999999995</v>
      </c>
      <c r="Q321" s="139"/>
      <c r="R321" s="140">
        <f>SUM(R322:R327)</f>
        <v>0</v>
      </c>
      <c r="S321" s="139"/>
      <c r="T321" s="141">
        <f>SUM(T322:T327)</f>
        <v>0</v>
      </c>
      <c r="AR321" s="135" t="s">
        <v>84</v>
      </c>
      <c r="AT321" s="142" t="s">
        <v>76</v>
      </c>
      <c r="AU321" s="142" t="s">
        <v>84</v>
      </c>
      <c r="AY321" s="135" t="s">
        <v>184</v>
      </c>
      <c r="BK321" s="143">
        <f>SUM(BK322:BK327)</f>
        <v>0</v>
      </c>
    </row>
    <row r="322" spans="1:65" s="2" customFormat="1" ht="37.75" customHeight="1" x14ac:dyDescent="0.15">
      <c r="A322" s="30"/>
      <c r="B322" s="146"/>
      <c r="C322" s="147" t="s">
        <v>481</v>
      </c>
      <c r="D322" s="147" t="s">
        <v>186</v>
      </c>
      <c r="E322" s="148" t="s">
        <v>3124</v>
      </c>
      <c r="F322" s="149" t="s">
        <v>3125</v>
      </c>
      <c r="G322" s="150" t="s">
        <v>300</v>
      </c>
      <c r="H322" s="151">
        <v>18.765000000000001</v>
      </c>
      <c r="I322" s="152"/>
      <c r="J322" s="152">
        <f>ROUND(I322*H322,2)</f>
        <v>0</v>
      </c>
      <c r="K322" s="149"/>
      <c r="L322" s="31"/>
      <c r="M322" s="153" t="s">
        <v>1</v>
      </c>
      <c r="N322" s="154" t="s">
        <v>42</v>
      </c>
      <c r="O322" s="155">
        <v>0.03</v>
      </c>
      <c r="P322" s="155">
        <f>O322*H322</f>
        <v>0.56294999999999995</v>
      </c>
      <c r="Q322" s="155">
        <v>0</v>
      </c>
      <c r="R322" s="155">
        <f>Q322*H322</f>
        <v>0</v>
      </c>
      <c r="S322" s="155">
        <v>0</v>
      </c>
      <c r="T322" s="156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7" t="s">
        <v>97</v>
      </c>
      <c r="AT322" s="157" t="s">
        <v>186</v>
      </c>
      <c r="AU322" s="157" t="s">
        <v>86</v>
      </c>
      <c r="AY322" s="18" t="s">
        <v>184</v>
      </c>
      <c r="BE322" s="158">
        <f>IF(N322="základní",J322,0)</f>
        <v>0</v>
      </c>
      <c r="BF322" s="158">
        <f>IF(N322="snížená",J322,0)</f>
        <v>0</v>
      </c>
      <c r="BG322" s="158">
        <f>IF(N322="zákl. přenesená",J322,0)</f>
        <v>0</v>
      </c>
      <c r="BH322" s="158">
        <f>IF(N322="sníž. přenesená",J322,0)</f>
        <v>0</v>
      </c>
      <c r="BI322" s="158">
        <f>IF(N322="nulová",J322,0)</f>
        <v>0</v>
      </c>
      <c r="BJ322" s="18" t="s">
        <v>84</v>
      </c>
      <c r="BK322" s="158">
        <f>ROUND(I322*H322,2)</f>
        <v>0</v>
      </c>
      <c r="BL322" s="18" t="s">
        <v>97</v>
      </c>
      <c r="BM322" s="157" t="s">
        <v>660</v>
      </c>
    </row>
    <row r="323" spans="1:65" s="2" customFormat="1" ht="44.25" customHeight="1" x14ac:dyDescent="0.15">
      <c r="A323" s="30"/>
      <c r="B323" s="146"/>
      <c r="C323" s="147">
        <v>61</v>
      </c>
      <c r="D323" s="147" t="s">
        <v>186</v>
      </c>
      <c r="E323" s="148" t="s">
        <v>3126</v>
      </c>
      <c r="F323" s="149" t="s">
        <v>3127</v>
      </c>
      <c r="G323" s="150" t="s">
        <v>300</v>
      </c>
      <c r="H323" s="151">
        <v>0.42899999999999999</v>
      </c>
      <c r="I323" s="152"/>
      <c r="J323" s="152">
        <f>ROUND(I323*H323,2)</f>
        <v>0</v>
      </c>
      <c r="K323" s="149"/>
      <c r="L323" s="31"/>
      <c r="M323" s="153" t="s">
        <v>1</v>
      </c>
      <c r="N323" s="154" t="s">
        <v>42</v>
      </c>
      <c r="O323" s="155">
        <v>0</v>
      </c>
      <c r="P323" s="155">
        <f>O323*H323</f>
        <v>0</v>
      </c>
      <c r="Q323" s="155">
        <v>0</v>
      </c>
      <c r="R323" s="155">
        <f>Q323*H323</f>
        <v>0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97</v>
      </c>
      <c r="BM323" s="157" t="s">
        <v>661</v>
      </c>
    </row>
    <row r="324" spans="1:65" s="2" customFormat="1" ht="44.25" customHeight="1" x14ac:dyDescent="0.15">
      <c r="A324" s="30"/>
      <c r="B324" s="146"/>
      <c r="C324" s="147">
        <v>62</v>
      </c>
      <c r="D324" s="147" t="s">
        <v>186</v>
      </c>
      <c r="E324" s="148" t="s">
        <v>3128</v>
      </c>
      <c r="F324" s="149" t="s">
        <v>3129</v>
      </c>
      <c r="G324" s="150" t="s">
        <v>300</v>
      </c>
      <c r="H324" s="151">
        <v>5.7679999999999998</v>
      </c>
      <c r="I324" s="152"/>
      <c r="J324" s="152">
        <f>ROUND(I324*H324,2)</f>
        <v>0</v>
      </c>
      <c r="K324" s="149"/>
      <c r="L324" s="31"/>
      <c r="M324" s="153" t="s">
        <v>1</v>
      </c>
      <c r="N324" s="154" t="s">
        <v>42</v>
      </c>
      <c r="O324" s="155">
        <v>0</v>
      </c>
      <c r="P324" s="155">
        <f>O324*H324</f>
        <v>0</v>
      </c>
      <c r="Q324" s="155">
        <v>0</v>
      </c>
      <c r="R324" s="155">
        <f>Q324*H324</f>
        <v>0</v>
      </c>
      <c r="S324" s="155">
        <v>0</v>
      </c>
      <c r="T324" s="156">
        <f>S324*H324</f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57" t="s">
        <v>97</v>
      </c>
      <c r="AT324" s="157" t="s">
        <v>186</v>
      </c>
      <c r="AU324" s="157" t="s">
        <v>86</v>
      </c>
      <c r="AY324" s="18" t="s">
        <v>184</v>
      </c>
      <c r="BE324" s="158">
        <f>IF(N324="základní",J324,0)</f>
        <v>0</v>
      </c>
      <c r="BF324" s="158">
        <f>IF(N324="snížená",J324,0)</f>
        <v>0</v>
      </c>
      <c r="BG324" s="158">
        <f>IF(N324="zákl. přenesená",J324,0)</f>
        <v>0</v>
      </c>
      <c r="BH324" s="158">
        <f>IF(N324="sníž. přenesená",J324,0)</f>
        <v>0</v>
      </c>
      <c r="BI324" s="158">
        <f>IF(N324="nulová",J324,0)</f>
        <v>0</v>
      </c>
      <c r="BJ324" s="18" t="s">
        <v>84</v>
      </c>
      <c r="BK324" s="158">
        <f>ROUND(I324*H324,2)</f>
        <v>0</v>
      </c>
      <c r="BL324" s="18" t="s">
        <v>97</v>
      </c>
      <c r="BM324" s="157" t="s">
        <v>662</v>
      </c>
    </row>
    <row r="325" spans="1:65" s="14" customFormat="1" x14ac:dyDescent="0.15">
      <c r="B325" s="169"/>
      <c r="D325" s="159" t="s">
        <v>194</v>
      </c>
      <c r="E325" s="170" t="s">
        <v>1</v>
      </c>
      <c r="F325" s="171" t="s">
        <v>663</v>
      </c>
      <c r="H325" s="172">
        <v>5.7679999999999998</v>
      </c>
      <c r="L325" s="169"/>
      <c r="M325" s="173"/>
      <c r="N325" s="174"/>
      <c r="O325" s="174"/>
      <c r="P325" s="174"/>
      <c r="Q325" s="174"/>
      <c r="R325" s="174"/>
      <c r="S325" s="174"/>
      <c r="T325" s="175"/>
      <c r="AT325" s="170" t="s">
        <v>194</v>
      </c>
      <c r="AU325" s="170" t="s">
        <v>86</v>
      </c>
      <c r="AV325" s="14" t="s">
        <v>86</v>
      </c>
      <c r="AW325" s="14" t="s">
        <v>32</v>
      </c>
      <c r="AX325" s="14" t="s">
        <v>84</v>
      </c>
      <c r="AY325" s="170" t="s">
        <v>184</v>
      </c>
    </row>
    <row r="326" spans="1:65" s="2" customFormat="1" ht="44.25" customHeight="1" x14ac:dyDescent="0.15">
      <c r="A326" s="30"/>
      <c r="B326" s="146"/>
      <c r="C326" s="147">
        <v>63</v>
      </c>
      <c r="D326" s="147" t="s">
        <v>186</v>
      </c>
      <c r="E326" s="148" t="s">
        <v>3130</v>
      </c>
      <c r="F326" s="149" t="s">
        <v>3131</v>
      </c>
      <c r="G326" s="150" t="s">
        <v>300</v>
      </c>
      <c r="H326" s="151">
        <v>12.568</v>
      </c>
      <c r="I326" s="152"/>
      <c r="J326" s="152">
        <f>ROUND(I326*H326,2)</f>
        <v>0</v>
      </c>
      <c r="K326" s="149"/>
      <c r="L326" s="31"/>
      <c r="M326" s="153" t="s">
        <v>1</v>
      </c>
      <c r="N326" s="154" t="s">
        <v>42</v>
      </c>
      <c r="O326" s="155">
        <v>0</v>
      </c>
      <c r="P326" s="155">
        <f>O326*H326</f>
        <v>0</v>
      </c>
      <c r="Q326" s="155">
        <v>0</v>
      </c>
      <c r="R326" s="155">
        <f>Q326*H326</f>
        <v>0</v>
      </c>
      <c r="S326" s="155">
        <v>0</v>
      </c>
      <c r="T326" s="156">
        <f>S326*H326</f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7" t="s">
        <v>97</v>
      </c>
      <c r="AT326" s="157" t="s">
        <v>186</v>
      </c>
      <c r="AU326" s="157" t="s">
        <v>86</v>
      </c>
      <c r="AY326" s="18" t="s">
        <v>184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18" t="s">
        <v>84</v>
      </c>
      <c r="BK326" s="158">
        <f>ROUND(I326*H326,2)</f>
        <v>0</v>
      </c>
      <c r="BL326" s="18" t="s">
        <v>97</v>
      </c>
      <c r="BM326" s="157" t="s">
        <v>664</v>
      </c>
    </row>
    <row r="327" spans="1:65" s="14" customFormat="1" x14ac:dyDescent="0.15">
      <c r="B327" s="169"/>
      <c r="D327" s="159" t="s">
        <v>194</v>
      </c>
      <c r="E327" s="170" t="s">
        <v>1</v>
      </c>
      <c r="F327" s="171" t="s">
        <v>665</v>
      </c>
      <c r="H327" s="172">
        <v>12.568</v>
      </c>
      <c r="L327" s="169"/>
      <c r="M327" s="173"/>
      <c r="N327" s="174"/>
      <c r="O327" s="174"/>
      <c r="P327" s="174"/>
      <c r="Q327" s="174"/>
      <c r="R327" s="174"/>
      <c r="S327" s="174"/>
      <c r="T327" s="175"/>
      <c r="AT327" s="170" t="s">
        <v>194</v>
      </c>
      <c r="AU327" s="170" t="s">
        <v>86</v>
      </c>
      <c r="AV327" s="14" t="s">
        <v>86</v>
      </c>
      <c r="AW327" s="14" t="s">
        <v>32</v>
      </c>
      <c r="AX327" s="14" t="s">
        <v>84</v>
      </c>
      <c r="AY327" s="170" t="s">
        <v>184</v>
      </c>
    </row>
    <row r="328" spans="1:65" s="12" customFormat="1" ht="22.75" customHeight="1" x14ac:dyDescent="0.15">
      <c r="B328" s="134"/>
      <c r="D328" s="135" t="s">
        <v>76</v>
      </c>
      <c r="E328" s="144" t="s">
        <v>525</v>
      </c>
      <c r="F328" s="144" t="s">
        <v>526</v>
      </c>
      <c r="J328" s="145">
        <f>BK328</f>
        <v>0</v>
      </c>
      <c r="L328" s="134"/>
      <c r="M328" s="138"/>
      <c r="N328" s="139"/>
      <c r="O328" s="139"/>
      <c r="P328" s="140">
        <f>P329</f>
        <v>61.345731999999998</v>
      </c>
      <c r="Q328" s="139"/>
      <c r="R328" s="140">
        <f>R329</f>
        <v>0</v>
      </c>
      <c r="S328" s="139"/>
      <c r="T328" s="141">
        <f>T329</f>
        <v>0</v>
      </c>
      <c r="AR328" s="135" t="s">
        <v>84</v>
      </c>
      <c r="AT328" s="142" t="s">
        <v>76</v>
      </c>
      <c r="AU328" s="142" t="s">
        <v>84</v>
      </c>
      <c r="AY328" s="135" t="s">
        <v>184</v>
      </c>
      <c r="BK328" s="143">
        <f>BK329</f>
        <v>0</v>
      </c>
    </row>
    <row r="329" spans="1:65" s="2" customFormat="1" ht="37.75" customHeight="1" x14ac:dyDescent="0.15">
      <c r="A329" s="30"/>
      <c r="B329" s="146"/>
      <c r="C329" s="147">
        <v>64</v>
      </c>
      <c r="D329" s="147" t="s">
        <v>186</v>
      </c>
      <c r="E329" s="148" t="s">
        <v>528</v>
      </c>
      <c r="F329" s="149" t="s">
        <v>529</v>
      </c>
      <c r="G329" s="150" t="s">
        <v>300</v>
      </c>
      <c r="H329" s="151">
        <v>80.611999999999995</v>
      </c>
      <c r="I329" s="152"/>
      <c r="J329" s="152">
        <f>ROUND(I329*H329,2)</f>
        <v>0</v>
      </c>
      <c r="K329" s="149" t="s">
        <v>190</v>
      </c>
      <c r="L329" s="31"/>
      <c r="M329" s="192" t="s">
        <v>1</v>
      </c>
      <c r="N329" s="193" t="s">
        <v>42</v>
      </c>
      <c r="O329" s="194">
        <v>0.76100000000000001</v>
      </c>
      <c r="P329" s="194">
        <f>O329*H329</f>
        <v>61.345731999999998</v>
      </c>
      <c r="Q329" s="194">
        <v>0</v>
      </c>
      <c r="R329" s="194">
        <f>Q329*H329</f>
        <v>0</v>
      </c>
      <c r="S329" s="194">
        <v>0</v>
      </c>
      <c r="T329" s="195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97</v>
      </c>
      <c r="AT329" s="157" t="s">
        <v>186</v>
      </c>
      <c r="AU329" s="157" t="s">
        <v>86</v>
      </c>
      <c r="AY329" s="18" t="s">
        <v>184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84</v>
      </c>
      <c r="BK329" s="158">
        <f>ROUND(I329*H329,2)</f>
        <v>0</v>
      </c>
      <c r="BL329" s="18" t="s">
        <v>97</v>
      </c>
      <c r="BM329" s="157" t="s">
        <v>666</v>
      </c>
    </row>
    <row r="330" spans="1:65" s="2" customFormat="1" ht="7" customHeight="1" x14ac:dyDescent="0.15">
      <c r="A330" s="30"/>
      <c r="B330" s="45"/>
      <c r="C330" s="46"/>
      <c r="D330" s="46"/>
      <c r="E330" s="46"/>
      <c r="F330" s="46"/>
      <c r="G330" s="46"/>
      <c r="H330" s="46"/>
      <c r="I330" s="46"/>
      <c r="J330" s="46"/>
      <c r="K330" s="46"/>
      <c r="L330" s="31"/>
      <c r="M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</row>
  </sheetData>
  <autoFilter ref="C133:K329"/>
  <mergeCells count="14">
    <mergeCell ref="E124:H124"/>
    <mergeCell ref="E122:H122"/>
    <mergeCell ref="E126:H126"/>
    <mergeCell ref="L2:V2"/>
    <mergeCell ref="E85:H85"/>
    <mergeCell ref="E89:H89"/>
    <mergeCell ref="E87:H87"/>
    <mergeCell ref="E91:H91"/>
    <mergeCell ref="E120:H120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463"/>
  <sheetViews>
    <sheetView showGridLines="0" topLeftCell="A448" workbookViewId="0">
      <selection activeCell="K464" sqref="K464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3" width="5" style="1" customWidth="1"/>
    <col min="4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104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23.25" customHeight="1" x14ac:dyDescent="0.15">
      <c r="A11" s="30"/>
      <c r="B11" s="31"/>
      <c r="C11" s="30"/>
      <c r="D11" s="30"/>
      <c r="E11" s="245" t="s">
        <v>153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668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ROUND(J134,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ROUND((SUM(BE134:BE462)),  2)</f>
        <v>0</v>
      </c>
      <c r="G37" s="30"/>
      <c r="H37" s="30"/>
      <c r="I37" s="104">
        <v>0.21</v>
      </c>
      <c r="J37" s="103">
        <f>ROUND(((SUM(BE134:BE462))*I37),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ROUND((SUM(BF134:BF462)),  2)</f>
        <v>0</v>
      </c>
      <c r="G38" s="30"/>
      <c r="H38" s="30"/>
      <c r="I38" s="104">
        <v>0.15</v>
      </c>
      <c r="J38" s="103">
        <f>ROUND(((SUM(BF134:BF462))*I38),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ROUND((SUM(BG134:BG462)),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ROUND((SUM(BH134:BH462)),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ROUND((SUM(BI134:BI462)),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23.25" customHeight="1" x14ac:dyDescent="0.15">
      <c r="A89" s="30"/>
      <c r="B89" s="31"/>
      <c r="C89" s="30"/>
      <c r="D89" s="30"/>
      <c r="E89" s="245" t="s">
        <v>153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01.2. - Kanalizace v ulici Ke Stadionu – etapa 1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J134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J135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J136</f>
        <v>0</v>
      </c>
      <c r="L102" s="120"/>
    </row>
    <row r="103" spans="1:47" s="10" customFormat="1" ht="20" customHeight="1" x14ac:dyDescent="0.15">
      <c r="B103" s="120"/>
      <c r="D103" s="121" t="s">
        <v>163</v>
      </c>
      <c r="E103" s="122"/>
      <c r="F103" s="122"/>
      <c r="G103" s="122"/>
      <c r="H103" s="122"/>
      <c r="I103" s="122"/>
      <c r="J103" s="123">
        <f>J291</f>
        <v>0</v>
      </c>
      <c r="L103" s="120"/>
    </row>
    <row r="104" spans="1:47" s="10" customFormat="1" ht="20" customHeight="1" x14ac:dyDescent="0.15">
      <c r="B104" s="120"/>
      <c r="D104" s="121" t="s">
        <v>164</v>
      </c>
      <c r="E104" s="122"/>
      <c r="F104" s="122"/>
      <c r="G104" s="122"/>
      <c r="H104" s="122"/>
      <c r="I104" s="122"/>
      <c r="J104" s="123">
        <f>J298</f>
        <v>0</v>
      </c>
      <c r="L104" s="120"/>
    </row>
    <row r="105" spans="1:47" s="10" customFormat="1" ht="20" customHeight="1" x14ac:dyDescent="0.15">
      <c r="B105" s="120"/>
      <c r="D105" s="121" t="s">
        <v>165</v>
      </c>
      <c r="E105" s="122"/>
      <c r="F105" s="122"/>
      <c r="G105" s="122"/>
      <c r="H105" s="122"/>
      <c r="I105" s="122"/>
      <c r="J105" s="123">
        <f>J301</f>
        <v>0</v>
      </c>
      <c r="L105" s="120"/>
    </row>
    <row r="106" spans="1:47" s="10" customFormat="1" ht="20" customHeight="1" x14ac:dyDescent="0.15">
      <c r="B106" s="120"/>
      <c r="D106" s="121" t="s">
        <v>532</v>
      </c>
      <c r="E106" s="122"/>
      <c r="F106" s="122"/>
      <c r="G106" s="122"/>
      <c r="H106" s="122"/>
      <c r="I106" s="122"/>
      <c r="J106" s="123">
        <f>J326</f>
        <v>0</v>
      </c>
      <c r="L106" s="120"/>
    </row>
    <row r="107" spans="1:47" s="10" customFormat="1" ht="20" customHeight="1" x14ac:dyDescent="0.15">
      <c r="B107" s="120"/>
      <c r="D107" s="121" t="s">
        <v>166</v>
      </c>
      <c r="E107" s="122"/>
      <c r="F107" s="122"/>
      <c r="G107" s="122"/>
      <c r="H107" s="122"/>
      <c r="I107" s="122"/>
      <c r="J107" s="123">
        <f>J365</f>
        <v>0</v>
      </c>
      <c r="L107" s="120"/>
    </row>
    <row r="108" spans="1:47" s="10" customFormat="1" ht="20" customHeight="1" x14ac:dyDescent="0.15">
      <c r="B108" s="120"/>
      <c r="D108" s="121" t="s">
        <v>533</v>
      </c>
      <c r="E108" s="122"/>
      <c r="F108" s="122"/>
      <c r="G108" s="122"/>
      <c r="H108" s="122"/>
      <c r="I108" s="122"/>
      <c r="J108" s="123">
        <f>J440</f>
        <v>0</v>
      </c>
      <c r="L108" s="120"/>
    </row>
    <row r="109" spans="1:47" s="10" customFormat="1" ht="20" customHeight="1" x14ac:dyDescent="0.15">
      <c r="B109" s="120"/>
      <c r="D109" s="121" t="s">
        <v>167</v>
      </c>
      <c r="E109" s="122"/>
      <c r="F109" s="122"/>
      <c r="G109" s="122"/>
      <c r="H109" s="122"/>
      <c r="I109" s="122"/>
      <c r="J109" s="123">
        <f>J453</f>
        <v>0</v>
      </c>
      <c r="L109" s="120"/>
    </row>
    <row r="110" spans="1:47" s="10" customFormat="1" ht="20" customHeight="1" x14ac:dyDescent="0.15">
      <c r="B110" s="120"/>
      <c r="D110" s="121" t="s">
        <v>168</v>
      </c>
      <c r="E110" s="122"/>
      <c r="F110" s="122"/>
      <c r="G110" s="122"/>
      <c r="H110" s="122"/>
      <c r="I110" s="122"/>
      <c r="J110" s="123">
        <f>J461</f>
        <v>0</v>
      </c>
      <c r="L110" s="120"/>
    </row>
    <row r="111" spans="1:47" s="2" customFormat="1" ht="21.75" customHeight="1" x14ac:dyDescent="0.15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7" customHeight="1" x14ac:dyDescent="0.15">
      <c r="A112" s="30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6" spans="1:31" s="2" customFormat="1" ht="7" customHeight="1" x14ac:dyDescent="0.15">
      <c r="A116" s="30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5" customHeight="1" x14ac:dyDescent="0.15">
      <c r="A117" s="30"/>
      <c r="B117" s="31"/>
      <c r="C117" s="22" t="s">
        <v>169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7" customHeight="1" x14ac:dyDescent="0.15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2" customHeight="1" x14ac:dyDescent="0.15">
      <c r="A119" s="30"/>
      <c r="B119" s="31"/>
      <c r="C119" s="27" t="s">
        <v>14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26.25" customHeight="1" x14ac:dyDescent="0.15">
      <c r="A120" s="30"/>
      <c r="B120" s="31"/>
      <c r="C120" s="30"/>
      <c r="D120" s="30"/>
      <c r="E120" s="247" t="str">
        <f>E7</f>
        <v>Semily - obnova inženýrských sítí v lokalitě Na Mýtě a shybek pod Jizerou</v>
      </c>
      <c r="F120" s="248"/>
      <c r="G120" s="248"/>
      <c r="H120" s="248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1" customFormat="1" ht="12" customHeight="1" x14ac:dyDescent="0.15">
      <c r="B121" s="21"/>
      <c r="C121" s="27" t="s">
        <v>150</v>
      </c>
      <c r="L121" s="21"/>
    </row>
    <row r="122" spans="1:31" s="1" customFormat="1" ht="16.5" customHeight="1" x14ac:dyDescent="0.15">
      <c r="B122" s="21"/>
      <c r="E122" s="247" t="s">
        <v>151</v>
      </c>
      <c r="F122" s="212"/>
      <c r="G122" s="212"/>
      <c r="H122" s="212"/>
      <c r="L122" s="21"/>
    </row>
    <row r="123" spans="1:31" s="1" customFormat="1" ht="12" customHeight="1" x14ac:dyDescent="0.15">
      <c r="B123" s="21"/>
      <c r="C123" s="27" t="s">
        <v>152</v>
      </c>
      <c r="L123" s="21"/>
    </row>
    <row r="124" spans="1:31" s="2" customFormat="1" ht="23.25" customHeight="1" x14ac:dyDescent="0.15">
      <c r="A124" s="30"/>
      <c r="B124" s="31"/>
      <c r="C124" s="30"/>
      <c r="D124" s="30"/>
      <c r="E124" s="245" t="s">
        <v>153</v>
      </c>
      <c r="F124" s="246"/>
      <c r="G124" s="246"/>
      <c r="H124" s="246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 x14ac:dyDescent="0.15">
      <c r="A125" s="30"/>
      <c r="B125" s="31"/>
      <c r="C125" s="27" t="s">
        <v>667</v>
      </c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6.5" customHeight="1" x14ac:dyDescent="0.15">
      <c r="A126" s="30"/>
      <c r="B126" s="31"/>
      <c r="C126" s="30"/>
      <c r="D126" s="30"/>
      <c r="E126" s="241" t="str">
        <f>E13</f>
        <v>SO 01.2. - Kanalizace v ulici Ke Stadionu – etapa 1</v>
      </c>
      <c r="F126" s="246"/>
      <c r="G126" s="246"/>
      <c r="H126" s="246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7" customHeight="1" x14ac:dyDescent="0.15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2" customHeight="1" x14ac:dyDescent="0.15">
      <c r="A128" s="30"/>
      <c r="B128" s="31"/>
      <c r="C128" s="27" t="s">
        <v>18</v>
      </c>
      <c r="D128" s="30"/>
      <c r="E128" s="30"/>
      <c r="F128" s="25" t="str">
        <f>F16</f>
        <v>Semily</v>
      </c>
      <c r="G128" s="30"/>
      <c r="H128" s="30"/>
      <c r="I128" s="27" t="s">
        <v>20</v>
      </c>
      <c r="J128" s="53" t="str">
        <f>IF(J16="","",J16)</f>
        <v>27. 10. 2022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7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5.25" customHeight="1" x14ac:dyDescent="0.15">
      <c r="A130" s="30"/>
      <c r="B130" s="31"/>
      <c r="C130" s="27" t="s">
        <v>22</v>
      </c>
      <c r="D130" s="30"/>
      <c r="E130" s="30"/>
      <c r="F130" s="25" t="str">
        <f>E19</f>
        <v>VHS Turnov, Antonína Dvořáka 287, 511 01 Turnov</v>
      </c>
      <c r="G130" s="30"/>
      <c r="H130" s="30"/>
      <c r="I130" s="27" t="s">
        <v>28</v>
      </c>
      <c r="J130" s="28" t="str">
        <f>E25</f>
        <v>ŠINDLAR s.r.o.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5.25" customHeight="1" x14ac:dyDescent="0.15">
      <c r="A131" s="30"/>
      <c r="B131" s="31"/>
      <c r="C131" s="27" t="s">
        <v>26</v>
      </c>
      <c r="D131" s="30"/>
      <c r="E131" s="30"/>
      <c r="F131" s="25" t="str">
        <f>IF(E22="","",E22)</f>
        <v>Dle výběrového řízení</v>
      </c>
      <c r="G131" s="30"/>
      <c r="H131" s="30"/>
      <c r="I131" s="27" t="s">
        <v>33</v>
      </c>
      <c r="J131" s="28" t="str">
        <f>E28</f>
        <v>Roman Bárta</v>
      </c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0.25" customHeight="1" x14ac:dyDescent="0.15">
      <c r="A132" s="30"/>
      <c r="B132" s="31"/>
      <c r="C132" s="30"/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11" customFormat="1" ht="29.25" customHeight="1" x14ac:dyDescent="0.15">
      <c r="A133" s="124"/>
      <c r="B133" s="125"/>
      <c r="C133" s="126" t="s">
        <v>170</v>
      </c>
      <c r="D133" s="127" t="s">
        <v>62</v>
      </c>
      <c r="E133" s="127" t="s">
        <v>58</v>
      </c>
      <c r="F133" s="127" t="s">
        <v>59</v>
      </c>
      <c r="G133" s="127" t="s">
        <v>171</v>
      </c>
      <c r="H133" s="127" t="s">
        <v>172</v>
      </c>
      <c r="I133" s="127" t="s">
        <v>173</v>
      </c>
      <c r="J133" s="127" t="s">
        <v>158</v>
      </c>
      <c r="K133" s="128" t="s">
        <v>174</v>
      </c>
      <c r="L133" s="129"/>
      <c r="M133" s="60" t="s">
        <v>1</v>
      </c>
      <c r="N133" s="61" t="s">
        <v>41</v>
      </c>
      <c r="O133" s="61" t="s">
        <v>175</v>
      </c>
      <c r="P133" s="61" t="s">
        <v>176</v>
      </c>
      <c r="Q133" s="61" t="s">
        <v>177</v>
      </c>
      <c r="R133" s="61" t="s">
        <v>178</v>
      </c>
      <c r="S133" s="61" t="s">
        <v>179</v>
      </c>
      <c r="T133" s="62" t="s">
        <v>180</v>
      </c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</row>
    <row r="134" spans="1:65" s="2" customFormat="1" ht="22.75" customHeight="1" x14ac:dyDescent="0.2">
      <c r="A134" s="30"/>
      <c r="B134" s="31"/>
      <c r="C134" s="67" t="s">
        <v>181</v>
      </c>
      <c r="D134" s="30"/>
      <c r="E134" s="30"/>
      <c r="F134" s="30"/>
      <c r="G134" s="30"/>
      <c r="H134" s="30"/>
      <c r="I134" s="30"/>
      <c r="J134" s="130">
        <f>BK134</f>
        <v>0</v>
      </c>
      <c r="K134" s="30"/>
      <c r="L134" s="31"/>
      <c r="M134" s="63"/>
      <c r="N134" s="54"/>
      <c r="O134" s="64"/>
      <c r="P134" s="131">
        <f>P135</f>
        <v>1366.0014769999998</v>
      </c>
      <c r="Q134" s="64"/>
      <c r="R134" s="131">
        <f>R135</f>
        <v>562.97741577000011</v>
      </c>
      <c r="S134" s="64"/>
      <c r="T134" s="132">
        <f>T135</f>
        <v>131.77009299999997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8" t="s">
        <v>76</v>
      </c>
      <c r="AU134" s="18" t="s">
        <v>160</v>
      </c>
      <c r="BK134" s="133">
        <f>BK135</f>
        <v>0</v>
      </c>
    </row>
    <row r="135" spans="1:65" s="12" customFormat="1" ht="26" customHeight="1" x14ac:dyDescent="0.2">
      <c r="B135" s="134"/>
      <c r="D135" s="135" t="s">
        <v>76</v>
      </c>
      <c r="E135" s="136" t="s">
        <v>182</v>
      </c>
      <c r="F135" s="136" t="s">
        <v>183</v>
      </c>
      <c r="J135" s="137">
        <f>BK135</f>
        <v>0</v>
      </c>
      <c r="L135" s="134"/>
      <c r="M135" s="138"/>
      <c r="N135" s="139"/>
      <c r="O135" s="139"/>
      <c r="P135" s="140">
        <f>P136+P291+P298+P301+P326+P365+P440+P453+P461</f>
        <v>1366.0014769999998</v>
      </c>
      <c r="Q135" s="139"/>
      <c r="R135" s="140">
        <f>R136+R291+R298+R301+R326+R365+R440+R453+R461</f>
        <v>562.97741577000011</v>
      </c>
      <c r="S135" s="139"/>
      <c r="T135" s="141">
        <f>T136+T291+T298+T301+T326+T365+T440+T453+T461</f>
        <v>131.77009299999997</v>
      </c>
      <c r="AR135" s="135" t="s">
        <v>84</v>
      </c>
      <c r="AT135" s="142" t="s">
        <v>76</v>
      </c>
      <c r="AU135" s="142" t="s">
        <v>77</v>
      </c>
      <c r="AY135" s="135" t="s">
        <v>184</v>
      </c>
      <c r="BK135" s="143">
        <f>BK136+BK291+BK298+BK301+BK326+BK365+BK440+BK453+BK461</f>
        <v>0</v>
      </c>
    </row>
    <row r="136" spans="1:65" s="12" customFormat="1" ht="22.75" customHeight="1" x14ac:dyDescent="0.15">
      <c r="B136" s="134"/>
      <c r="D136" s="135" t="s">
        <v>76</v>
      </c>
      <c r="E136" s="144" t="s">
        <v>84</v>
      </c>
      <c r="F136" s="144" t="s">
        <v>185</v>
      </c>
      <c r="J136" s="145">
        <f>BK136</f>
        <v>0</v>
      </c>
      <c r="L136" s="134"/>
      <c r="M136" s="138"/>
      <c r="N136" s="139"/>
      <c r="O136" s="139"/>
      <c r="P136" s="140">
        <f>SUM(P137:P290)</f>
        <v>608.84368599999993</v>
      </c>
      <c r="Q136" s="139"/>
      <c r="R136" s="140">
        <f>SUM(R137:R290)</f>
        <v>450.24282181000001</v>
      </c>
      <c r="S136" s="139"/>
      <c r="T136" s="141">
        <f>SUM(T137:T290)</f>
        <v>101.34270299999997</v>
      </c>
      <c r="AR136" s="135" t="s">
        <v>84</v>
      </c>
      <c r="AT136" s="142" t="s">
        <v>76</v>
      </c>
      <c r="AU136" s="142" t="s">
        <v>84</v>
      </c>
      <c r="AY136" s="135" t="s">
        <v>184</v>
      </c>
      <c r="BK136" s="143">
        <f>SUM(BK137:BK290)</f>
        <v>0</v>
      </c>
    </row>
    <row r="137" spans="1:65" s="2" customFormat="1" ht="62.75" customHeight="1" x14ac:dyDescent="0.15">
      <c r="A137" s="30"/>
      <c r="B137" s="146"/>
      <c r="C137" s="147" t="s">
        <v>84</v>
      </c>
      <c r="D137" s="147" t="s">
        <v>186</v>
      </c>
      <c r="E137" s="148" t="s">
        <v>669</v>
      </c>
      <c r="F137" s="149" t="s">
        <v>670</v>
      </c>
      <c r="G137" s="150" t="s">
        <v>189</v>
      </c>
      <c r="H137" s="151">
        <v>51.298000000000002</v>
      </c>
      <c r="I137" s="152"/>
      <c r="J137" s="152">
        <f>ROUND(I137*H137,2)</f>
        <v>0</v>
      </c>
      <c r="K137" s="149" t="s">
        <v>190</v>
      </c>
      <c r="L137" s="31"/>
      <c r="M137" s="153" t="s">
        <v>1</v>
      </c>
      <c r="N137" s="154" t="s">
        <v>42</v>
      </c>
      <c r="O137" s="155">
        <v>0.27200000000000002</v>
      </c>
      <c r="P137" s="155">
        <f>O137*H137</f>
        <v>13.953056000000002</v>
      </c>
      <c r="Q137" s="155">
        <v>0</v>
      </c>
      <c r="R137" s="155">
        <f>Q137*H137</f>
        <v>0</v>
      </c>
      <c r="S137" s="155">
        <v>0.26</v>
      </c>
      <c r="T137" s="156">
        <f>S137*H137</f>
        <v>13.337480000000001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97</v>
      </c>
      <c r="AT137" s="157" t="s">
        <v>186</v>
      </c>
      <c r="AU137" s="157" t="s">
        <v>86</v>
      </c>
      <c r="AY137" s="18" t="s">
        <v>184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84</v>
      </c>
      <c r="BK137" s="158">
        <f>ROUND(I137*H137,2)</f>
        <v>0</v>
      </c>
      <c r="BL137" s="18" t="s">
        <v>97</v>
      </c>
      <c r="BM137" s="157" t="s">
        <v>671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672</v>
      </c>
      <c r="H138" s="172">
        <v>35.497999999999998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77</v>
      </c>
      <c r="AY138" s="170" t="s">
        <v>184</v>
      </c>
    </row>
    <row r="139" spans="1:65" s="14" customFormat="1" x14ac:dyDescent="0.15">
      <c r="B139" s="169"/>
      <c r="D139" s="159" t="s">
        <v>194</v>
      </c>
      <c r="E139" s="170" t="s">
        <v>1</v>
      </c>
      <c r="F139" s="171" t="s">
        <v>673</v>
      </c>
      <c r="H139" s="172">
        <v>15.8</v>
      </c>
      <c r="L139" s="169"/>
      <c r="M139" s="173"/>
      <c r="N139" s="174"/>
      <c r="O139" s="174"/>
      <c r="P139" s="174"/>
      <c r="Q139" s="174"/>
      <c r="R139" s="174"/>
      <c r="S139" s="174"/>
      <c r="T139" s="175"/>
      <c r="AT139" s="170" t="s">
        <v>194</v>
      </c>
      <c r="AU139" s="170" t="s">
        <v>86</v>
      </c>
      <c r="AV139" s="14" t="s">
        <v>86</v>
      </c>
      <c r="AW139" s="14" t="s">
        <v>32</v>
      </c>
      <c r="AX139" s="14" t="s">
        <v>77</v>
      </c>
      <c r="AY139" s="170" t="s">
        <v>184</v>
      </c>
    </row>
    <row r="140" spans="1:65" s="15" customFormat="1" x14ac:dyDescent="0.15">
      <c r="B140" s="176"/>
      <c r="D140" s="159" t="s">
        <v>194</v>
      </c>
      <c r="E140" s="177" t="s">
        <v>1</v>
      </c>
      <c r="F140" s="178" t="s">
        <v>242</v>
      </c>
      <c r="H140" s="179">
        <v>51.298000000000002</v>
      </c>
      <c r="L140" s="176"/>
      <c r="M140" s="180"/>
      <c r="N140" s="181"/>
      <c r="O140" s="181"/>
      <c r="P140" s="181"/>
      <c r="Q140" s="181"/>
      <c r="R140" s="181"/>
      <c r="S140" s="181"/>
      <c r="T140" s="182"/>
      <c r="AT140" s="177" t="s">
        <v>194</v>
      </c>
      <c r="AU140" s="177" t="s">
        <v>86</v>
      </c>
      <c r="AV140" s="15" t="s">
        <v>97</v>
      </c>
      <c r="AW140" s="15" t="s">
        <v>32</v>
      </c>
      <c r="AX140" s="15" t="s">
        <v>84</v>
      </c>
      <c r="AY140" s="177" t="s">
        <v>184</v>
      </c>
    </row>
    <row r="141" spans="1:65" s="2" customFormat="1" ht="62.75" customHeight="1" x14ac:dyDescent="0.15">
      <c r="A141" s="30"/>
      <c r="B141" s="146"/>
      <c r="C141" s="147" t="s">
        <v>86</v>
      </c>
      <c r="D141" s="147" t="s">
        <v>186</v>
      </c>
      <c r="E141" s="148" t="s">
        <v>534</v>
      </c>
      <c r="F141" s="149" t="s">
        <v>535</v>
      </c>
      <c r="G141" s="150" t="s">
        <v>189</v>
      </c>
      <c r="H141" s="151">
        <v>24.245000000000001</v>
      </c>
      <c r="I141" s="152"/>
      <c r="J141" s="152">
        <f>ROUND(I141*H141,2)</f>
        <v>0</v>
      </c>
      <c r="K141" s="149" t="s">
        <v>190</v>
      </c>
      <c r="L141" s="31"/>
      <c r="M141" s="153" t="s">
        <v>1</v>
      </c>
      <c r="N141" s="154" t="s">
        <v>42</v>
      </c>
      <c r="O141" s="155">
        <v>0.05</v>
      </c>
      <c r="P141" s="155">
        <f>O141*H141</f>
        <v>1.21225</v>
      </c>
      <c r="Q141" s="155">
        <v>0</v>
      </c>
      <c r="R141" s="155">
        <f>Q141*H141</f>
        <v>0</v>
      </c>
      <c r="S141" s="155">
        <v>0.17</v>
      </c>
      <c r="T141" s="156">
        <f>S141*H141</f>
        <v>4.1216500000000007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97</v>
      </c>
      <c r="AT141" s="157" t="s">
        <v>186</v>
      </c>
      <c r="AU141" s="157" t="s">
        <v>86</v>
      </c>
      <c r="AY141" s="18" t="s">
        <v>184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84</v>
      </c>
      <c r="BK141" s="158">
        <f>ROUND(I141*H141,2)</f>
        <v>0</v>
      </c>
      <c r="BL141" s="18" t="s">
        <v>97</v>
      </c>
      <c r="BM141" s="157" t="s">
        <v>674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537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4" customFormat="1" x14ac:dyDescent="0.15">
      <c r="B143" s="169"/>
      <c r="D143" s="159" t="s">
        <v>194</v>
      </c>
      <c r="E143" s="170" t="s">
        <v>1</v>
      </c>
      <c r="F143" s="171" t="s">
        <v>675</v>
      </c>
      <c r="H143" s="172">
        <v>24.245000000000001</v>
      </c>
      <c r="L143" s="169"/>
      <c r="M143" s="173"/>
      <c r="N143" s="174"/>
      <c r="O143" s="174"/>
      <c r="P143" s="174"/>
      <c r="Q143" s="174"/>
      <c r="R143" s="174"/>
      <c r="S143" s="174"/>
      <c r="T143" s="175"/>
      <c r="AT143" s="170" t="s">
        <v>194</v>
      </c>
      <c r="AU143" s="170" t="s">
        <v>86</v>
      </c>
      <c r="AV143" s="14" t="s">
        <v>86</v>
      </c>
      <c r="AW143" s="14" t="s">
        <v>32</v>
      </c>
      <c r="AX143" s="14" t="s">
        <v>84</v>
      </c>
      <c r="AY143" s="170" t="s">
        <v>184</v>
      </c>
    </row>
    <row r="144" spans="1:65" s="2" customFormat="1" ht="66.75" customHeight="1" x14ac:dyDescent="0.15">
      <c r="A144" s="30"/>
      <c r="B144" s="146"/>
      <c r="C144" s="147" t="s">
        <v>93</v>
      </c>
      <c r="D144" s="147" t="s">
        <v>186</v>
      </c>
      <c r="E144" s="148" t="s">
        <v>187</v>
      </c>
      <c r="F144" s="149" t="s">
        <v>188</v>
      </c>
      <c r="G144" s="150" t="s">
        <v>189</v>
      </c>
      <c r="H144" s="151">
        <v>100.941</v>
      </c>
      <c r="I144" s="152"/>
      <c r="J144" s="152">
        <f>ROUND(I144*H144,2)</f>
        <v>0</v>
      </c>
      <c r="K144" s="149" t="s">
        <v>190</v>
      </c>
      <c r="L144" s="31"/>
      <c r="M144" s="153" t="s">
        <v>1</v>
      </c>
      <c r="N144" s="154" t="s">
        <v>42</v>
      </c>
      <c r="O144" s="155">
        <v>0.11899999999999999</v>
      </c>
      <c r="P144" s="155">
        <f>O144*H144</f>
        <v>12.011979</v>
      </c>
      <c r="Q144" s="155">
        <v>0</v>
      </c>
      <c r="R144" s="155">
        <f>Q144*H144</f>
        <v>0</v>
      </c>
      <c r="S144" s="155">
        <v>0.44</v>
      </c>
      <c r="T144" s="156">
        <f>S144*H144</f>
        <v>44.41404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97</v>
      </c>
      <c r="AT144" s="157" t="s">
        <v>186</v>
      </c>
      <c r="AU144" s="157" t="s">
        <v>86</v>
      </c>
      <c r="AY144" s="18" t="s">
        <v>184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97</v>
      </c>
      <c r="BM144" s="157" t="s">
        <v>676</v>
      </c>
    </row>
    <row r="145" spans="1:65" s="2" customFormat="1" ht="30" x14ac:dyDescent="0.15">
      <c r="A145" s="30"/>
      <c r="B145" s="31"/>
      <c r="C145" s="30"/>
      <c r="D145" s="159" t="s">
        <v>192</v>
      </c>
      <c r="E145" s="30"/>
      <c r="F145" s="160" t="s">
        <v>193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192</v>
      </c>
      <c r="AU145" s="18" t="s">
        <v>86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195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3" customFormat="1" x14ac:dyDescent="0.15">
      <c r="B147" s="163"/>
      <c r="D147" s="159" t="s">
        <v>194</v>
      </c>
      <c r="E147" s="164" t="s">
        <v>1</v>
      </c>
      <c r="F147" s="165" t="s">
        <v>196</v>
      </c>
      <c r="H147" s="164" t="s">
        <v>1</v>
      </c>
      <c r="L147" s="163"/>
      <c r="M147" s="166"/>
      <c r="N147" s="167"/>
      <c r="O147" s="167"/>
      <c r="P147" s="167"/>
      <c r="Q147" s="167"/>
      <c r="R147" s="167"/>
      <c r="S147" s="167"/>
      <c r="T147" s="168"/>
      <c r="AT147" s="164" t="s">
        <v>194</v>
      </c>
      <c r="AU147" s="164" t="s">
        <v>86</v>
      </c>
      <c r="AV147" s="13" t="s">
        <v>84</v>
      </c>
      <c r="AW147" s="13" t="s">
        <v>32</v>
      </c>
      <c r="AX147" s="13" t="s">
        <v>77</v>
      </c>
      <c r="AY147" s="164" t="s">
        <v>184</v>
      </c>
    </row>
    <row r="148" spans="1:65" s="14" customFormat="1" x14ac:dyDescent="0.15">
      <c r="B148" s="169"/>
      <c r="D148" s="159" t="s">
        <v>194</v>
      </c>
      <c r="E148" s="170" t="s">
        <v>1</v>
      </c>
      <c r="F148" s="171" t="s">
        <v>677</v>
      </c>
      <c r="H148" s="172">
        <v>14.582000000000001</v>
      </c>
      <c r="L148" s="169"/>
      <c r="M148" s="173"/>
      <c r="N148" s="174"/>
      <c r="O148" s="174"/>
      <c r="P148" s="174"/>
      <c r="Q148" s="174"/>
      <c r="R148" s="174"/>
      <c r="S148" s="174"/>
      <c r="T148" s="175"/>
      <c r="AT148" s="170" t="s">
        <v>194</v>
      </c>
      <c r="AU148" s="170" t="s">
        <v>86</v>
      </c>
      <c r="AV148" s="14" t="s">
        <v>86</v>
      </c>
      <c r="AW148" s="14" t="s">
        <v>32</v>
      </c>
      <c r="AX148" s="14" t="s">
        <v>77</v>
      </c>
      <c r="AY148" s="170" t="s">
        <v>184</v>
      </c>
    </row>
    <row r="149" spans="1:65" s="14" customFormat="1" x14ac:dyDescent="0.15">
      <c r="B149" s="169"/>
      <c r="D149" s="159" t="s">
        <v>194</v>
      </c>
      <c r="E149" s="170" t="s">
        <v>1</v>
      </c>
      <c r="F149" s="171" t="s">
        <v>678</v>
      </c>
      <c r="H149" s="172">
        <v>19.474</v>
      </c>
      <c r="L149" s="169"/>
      <c r="M149" s="173"/>
      <c r="N149" s="174"/>
      <c r="O149" s="174"/>
      <c r="P149" s="174"/>
      <c r="Q149" s="174"/>
      <c r="R149" s="174"/>
      <c r="S149" s="174"/>
      <c r="T149" s="175"/>
      <c r="AT149" s="170" t="s">
        <v>194</v>
      </c>
      <c r="AU149" s="170" t="s">
        <v>86</v>
      </c>
      <c r="AV149" s="14" t="s">
        <v>86</v>
      </c>
      <c r="AW149" s="14" t="s">
        <v>32</v>
      </c>
      <c r="AX149" s="14" t="s">
        <v>77</v>
      </c>
      <c r="AY149" s="170" t="s">
        <v>184</v>
      </c>
    </row>
    <row r="150" spans="1:65" s="14" customFormat="1" x14ac:dyDescent="0.15">
      <c r="B150" s="169"/>
      <c r="D150" s="159" t="s">
        <v>194</v>
      </c>
      <c r="E150" s="170" t="s">
        <v>1</v>
      </c>
      <c r="F150" s="171" t="s">
        <v>675</v>
      </c>
      <c r="H150" s="172">
        <v>24.245000000000001</v>
      </c>
      <c r="L150" s="169"/>
      <c r="M150" s="173"/>
      <c r="N150" s="174"/>
      <c r="O150" s="174"/>
      <c r="P150" s="174"/>
      <c r="Q150" s="174"/>
      <c r="R150" s="174"/>
      <c r="S150" s="174"/>
      <c r="T150" s="175"/>
      <c r="AT150" s="170" t="s">
        <v>194</v>
      </c>
      <c r="AU150" s="170" t="s">
        <v>86</v>
      </c>
      <c r="AV150" s="14" t="s">
        <v>86</v>
      </c>
      <c r="AW150" s="14" t="s">
        <v>32</v>
      </c>
      <c r="AX150" s="14" t="s">
        <v>77</v>
      </c>
      <c r="AY150" s="170" t="s">
        <v>184</v>
      </c>
    </row>
    <row r="151" spans="1:65" s="14" customFormat="1" x14ac:dyDescent="0.15">
      <c r="B151" s="169"/>
      <c r="D151" s="159" t="s">
        <v>194</v>
      </c>
      <c r="E151" s="170" t="s">
        <v>1</v>
      </c>
      <c r="F151" s="171" t="s">
        <v>679</v>
      </c>
      <c r="H151" s="172">
        <v>42.64</v>
      </c>
      <c r="L151" s="169"/>
      <c r="M151" s="173"/>
      <c r="N151" s="174"/>
      <c r="O151" s="174"/>
      <c r="P151" s="174"/>
      <c r="Q151" s="174"/>
      <c r="R151" s="174"/>
      <c r="S151" s="174"/>
      <c r="T151" s="175"/>
      <c r="AT151" s="170" t="s">
        <v>194</v>
      </c>
      <c r="AU151" s="170" t="s">
        <v>86</v>
      </c>
      <c r="AV151" s="14" t="s">
        <v>86</v>
      </c>
      <c r="AW151" s="14" t="s">
        <v>32</v>
      </c>
      <c r="AX151" s="14" t="s">
        <v>77</v>
      </c>
      <c r="AY151" s="170" t="s">
        <v>184</v>
      </c>
    </row>
    <row r="152" spans="1:65" s="15" customFormat="1" x14ac:dyDescent="0.15">
      <c r="B152" s="176"/>
      <c r="D152" s="159" t="s">
        <v>194</v>
      </c>
      <c r="E152" s="177" t="s">
        <v>1</v>
      </c>
      <c r="F152" s="178" t="s">
        <v>242</v>
      </c>
      <c r="H152" s="179">
        <v>100.941</v>
      </c>
      <c r="L152" s="176"/>
      <c r="M152" s="180"/>
      <c r="N152" s="181"/>
      <c r="O152" s="181"/>
      <c r="P152" s="181"/>
      <c r="Q152" s="181"/>
      <c r="R152" s="181"/>
      <c r="S152" s="181"/>
      <c r="T152" s="182"/>
      <c r="AT152" s="177" t="s">
        <v>194</v>
      </c>
      <c r="AU152" s="177" t="s">
        <v>86</v>
      </c>
      <c r="AV152" s="15" t="s">
        <v>97</v>
      </c>
      <c r="AW152" s="15" t="s">
        <v>32</v>
      </c>
      <c r="AX152" s="15" t="s">
        <v>84</v>
      </c>
      <c r="AY152" s="177" t="s">
        <v>184</v>
      </c>
    </row>
    <row r="153" spans="1:65" s="2" customFormat="1" ht="62.75" customHeight="1" x14ac:dyDescent="0.15">
      <c r="A153" s="30"/>
      <c r="B153" s="146"/>
      <c r="C153" s="147" t="s">
        <v>97</v>
      </c>
      <c r="D153" s="147" t="s">
        <v>186</v>
      </c>
      <c r="E153" s="148" t="s">
        <v>198</v>
      </c>
      <c r="F153" s="149" t="s">
        <v>199</v>
      </c>
      <c r="G153" s="150" t="s">
        <v>189</v>
      </c>
      <c r="H153" s="151">
        <v>34.055999999999997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0.19400000000000001</v>
      </c>
      <c r="P153" s="155">
        <f>O153*H153</f>
        <v>6.6068639999999998</v>
      </c>
      <c r="Q153" s="155">
        <v>0</v>
      </c>
      <c r="R153" s="155">
        <f>Q153*H153</f>
        <v>0</v>
      </c>
      <c r="S153" s="155">
        <v>0.32500000000000001</v>
      </c>
      <c r="T153" s="156">
        <f>S153*H153</f>
        <v>11.068199999999999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680</v>
      </c>
    </row>
    <row r="154" spans="1:65" s="13" customFormat="1" x14ac:dyDescent="0.15">
      <c r="B154" s="163"/>
      <c r="D154" s="159" t="s">
        <v>194</v>
      </c>
      <c r="E154" s="164" t="s">
        <v>1</v>
      </c>
      <c r="F154" s="165" t="s">
        <v>195</v>
      </c>
      <c r="H154" s="164" t="s">
        <v>1</v>
      </c>
      <c r="L154" s="163"/>
      <c r="M154" s="166"/>
      <c r="N154" s="167"/>
      <c r="O154" s="167"/>
      <c r="P154" s="167"/>
      <c r="Q154" s="167"/>
      <c r="R154" s="167"/>
      <c r="S154" s="167"/>
      <c r="T154" s="168"/>
      <c r="AT154" s="164" t="s">
        <v>194</v>
      </c>
      <c r="AU154" s="164" t="s">
        <v>86</v>
      </c>
      <c r="AV154" s="13" t="s">
        <v>84</v>
      </c>
      <c r="AW154" s="13" t="s">
        <v>32</v>
      </c>
      <c r="AX154" s="13" t="s">
        <v>77</v>
      </c>
      <c r="AY154" s="164" t="s">
        <v>184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196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4" customFormat="1" x14ac:dyDescent="0.15">
      <c r="B156" s="169"/>
      <c r="D156" s="159" t="s">
        <v>194</v>
      </c>
      <c r="E156" s="170" t="s">
        <v>1</v>
      </c>
      <c r="F156" s="171" t="s">
        <v>677</v>
      </c>
      <c r="H156" s="172">
        <v>14.582000000000001</v>
      </c>
      <c r="L156" s="169"/>
      <c r="M156" s="173"/>
      <c r="N156" s="174"/>
      <c r="O156" s="174"/>
      <c r="P156" s="174"/>
      <c r="Q156" s="174"/>
      <c r="R156" s="174"/>
      <c r="S156" s="174"/>
      <c r="T156" s="175"/>
      <c r="AT156" s="170" t="s">
        <v>194</v>
      </c>
      <c r="AU156" s="170" t="s">
        <v>86</v>
      </c>
      <c r="AV156" s="14" t="s">
        <v>86</v>
      </c>
      <c r="AW156" s="14" t="s">
        <v>32</v>
      </c>
      <c r="AX156" s="14" t="s">
        <v>77</v>
      </c>
      <c r="AY156" s="170" t="s">
        <v>184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678</v>
      </c>
      <c r="H157" s="172">
        <v>19.474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77</v>
      </c>
      <c r="AY157" s="170" t="s">
        <v>184</v>
      </c>
    </row>
    <row r="158" spans="1:65" s="15" customFormat="1" x14ac:dyDescent="0.15">
      <c r="B158" s="176"/>
      <c r="D158" s="159" t="s">
        <v>194</v>
      </c>
      <c r="E158" s="177" t="s">
        <v>1</v>
      </c>
      <c r="F158" s="178" t="s">
        <v>242</v>
      </c>
      <c r="H158" s="179">
        <v>34.055999999999997</v>
      </c>
      <c r="L158" s="176"/>
      <c r="M158" s="180"/>
      <c r="N158" s="181"/>
      <c r="O158" s="181"/>
      <c r="P158" s="181"/>
      <c r="Q158" s="181"/>
      <c r="R158" s="181"/>
      <c r="S158" s="181"/>
      <c r="T158" s="182"/>
      <c r="AT158" s="177" t="s">
        <v>194</v>
      </c>
      <c r="AU158" s="177" t="s">
        <v>86</v>
      </c>
      <c r="AV158" s="15" t="s">
        <v>97</v>
      </c>
      <c r="AW158" s="15" t="s">
        <v>32</v>
      </c>
      <c r="AX158" s="15" t="s">
        <v>84</v>
      </c>
      <c r="AY158" s="177" t="s">
        <v>184</v>
      </c>
    </row>
    <row r="159" spans="1:65" s="2" customFormat="1" ht="55.5" customHeight="1" x14ac:dyDescent="0.15">
      <c r="A159" s="30"/>
      <c r="B159" s="146"/>
      <c r="C159" s="147" t="s">
        <v>209</v>
      </c>
      <c r="D159" s="147" t="s">
        <v>186</v>
      </c>
      <c r="E159" s="148" t="s">
        <v>543</v>
      </c>
      <c r="F159" s="149" t="s">
        <v>544</v>
      </c>
      <c r="G159" s="150" t="s">
        <v>189</v>
      </c>
      <c r="H159" s="151">
        <v>24.245000000000001</v>
      </c>
      <c r="I159" s="152"/>
      <c r="J159" s="152">
        <f>ROUND(I159*H159,2)</f>
        <v>0</v>
      </c>
      <c r="K159" s="149" t="s">
        <v>190</v>
      </c>
      <c r="L159" s="31"/>
      <c r="M159" s="153" t="s">
        <v>1</v>
      </c>
      <c r="N159" s="154" t="s">
        <v>42</v>
      </c>
      <c r="O159" s="155">
        <v>9.4E-2</v>
      </c>
      <c r="P159" s="155">
        <f>O159*H159</f>
        <v>2.2790300000000001</v>
      </c>
      <c r="Q159" s="155">
        <v>0</v>
      </c>
      <c r="R159" s="155">
        <f>Q159*H159</f>
        <v>0</v>
      </c>
      <c r="S159" s="155">
        <v>9.8000000000000004E-2</v>
      </c>
      <c r="T159" s="156">
        <f>S159*H159</f>
        <v>2.3760100000000004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7" t="s">
        <v>97</v>
      </c>
      <c r="AT159" s="157" t="s">
        <v>186</v>
      </c>
      <c r="AU159" s="157" t="s">
        <v>86</v>
      </c>
      <c r="AY159" s="18" t="s">
        <v>184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8" t="s">
        <v>84</v>
      </c>
      <c r="BK159" s="158">
        <f>ROUND(I159*H159,2)</f>
        <v>0</v>
      </c>
      <c r="BL159" s="18" t="s">
        <v>97</v>
      </c>
      <c r="BM159" s="157" t="s">
        <v>681</v>
      </c>
    </row>
    <row r="160" spans="1:65" s="13" customFormat="1" x14ac:dyDescent="0.15">
      <c r="B160" s="163"/>
      <c r="D160" s="159" t="s">
        <v>194</v>
      </c>
      <c r="E160" s="164" t="s">
        <v>1</v>
      </c>
      <c r="F160" s="165" t="s">
        <v>195</v>
      </c>
      <c r="H160" s="164" t="s">
        <v>1</v>
      </c>
      <c r="L160" s="163"/>
      <c r="M160" s="166"/>
      <c r="N160" s="167"/>
      <c r="O160" s="167"/>
      <c r="P160" s="167"/>
      <c r="Q160" s="167"/>
      <c r="R160" s="167"/>
      <c r="S160" s="167"/>
      <c r="T160" s="168"/>
      <c r="AT160" s="164" t="s">
        <v>194</v>
      </c>
      <c r="AU160" s="164" t="s">
        <v>86</v>
      </c>
      <c r="AV160" s="13" t="s">
        <v>84</v>
      </c>
      <c r="AW160" s="13" t="s">
        <v>32</v>
      </c>
      <c r="AX160" s="13" t="s">
        <v>77</v>
      </c>
      <c r="AY160" s="164" t="s">
        <v>184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196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4" customFormat="1" x14ac:dyDescent="0.15">
      <c r="B162" s="169"/>
      <c r="D162" s="159" t="s">
        <v>194</v>
      </c>
      <c r="E162" s="170" t="s">
        <v>1</v>
      </c>
      <c r="F162" s="171" t="s">
        <v>675</v>
      </c>
      <c r="H162" s="172">
        <v>24.245000000000001</v>
      </c>
      <c r="L162" s="169"/>
      <c r="M162" s="173"/>
      <c r="N162" s="174"/>
      <c r="O162" s="174"/>
      <c r="P162" s="174"/>
      <c r="Q162" s="174"/>
      <c r="R162" s="174"/>
      <c r="S162" s="174"/>
      <c r="T162" s="175"/>
      <c r="AT162" s="170" t="s">
        <v>194</v>
      </c>
      <c r="AU162" s="170" t="s">
        <v>86</v>
      </c>
      <c r="AV162" s="14" t="s">
        <v>86</v>
      </c>
      <c r="AW162" s="14" t="s">
        <v>32</v>
      </c>
      <c r="AX162" s="14" t="s">
        <v>84</v>
      </c>
      <c r="AY162" s="170" t="s">
        <v>184</v>
      </c>
    </row>
    <row r="163" spans="1:65" s="2" customFormat="1" ht="44.25" customHeight="1" x14ac:dyDescent="0.15">
      <c r="A163" s="30"/>
      <c r="B163" s="146"/>
      <c r="C163" s="147" t="s">
        <v>214</v>
      </c>
      <c r="D163" s="147" t="s">
        <v>186</v>
      </c>
      <c r="E163" s="148" t="s">
        <v>546</v>
      </c>
      <c r="F163" s="149" t="s">
        <v>547</v>
      </c>
      <c r="G163" s="150" t="s">
        <v>189</v>
      </c>
      <c r="H163" s="151">
        <v>24.245000000000001</v>
      </c>
      <c r="I163" s="152"/>
      <c r="J163" s="152">
        <f>ROUND(I163*H163,2)</f>
        <v>0</v>
      </c>
      <c r="K163" s="149" t="s">
        <v>190</v>
      </c>
      <c r="L163" s="31"/>
      <c r="M163" s="153" t="s">
        <v>1</v>
      </c>
      <c r="N163" s="154" t="s">
        <v>42</v>
      </c>
      <c r="O163" s="155">
        <v>7.5999999999999998E-2</v>
      </c>
      <c r="P163" s="155">
        <f>O163*H163</f>
        <v>1.8426199999999999</v>
      </c>
      <c r="Q163" s="155">
        <v>4.0000000000000003E-5</v>
      </c>
      <c r="R163" s="155">
        <f>Q163*H163</f>
        <v>9.6980000000000015E-4</v>
      </c>
      <c r="S163" s="155">
        <v>0.115</v>
      </c>
      <c r="T163" s="156">
        <f>S163*H163</f>
        <v>2.7881750000000003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7" t="s">
        <v>97</v>
      </c>
      <c r="AT163" s="157" t="s">
        <v>186</v>
      </c>
      <c r="AU163" s="157" t="s">
        <v>86</v>
      </c>
      <c r="AY163" s="18" t="s">
        <v>184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8" t="s">
        <v>84</v>
      </c>
      <c r="BK163" s="158">
        <f>ROUND(I163*H163,2)</f>
        <v>0</v>
      </c>
      <c r="BL163" s="18" t="s">
        <v>97</v>
      </c>
      <c r="BM163" s="157" t="s">
        <v>682</v>
      </c>
    </row>
    <row r="164" spans="1:65" s="13" customFormat="1" x14ac:dyDescent="0.15">
      <c r="B164" s="163"/>
      <c r="D164" s="159" t="s">
        <v>194</v>
      </c>
      <c r="E164" s="164" t="s">
        <v>1</v>
      </c>
      <c r="F164" s="165" t="s">
        <v>195</v>
      </c>
      <c r="H164" s="164" t="s">
        <v>1</v>
      </c>
      <c r="L164" s="163"/>
      <c r="M164" s="166"/>
      <c r="N164" s="167"/>
      <c r="O164" s="167"/>
      <c r="P164" s="167"/>
      <c r="Q164" s="167"/>
      <c r="R164" s="167"/>
      <c r="S164" s="167"/>
      <c r="T164" s="168"/>
      <c r="AT164" s="164" t="s">
        <v>194</v>
      </c>
      <c r="AU164" s="164" t="s">
        <v>86</v>
      </c>
      <c r="AV164" s="13" t="s">
        <v>84</v>
      </c>
      <c r="AW164" s="13" t="s">
        <v>32</v>
      </c>
      <c r="AX164" s="13" t="s">
        <v>77</v>
      </c>
      <c r="AY164" s="164" t="s">
        <v>184</v>
      </c>
    </row>
    <row r="165" spans="1:65" s="13" customFormat="1" x14ac:dyDescent="0.15">
      <c r="B165" s="163"/>
      <c r="D165" s="159" t="s">
        <v>194</v>
      </c>
      <c r="E165" s="164" t="s">
        <v>1</v>
      </c>
      <c r="F165" s="165" t="s">
        <v>196</v>
      </c>
      <c r="H165" s="164" t="s">
        <v>1</v>
      </c>
      <c r="L165" s="163"/>
      <c r="M165" s="166"/>
      <c r="N165" s="167"/>
      <c r="O165" s="167"/>
      <c r="P165" s="167"/>
      <c r="Q165" s="167"/>
      <c r="R165" s="167"/>
      <c r="S165" s="167"/>
      <c r="T165" s="168"/>
      <c r="AT165" s="164" t="s">
        <v>194</v>
      </c>
      <c r="AU165" s="164" t="s">
        <v>86</v>
      </c>
      <c r="AV165" s="13" t="s">
        <v>84</v>
      </c>
      <c r="AW165" s="13" t="s">
        <v>32</v>
      </c>
      <c r="AX165" s="13" t="s">
        <v>77</v>
      </c>
      <c r="AY165" s="164" t="s">
        <v>184</v>
      </c>
    </row>
    <row r="166" spans="1:65" s="14" customFormat="1" x14ac:dyDescent="0.15">
      <c r="B166" s="169"/>
      <c r="D166" s="159" t="s">
        <v>194</v>
      </c>
      <c r="E166" s="170" t="s">
        <v>1</v>
      </c>
      <c r="F166" s="171" t="s">
        <v>675</v>
      </c>
      <c r="H166" s="172">
        <v>24.245000000000001</v>
      </c>
      <c r="L166" s="169"/>
      <c r="M166" s="173"/>
      <c r="N166" s="174"/>
      <c r="O166" s="174"/>
      <c r="P166" s="174"/>
      <c r="Q166" s="174"/>
      <c r="R166" s="174"/>
      <c r="S166" s="174"/>
      <c r="T166" s="175"/>
      <c r="AT166" s="170" t="s">
        <v>194</v>
      </c>
      <c r="AU166" s="170" t="s">
        <v>86</v>
      </c>
      <c r="AV166" s="14" t="s">
        <v>86</v>
      </c>
      <c r="AW166" s="14" t="s">
        <v>32</v>
      </c>
      <c r="AX166" s="14" t="s">
        <v>84</v>
      </c>
      <c r="AY166" s="170" t="s">
        <v>184</v>
      </c>
    </row>
    <row r="167" spans="1:65" s="2" customFormat="1" ht="49" customHeight="1" x14ac:dyDescent="0.15">
      <c r="A167" s="30"/>
      <c r="B167" s="146"/>
      <c r="C167" s="147" t="s">
        <v>220</v>
      </c>
      <c r="D167" s="147" t="s">
        <v>186</v>
      </c>
      <c r="E167" s="148" t="s">
        <v>201</v>
      </c>
      <c r="F167" s="149" t="s">
        <v>202</v>
      </c>
      <c r="G167" s="150" t="s">
        <v>189</v>
      </c>
      <c r="H167" s="151">
        <v>34.055999999999997</v>
      </c>
      <c r="I167" s="152"/>
      <c r="J167" s="152">
        <f>ROUND(I167*H167,2)</f>
        <v>0</v>
      </c>
      <c r="K167" s="149" t="s">
        <v>1</v>
      </c>
      <c r="L167" s="31"/>
      <c r="M167" s="153" t="s">
        <v>1</v>
      </c>
      <c r="N167" s="154" t="s">
        <v>42</v>
      </c>
      <c r="O167" s="155">
        <v>3.4000000000000002E-2</v>
      </c>
      <c r="P167" s="155">
        <f>O167*H167</f>
        <v>1.157904</v>
      </c>
      <c r="Q167" s="155">
        <v>9.0000000000000006E-5</v>
      </c>
      <c r="R167" s="155">
        <f>Q167*H167</f>
        <v>3.0650399999999998E-3</v>
      </c>
      <c r="S167" s="155">
        <v>0.25600000000000001</v>
      </c>
      <c r="T167" s="156">
        <f>S167*H167</f>
        <v>8.718335999999999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683</v>
      </c>
    </row>
    <row r="168" spans="1:65" s="2" customFormat="1" ht="30" x14ac:dyDescent="0.15">
      <c r="A168" s="30"/>
      <c r="B168" s="31"/>
      <c r="C168" s="30"/>
      <c r="D168" s="159" t="s">
        <v>192</v>
      </c>
      <c r="E168" s="30"/>
      <c r="F168" s="160" t="s">
        <v>204</v>
      </c>
      <c r="G168" s="30"/>
      <c r="H168" s="30"/>
      <c r="I168" s="30"/>
      <c r="J168" s="30"/>
      <c r="K168" s="30"/>
      <c r="L168" s="31"/>
      <c r="M168" s="161"/>
      <c r="N168" s="162"/>
      <c r="O168" s="56"/>
      <c r="P168" s="56"/>
      <c r="Q168" s="56"/>
      <c r="R168" s="56"/>
      <c r="S168" s="56"/>
      <c r="T168" s="57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8" t="s">
        <v>192</v>
      </c>
      <c r="AU168" s="18" t="s">
        <v>86</v>
      </c>
    </row>
    <row r="169" spans="1:65" s="13" customFormat="1" x14ac:dyDescent="0.15">
      <c r="B169" s="163"/>
      <c r="D169" s="159" t="s">
        <v>194</v>
      </c>
      <c r="E169" s="164" t="s">
        <v>1</v>
      </c>
      <c r="F169" s="165" t="s">
        <v>195</v>
      </c>
      <c r="H169" s="164" t="s">
        <v>1</v>
      </c>
      <c r="L169" s="163"/>
      <c r="M169" s="166"/>
      <c r="N169" s="167"/>
      <c r="O169" s="167"/>
      <c r="P169" s="167"/>
      <c r="Q169" s="167"/>
      <c r="R169" s="167"/>
      <c r="S169" s="167"/>
      <c r="T169" s="168"/>
      <c r="AT169" s="164" t="s">
        <v>194</v>
      </c>
      <c r="AU169" s="164" t="s">
        <v>86</v>
      </c>
      <c r="AV169" s="13" t="s">
        <v>84</v>
      </c>
      <c r="AW169" s="13" t="s">
        <v>32</v>
      </c>
      <c r="AX169" s="13" t="s">
        <v>77</v>
      </c>
      <c r="AY169" s="164" t="s">
        <v>184</v>
      </c>
    </row>
    <row r="170" spans="1:65" s="13" customFormat="1" x14ac:dyDescent="0.15">
      <c r="B170" s="163"/>
      <c r="D170" s="159" t="s">
        <v>194</v>
      </c>
      <c r="E170" s="164" t="s">
        <v>1</v>
      </c>
      <c r="F170" s="165" t="s">
        <v>196</v>
      </c>
      <c r="H170" s="164" t="s">
        <v>1</v>
      </c>
      <c r="L170" s="163"/>
      <c r="M170" s="166"/>
      <c r="N170" s="167"/>
      <c r="O170" s="167"/>
      <c r="P170" s="167"/>
      <c r="Q170" s="167"/>
      <c r="R170" s="167"/>
      <c r="S170" s="167"/>
      <c r="T170" s="168"/>
      <c r="AT170" s="164" t="s">
        <v>194</v>
      </c>
      <c r="AU170" s="164" t="s">
        <v>86</v>
      </c>
      <c r="AV170" s="13" t="s">
        <v>84</v>
      </c>
      <c r="AW170" s="13" t="s">
        <v>32</v>
      </c>
      <c r="AX170" s="13" t="s">
        <v>77</v>
      </c>
      <c r="AY170" s="164" t="s">
        <v>184</v>
      </c>
    </row>
    <row r="171" spans="1:65" s="14" customFormat="1" x14ac:dyDescent="0.15">
      <c r="B171" s="169"/>
      <c r="D171" s="159" t="s">
        <v>194</v>
      </c>
      <c r="E171" s="170" t="s">
        <v>1</v>
      </c>
      <c r="F171" s="171" t="s">
        <v>677</v>
      </c>
      <c r="H171" s="172">
        <v>14.582000000000001</v>
      </c>
      <c r="L171" s="169"/>
      <c r="M171" s="173"/>
      <c r="N171" s="174"/>
      <c r="O171" s="174"/>
      <c r="P171" s="174"/>
      <c r="Q171" s="174"/>
      <c r="R171" s="174"/>
      <c r="S171" s="174"/>
      <c r="T171" s="175"/>
      <c r="AT171" s="170" t="s">
        <v>194</v>
      </c>
      <c r="AU171" s="170" t="s">
        <v>86</v>
      </c>
      <c r="AV171" s="14" t="s">
        <v>86</v>
      </c>
      <c r="AW171" s="14" t="s">
        <v>32</v>
      </c>
      <c r="AX171" s="14" t="s">
        <v>77</v>
      </c>
      <c r="AY171" s="170" t="s">
        <v>184</v>
      </c>
    </row>
    <row r="172" spans="1:65" s="14" customFormat="1" x14ac:dyDescent="0.15">
      <c r="B172" s="169"/>
      <c r="D172" s="159" t="s">
        <v>194</v>
      </c>
      <c r="E172" s="170" t="s">
        <v>1</v>
      </c>
      <c r="F172" s="171" t="s">
        <v>678</v>
      </c>
      <c r="H172" s="172">
        <v>19.474</v>
      </c>
      <c r="L172" s="169"/>
      <c r="M172" s="173"/>
      <c r="N172" s="174"/>
      <c r="O172" s="174"/>
      <c r="P172" s="174"/>
      <c r="Q172" s="174"/>
      <c r="R172" s="174"/>
      <c r="S172" s="174"/>
      <c r="T172" s="175"/>
      <c r="AT172" s="170" t="s">
        <v>194</v>
      </c>
      <c r="AU172" s="170" t="s">
        <v>86</v>
      </c>
      <c r="AV172" s="14" t="s">
        <v>86</v>
      </c>
      <c r="AW172" s="14" t="s">
        <v>32</v>
      </c>
      <c r="AX172" s="14" t="s">
        <v>77</v>
      </c>
      <c r="AY172" s="170" t="s">
        <v>184</v>
      </c>
    </row>
    <row r="173" spans="1:65" s="15" customFormat="1" x14ac:dyDescent="0.15">
      <c r="B173" s="176"/>
      <c r="D173" s="159" t="s">
        <v>194</v>
      </c>
      <c r="E173" s="177" t="s">
        <v>1</v>
      </c>
      <c r="F173" s="178" t="s">
        <v>242</v>
      </c>
      <c r="H173" s="179">
        <v>34.055999999999997</v>
      </c>
      <c r="L173" s="176"/>
      <c r="M173" s="180"/>
      <c r="N173" s="181"/>
      <c r="O173" s="181"/>
      <c r="P173" s="181"/>
      <c r="Q173" s="181"/>
      <c r="R173" s="181"/>
      <c r="S173" s="181"/>
      <c r="T173" s="182"/>
      <c r="AT173" s="177" t="s">
        <v>194</v>
      </c>
      <c r="AU173" s="177" t="s">
        <v>86</v>
      </c>
      <c r="AV173" s="15" t="s">
        <v>97</v>
      </c>
      <c r="AW173" s="15" t="s">
        <v>32</v>
      </c>
      <c r="AX173" s="15" t="s">
        <v>84</v>
      </c>
      <c r="AY173" s="177" t="s">
        <v>184</v>
      </c>
    </row>
    <row r="174" spans="1:65" s="2" customFormat="1" ht="49" customHeight="1" x14ac:dyDescent="0.15">
      <c r="A174" s="30"/>
      <c r="B174" s="146"/>
      <c r="C174" s="147" t="s">
        <v>226</v>
      </c>
      <c r="D174" s="147" t="s">
        <v>186</v>
      </c>
      <c r="E174" s="148" t="s">
        <v>205</v>
      </c>
      <c r="F174" s="149" t="s">
        <v>206</v>
      </c>
      <c r="G174" s="150" t="s">
        <v>189</v>
      </c>
      <c r="H174" s="151">
        <v>34.055999999999997</v>
      </c>
      <c r="I174" s="152"/>
      <c r="J174" s="152">
        <f>ROUND(I174*H174,2)</f>
        <v>0</v>
      </c>
      <c r="K174" s="149" t="s">
        <v>1</v>
      </c>
      <c r="L174" s="31"/>
      <c r="M174" s="153" t="s">
        <v>1</v>
      </c>
      <c r="N174" s="154" t="s">
        <v>42</v>
      </c>
      <c r="O174" s="155">
        <v>3.4000000000000002E-2</v>
      </c>
      <c r="P174" s="155">
        <f>O174*H174</f>
        <v>1.157904</v>
      </c>
      <c r="Q174" s="155">
        <v>9.0000000000000006E-5</v>
      </c>
      <c r="R174" s="155">
        <f>Q174*H174</f>
        <v>3.0650399999999998E-3</v>
      </c>
      <c r="S174" s="155">
        <v>0.23499999999999999</v>
      </c>
      <c r="T174" s="156">
        <f>S174*H174</f>
        <v>8.0031599999999994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7" t="s">
        <v>97</v>
      </c>
      <c r="AT174" s="157" t="s">
        <v>186</v>
      </c>
      <c r="AU174" s="157" t="s">
        <v>86</v>
      </c>
      <c r="AY174" s="18" t="s">
        <v>184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84</v>
      </c>
      <c r="BK174" s="158">
        <f>ROUND(I174*H174,2)</f>
        <v>0</v>
      </c>
      <c r="BL174" s="18" t="s">
        <v>97</v>
      </c>
      <c r="BM174" s="157" t="s">
        <v>684</v>
      </c>
    </row>
    <row r="175" spans="1:65" s="2" customFormat="1" ht="30" x14ac:dyDescent="0.15">
      <c r="A175" s="30"/>
      <c r="B175" s="31"/>
      <c r="C175" s="30"/>
      <c r="D175" s="159" t="s">
        <v>192</v>
      </c>
      <c r="E175" s="30"/>
      <c r="F175" s="160" t="s">
        <v>208</v>
      </c>
      <c r="G175" s="30"/>
      <c r="H175" s="30"/>
      <c r="I175" s="30"/>
      <c r="J175" s="30"/>
      <c r="K175" s="30"/>
      <c r="L175" s="31"/>
      <c r="M175" s="161"/>
      <c r="N175" s="162"/>
      <c r="O175" s="56"/>
      <c r="P175" s="56"/>
      <c r="Q175" s="56"/>
      <c r="R175" s="56"/>
      <c r="S175" s="56"/>
      <c r="T175" s="57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T175" s="18" t="s">
        <v>192</v>
      </c>
      <c r="AU175" s="18" t="s">
        <v>86</v>
      </c>
    </row>
    <row r="176" spans="1:65" s="13" customFormat="1" x14ac:dyDescent="0.15">
      <c r="B176" s="163"/>
      <c r="D176" s="159" t="s">
        <v>194</v>
      </c>
      <c r="E176" s="164" t="s">
        <v>1</v>
      </c>
      <c r="F176" s="165" t="s">
        <v>195</v>
      </c>
      <c r="H176" s="164" t="s">
        <v>1</v>
      </c>
      <c r="L176" s="163"/>
      <c r="M176" s="166"/>
      <c r="N176" s="167"/>
      <c r="O176" s="167"/>
      <c r="P176" s="167"/>
      <c r="Q176" s="167"/>
      <c r="R176" s="167"/>
      <c r="S176" s="167"/>
      <c r="T176" s="168"/>
      <c r="AT176" s="164" t="s">
        <v>194</v>
      </c>
      <c r="AU176" s="164" t="s">
        <v>86</v>
      </c>
      <c r="AV176" s="13" t="s">
        <v>84</v>
      </c>
      <c r="AW176" s="13" t="s">
        <v>32</v>
      </c>
      <c r="AX176" s="13" t="s">
        <v>77</v>
      </c>
      <c r="AY176" s="164" t="s">
        <v>184</v>
      </c>
    </row>
    <row r="177" spans="1:65" s="13" customFormat="1" x14ac:dyDescent="0.15">
      <c r="B177" s="163"/>
      <c r="D177" s="159" t="s">
        <v>194</v>
      </c>
      <c r="E177" s="164" t="s">
        <v>1</v>
      </c>
      <c r="F177" s="165" t="s">
        <v>196</v>
      </c>
      <c r="H177" s="164" t="s">
        <v>1</v>
      </c>
      <c r="L177" s="163"/>
      <c r="M177" s="166"/>
      <c r="N177" s="167"/>
      <c r="O177" s="167"/>
      <c r="P177" s="167"/>
      <c r="Q177" s="167"/>
      <c r="R177" s="167"/>
      <c r="S177" s="167"/>
      <c r="T177" s="168"/>
      <c r="AT177" s="164" t="s">
        <v>194</v>
      </c>
      <c r="AU177" s="164" t="s">
        <v>86</v>
      </c>
      <c r="AV177" s="13" t="s">
        <v>84</v>
      </c>
      <c r="AW177" s="13" t="s">
        <v>32</v>
      </c>
      <c r="AX177" s="13" t="s">
        <v>77</v>
      </c>
      <c r="AY177" s="164" t="s">
        <v>184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677</v>
      </c>
      <c r="H178" s="172">
        <v>14.582000000000001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77</v>
      </c>
      <c r="AY178" s="170" t="s">
        <v>184</v>
      </c>
    </row>
    <row r="179" spans="1:65" s="14" customFormat="1" x14ac:dyDescent="0.15">
      <c r="B179" s="169"/>
      <c r="D179" s="159" t="s">
        <v>194</v>
      </c>
      <c r="E179" s="170" t="s">
        <v>1</v>
      </c>
      <c r="F179" s="171" t="s">
        <v>678</v>
      </c>
      <c r="H179" s="172">
        <v>19.474</v>
      </c>
      <c r="L179" s="169"/>
      <c r="M179" s="173"/>
      <c r="N179" s="174"/>
      <c r="O179" s="174"/>
      <c r="P179" s="174"/>
      <c r="Q179" s="174"/>
      <c r="R179" s="174"/>
      <c r="S179" s="174"/>
      <c r="T179" s="175"/>
      <c r="AT179" s="170" t="s">
        <v>194</v>
      </c>
      <c r="AU179" s="170" t="s">
        <v>86</v>
      </c>
      <c r="AV179" s="14" t="s">
        <v>86</v>
      </c>
      <c r="AW179" s="14" t="s">
        <v>32</v>
      </c>
      <c r="AX179" s="14" t="s">
        <v>77</v>
      </c>
      <c r="AY179" s="170" t="s">
        <v>184</v>
      </c>
    </row>
    <row r="180" spans="1:65" s="15" customFormat="1" x14ac:dyDescent="0.15">
      <c r="B180" s="176"/>
      <c r="D180" s="159" t="s">
        <v>194</v>
      </c>
      <c r="E180" s="177" t="s">
        <v>1</v>
      </c>
      <c r="F180" s="178" t="s">
        <v>242</v>
      </c>
      <c r="H180" s="179">
        <v>34.055999999999997</v>
      </c>
      <c r="L180" s="176"/>
      <c r="M180" s="180"/>
      <c r="N180" s="181"/>
      <c r="O180" s="181"/>
      <c r="P180" s="181"/>
      <c r="Q180" s="181"/>
      <c r="R180" s="181"/>
      <c r="S180" s="181"/>
      <c r="T180" s="182"/>
      <c r="AT180" s="177" t="s">
        <v>194</v>
      </c>
      <c r="AU180" s="177" t="s">
        <v>86</v>
      </c>
      <c r="AV180" s="15" t="s">
        <v>97</v>
      </c>
      <c r="AW180" s="15" t="s">
        <v>32</v>
      </c>
      <c r="AX180" s="15" t="s">
        <v>84</v>
      </c>
      <c r="AY180" s="177" t="s">
        <v>184</v>
      </c>
    </row>
    <row r="181" spans="1:65" s="2" customFormat="1" ht="49" customHeight="1" x14ac:dyDescent="0.15">
      <c r="A181" s="30"/>
      <c r="B181" s="146"/>
      <c r="C181" s="147" t="s">
        <v>232</v>
      </c>
      <c r="D181" s="147" t="s">
        <v>186</v>
      </c>
      <c r="E181" s="148" t="s">
        <v>210</v>
      </c>
      <c r="F181" s="149" t="s">
        <v>211</v>
      </c>
      <c r="G181" s="150" t="s">
        <v>189</v>
      </c>
      <c r="H181" s="151">
        <v>34.055999999999997</v>
      </c>
      <c r="I181" s="152"/>
      <c r="J181" s="152">
        <f>ROUND(I181*H181,2)</f>
        <v>0</v>
      </c>
      <c r="K181" s="149" t="s">
        <v>190</v>
      </c>
      <c r="L181" s="31"/>
      <c r="M181" s="153" t="s">
        <v>1</v>
      </c>
      <c r="N181" s="154" t="s">
        <v>42</v>
      </c>
      <c r="O181" s="155">
        <v>1.6E-2</v>
      </c>
      <c r="P181" s="155">
        <f>O181*H181</f>
        <v>0.54489599999999994</v>
      </c>
      <c r="Q181" s="155">
        <v>4.0000000000000003E-5</v>
      </c>
      <c r="R181" s="155">
        <f>Q181*H181</f>
        <v>1.36224E-3</v>
      </c>
      <c r="S181" s="155">
        <v>9.1999999999999998E-2</v>
      </c>
      <c r="T181" s="156">
        <f>S181*H181</f>
        <v>3.1331519999999995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97</v>
      </c>
      <c r="AT181" s="157" t="s">
        <v>186</v>
      </c>
      <c r="AU181" s="157" t="s">
        <v>86</v>
      </c>
      <c r="AY181" s="18" t="s">
        <v>184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84</v>
      </c>
      <c r="BK181" s="158">
        <f>ROUND(I181*H181,2)</f>
        <v>0</v>
      </c>
      <c r="BL181" s="18" t="s">
        <v>97</v>
      </c>
      <c r="BM181" s="157" t="s">
        <v>685</v>
      </c>
    </row>
    <row r="182" spans="1:65" s="2" customFormat="1" ht="30" x14ac:dyDescent="0.15">
      <c r="A182" s="30"/>
      <c r="B182" s="31"/>
      <c r="C182" s="30"/>
      <c r="D182" s="159" t="s">
        <v>192</v>
      </c>
      <c r="E182" s="30"/>
      <c r="F182" s="160" t="s">
        <v>213</v>
      </c>
      <c r="G182" s="30"/>
      <c r="H182" s="30"/>
      <c r="I182" s="30"/>
      <c r="J182" s="30"/>
      <c r="K182" s="30"/>
      <c r="L182" s="31"/>
      <c r="M182" s="161"/>
      <c r="N182" s="162"/>
      <c r="O182" s="56"/>
      <c r="P182" s="56"/>
      <c r="Q182" s="56"/>
      <c r="R182" s="56"/>
      <c r="S182" s="56"/>
      <c r="T182" s="57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T182" s="18" t="s">
        <v>192</v>
      </c>
      <c r="AU182" s="18" t="s">
        <v>86</v>
      </c>
    </row>
    <row r="183" spans="1:65" s="13" customFormat="1" x14ac:dyDescent="0.15">
      <c r="B183" s="163"/>
      <c r="D183" s="159" t="s">
        <v>194</v>
      </c>
      <c r="E183" s="164" t="s">
        <v>1</v>
      </c>
      <c r="F183" s="165" t="s">
        <v>195</v>
      </c>
      <c r="H183" s="164" t="s">
        <v>1</v>
      </c>
      <c r="L183" s="163"/>
      <c r="M183" s="166"/>
      <c r="N183" s="167"/>
      <c r="O183" s="167"/>
      <c r="P183" s="167"/>
      <c r="Q183" s="167"/>
      <c r="R183" s="167"/>
      <c r="S183" s="167"/>
      <c r="T183" s="168"/>
      <c r="AT183" s="164" t="s">
        <v>194</v>
      </c>
      <c r="AU183" s="164" t="s">
        <v>86</v>
      </c>
      <c r="AV183" s="13" t="s">
        <v>84</v>
      </c>
      <c r="AW183" s="13" t="s">
        <v>32</v>
      </c>
      <c r="AX183" s="13" t="s">
        <v>77</v>
      </c>
      <c r="AY183" s="164" t="s">
        <v>184</v>
      </c>
    </row>
    <row r="184" spans="1:65" s="13" customFormat="1" x14ac:dyDescent="0.15">
      <c r="B184" s="163"/>
      <c r="D184" s="159" t="s">
        <v>194</v>
      </c>
      <c r="E184" s="164" t="s">
        <v>1</v>
      </c>
      <c r="F184" s="165" t="s">
        <v>196</v>
      </c>
      <c r="H184" s="164" t="s">
        <v>1</v>
      </c>
      <c r="L184" s="163"/>
      <c r="M184" s="166"/>
      <c r="N184" s="167"/>
      <c r="O184" s="167"/>
      <c r="P184" s="167"/>
      <c r="Q184" s="167"/>
      <c r="R184" s="167"/>
      <c r="S184" s="167"/>
      <c r="T184" s="168"/>
      <c r="AT184" s="164" t="s">
        <v>194</v>
      </c>
      <c r="AU184" s="164" t="s">
        <v>86</v>
      </c>
      <c r="AV184" s="13" t="s">
        <v>84</v>
      </c>
      <c r="AW184" s="13" t="s">
        <v>32</v>
      </c>
      <c r="AX184" s="13" t="s">
        <v>77</v>
      </c>
      <c r="AY184" s="164" t="s">
        <v>184</v>
      </c>
    </row>
    <row r="185" spans="1:65" s="14" customFormat="1" x14ac:dyDescent="0.15">
      <c r="B185" s="169"/>
      <c r="D185" s="159" t="s">
        <v>194</v>
      </c>
      <c r="E185" s="170" t="s">
        <v>1</v>
      </c>
      <c r="F185" s="171" t="s">
        <v>677</v>
      </c>
      <c r="H185" s="172">
        <v>14.582000000000001</v>
      </c>
      <c r="L185" s="169"/>
      <c r="M185" s="173"/>
      <c r="N185" s="174"/>
      <c r="O185" s="174"/>
      <c r="P185" s="174"/>
      <c r="Q185" s="174"/>
      <c r="R185" s="174"/>
      <c r="S185" s="174"/>
      <c r="T185" s="175"/>
      <c r="AT185" s="170" t="s">
        <v>194</v>
      </c>
      <c r="AU185" s="170" t="s">
        <v>86</v>
      </c>
      <c r="AV185" s="14" t="s">
        <v>86</v>
      </c>
      <c r="AW185" s="14" t="s">
        <v>32</v>
      </c>
      <c r="AX185" s="14" t="s">
        <v>77</v>
      </c>
      <c r="AY185" s="170" t="s">
        <v>184</v>
      </c>
    </row>
    <row r="186" spans="1:65" s="14" customFormat="1" x14ac:dyDescent="0.15">
      <c r="B186" s="169"/>
      <c r="D186" s="159" t="s">
        <v>194</v>
      </c>
      <c r="E186" s="170" t="s">
        <v>1</v>
      </c>
      <c r="F186" s="171" t="s">
        <v>678</v>
      </c>
      <c r="H186" s="172">
        <v>19.474</v>
      </c>
      <c r="L186" s="169"/>
      <c r="M186" s="173"/>
      <c r="N186" s="174"/>
      <c r="O186" s="174"/>
      <c r="P186" s="174"/>
      <c r="Q186" s="174"/>
      <c r="R186" s="174"/>
      <c r="S186" s="174"/>
      <c r="T186" s="175"/>
      <c r="AT186" s="170" t="s">
        <v>194</v>
      </c>
      <c r="AU186" s="170" t="s">
        <v>86</v>
      </c>
      <c r="AV186" s="14" t="s">
        <v>86</v>
      </c>
      <c r="AW186" s="14" t="s">
        <v>32</v>
      </c>
      <c r="AX186" s="14" t="s">
        <v>77</v>
      </c>
      <c r="AY186" s="170" t="s">
        <v>184</v>
      </c>
    </row>
    <row r="187" spans="1:65" s="15" customFormat="1" x14ac:dyDescent="0.15">
      <c r="B187" s="176"/>
      <c r="D187" s="159" t="s">
        <v>194</v>
      </c>
      <c r="E187" s="177" t="s">
        <v>1</v>
      </c>
      <c r="F187" s="178" t="s">
        <v>242</v>
      </c>
      <c r="H187" s="179">
        <v>34.055999999999997</v>
      </c>
      <c r="L187" s="176"/>
      <c r="M187" s="180"/>
      <c r="N187" s="181"/>
      <c r="O187" s="181"/>
      <c r="P187" s="181"/>
      <c r="Q187" s="181"/>
      <c r="R187" s="181"/>
      <c r="S187" s="181"/>
      <c r="T187" s="182"/>
      <c r="AT187" s="177" t="s">
        <v>194</v>
      </c>
      <c r="AU187" s="177" t="s">
        <v>86</v>
      </c>
      <c r="AV187" s="15" t="s">
        <v>97</v>
      </c>
      <c r="AW187" s="15" t="s">
        <v>32</v>
      </c>
      <c r="AX187" s="15" t="s">
        <v>84</v>
      </c>
      <c r="AY187" s="177" t="s">
        <v>184</v>
      </c>
    </row>
    <row r="188" spans="1:65" s="2" customFormat="1" ht="49" customHeight="1" x14ac:dyDescent="0.15">
      <c r="A188" s="30"/>
      <c r="B188" s="146"/>
      <c r="C188" s="147" t="s">
        <v>236</v>
      </c>
      <c r="D188" s="147" t="s">
        <v>186</v>
      </c>
      <c r="E188" s="148" t="s">
        <v>686</v>
      </c>
      <c r="F188" s="149" t="s">
        <v>687</v>
      </c>
      <c r="G188" s="150" t="s">
        <v>229</v>
      </c>
      <c r="H188" s="151">
        <v>16.5</v>
      </c>
      <c r="I188" s="152"/>
      <c r="J188" s="152">
        <f>ROUND(I188*H188,2)</f>
        <v>0</v>
      </c>
      <c r="K188" s="149" t="s">
        <v>190</v>
      </c>
      <c r="L188" s="31"/>
      <c r="M188" s="153" t="s">
        <v>1</v>
      </c>
      <c r="N188" s="154" t="s">
        <v>42</v>
      </c>
      <c r="O188" s="155">
        <v>0.13300000000000001</v>
      </c>
      <c r="P188" s="155">
        <f>O188*H188</f>
        <v>2.1945000000000001</v>
      </c>
      <c r="Q188" s="155">
        <v>0</v>
      </c>
      <c r="R188" s="155">
        <f>Q188*H188</f>
        <v>0</v>
      </c>
      <c r="S188" s="155">
        <v>0.20499999999999999</v>
      </c>
      <c r="T188" s="156">
        <f>S188*H188</f>
        <v>3.3824999999999998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7" t="s">
        <v>97</v>
      </c>
      <c r="AT188" s="157" t="s">
        <v>186</v>
      </c>
      <c r="AU188" s="157" t="s">
        <v>86</v>
      </c>
      <c r="AY188" s="18" t="s">
        <v>184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8" t="s">
        <v>84</v>
      </c>
      <c r="BK188" s="158">
        <f>ROUND(I188*H188,2)</f>
        <v>0</v>
      </c>
      <c r="BL188" s="18" t="s">
        <v>97</v>
      </c>
      <c r="BM188" s="157" t="s">
        <v>688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689</v>
      </c>
      <c r="H189" s="172">
        <v>16.5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84</v>
      </c>
      <c r="AY189" s="170" t="s">
        <v>184</v>
      </c>
    </row>
    <row r="190" spans="1:65" s="2" customFormat="1" ht="24.25" customHeight="1" x14ac:dyDescent="0.15">
      <c r="A190" s="30"/>
      <c r="B190" s="146"/>
      <c r="C190" s="147" t="s">
        <v>143</v>
      </c>
      <c r="D190" s="147" t="s">
        <v>186</v>
      </c>
      <c r="E190" s="148" t="s">
        <v>690</v>
      </c>
      <c r="F190" s="149" t="s">
        <v>691</v>
      </c>
      <c r="G190" s="150" t="s">
        <v>229</v>
      </c>
      <c r="H190" s="151">
        <v>47</v>
      </c>
      <c r="I190" s="152"/>
      <c r="J190" s="152">
        <f>ROUND(I190*H190,2)</f>
        <v>0</v>
      </c>
      <c r="K190" s="149" t="s">
        <v>1</v>
      </c>
      <c r="L190" s="31"/>
      <c r="M190" s="153" t="s">
        <v>1</v>
      </c>
      <c r="N190" s="154" t="s">
        <v>42</v>
      </c>
      <c r="O190" s="155">
        <v>0.58199999999999996</v>
      </c>
      <c r="P190" s="155">
        <f>O190*H190</f>
        <v>27.353999999999999</v>
      </c>
      <c r="Q190" s="155">
        <v>1.004E-2</v>
      </c>
      <c r="R190" s="155">
        <f>Q190*H190</f>
        <v>0.47188000000000002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97</v>
      </c>
      <c r="AT190" s="157" t="s">
        <v>186</v>
      </c>
      <c r="AU190" s="157" t="s">
        <v>86</v>
      </c>
      <c r="AY190" s="18" t="s">
        <v>184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97</v>
      </c>
      <c r="BM190" s="157" t="s">
        <v>692</v>
      </c>
    </row>
    <row r="191" spans="1:65" s="13" customFormat="1" x14ac:dyDescent="0.15">
      <c r="B191" s="163"/>
      <c r="D191" s="159" t="s">
        <v>194</v>
      </c>
      <c r="E191" s="164" t="s">
        <v>1</v>
      </c>
      <c r="F191" s="165" t="s">
        <v>693</v>
      </c>
      <c r="H191" s="164" t="s">
        <v>1</v>
      </c>
      <c r="L191" s="163"/>
      <c r="M191" s="166"/>
      <c r="N191" s="167"/>
      <c r="O191" s="167"/>
      <c r="P191" s="167"/>
      <c r="Q191" s="167"/>
      <c r="R191" s="167"/>
      <c r="S191" s="167"/>
      <c r="T191" s="168"/>
      <c r="AT191" s="164" t="s">
        <v>194</v>
      </c>
      <c r="AU191" s="164" t="s">
        <v>86</v>
      </c>
      <c r="AV191" s="13" t="s">
        <v>84</v>
      </c>
      <c r="AW191" s="13" t="s">
        <v>32</v>
      </c>
      <c r="AX191" s="13" t="s">
        <v>77</v>
      </c>
      <c r="AY191" s="164" t="s">
        <v>184</v>
      </c>
    </row>
    <row r="192" spans="1:65" s="13" customFormat="1" x14ac:dyDescent="0.15">
      <c r="B192" s="163"/>
      <c r="D192" s="159" t="s">
        <v>194</v>
      </c>
      <c r="E192" s="164" t="s">
        <v>1</v>
      </c>
      <c r="F192" s="165" t="s">
        <v>694</v>
      </c>
      <c r="H192" s="164" t="s">
        <v>1</v>
      </c>
      <c r="L192" s="163"/>
      <c r="M192" s="166"/>
      <c r="N192" s="167"/>
      <c r="O192" s="167"/>
      <c r="P192" s="167"/>
      <c r="Q192" s="167"/>
      <c r="R192" s="167"/>
      <c r="S192" s="167"/>
      <c r="T192" s="168"/>
      <c r="AT192" s="164" t="s">
        <v>194</v>
      </c>
      <c r="AU192" s="164" t="s">
        <v>86</v>
      </c>
      <c r="AV192" s="13" t="s">
        <v>84</v>
      </c>
      <c r="AW192" s="13" t="s">
        <v>32</v>
      </c>
      <c r="AX192" s="13" t="s">
        <v>77</v>
      </c>
      <c r="AY192" s="164" t="s">
        <v>184</v>
      </c>
    </row>
    <row r="193" spans="1:65" s="14" customFormat="1" x14ac:dyDescent="0.15">
      <c r="B193" s="169"/>
      <c r="D193" s="159" t="s">
        <v>194</v>
      </c>
      <c r="E193" s="170" t="s">
        <v>1</v>
      </c>
      <c r="F193" s="171" t="s">
        <v>695</v>
      </c>
      <c r="H193" s="172">
        <v>47</v>
      </c>
      <c r="L193" s="169"/>
      <c r="M193" s="173"/>
      <c r="N193" s="174"/>
      <c r="O193" s="174"/>
      <c r="P193" s="174"/>
      <c r="Q193" s="174"/>
      <c r="R193" s="174"/>
      <c r="S193" s="174"/>
      <c r="T193" s="175"/>
      <c r="AT193" s="170" t="s">
        <v>194</v>
      </c>
      <c r="AU193" s="170" t="s">
        <v>86</v>
      </c>
      <c r="AV193" s="14" t="s">
        <v>86</v>
      </c>
      <c r="AW193" s="14" t="s">
        <v>32</v>
      </c>
      <c r="AX193" s="14" t="s">
        <v>84</v>
      </c>
      <c r="AY193" s="170" t="s">
        <v>184</v>
      </c>
    </row>
    <row r="194" spans="1:65" s="2" customFormat="1" ht="24.25" customHeight="1" x14ac:dyDescent="0.15">
      <c r="A194" s="30"/>
      <c r="B194" s="146"/>
      <c r="C194" s="147" t="s">
        <v>146</v>
      </c>
      <c r="D194" s="147" t="s">
        <v>186</v>
      </c>
      <c r="E194" s="148" t="s">
        <v>215</v>
      </c>
      <c r="F194" s="149" t="s">
        <v>216</v>
      </c>
      <c r="G194" s="150" t="s">
        <v>217</v>
      </c>
      <c r="H194" s="151">
        <v>214.608</v>
      </c>
      <c r="I194" s="152"/>
      <c r="J194" s="152">
        <f>ROUND(I194*H194,2)</f>
        <v>0</v>
      </c>
      <c r="K194" s="149" t="s">
        <v>190</v>
      </c>
      <c r="L194" s="31"/>
      <c r="M194" s="153" t="s">
        <v>1</v>
      </c>
      <c r="N194" s="154" t="s">
        <v>42</v>
      </c>
      <c r="O194" s="155">
        <v>0.184</v>
      </c>
      <c r="P194" s="155">
        <f>O194*H194</f>
        <v>39.487872000000003</v>
      </c>
      <c r="Q194" s="155">
        <v>3.0000000000000001E-5</v>
      </c>
      <c r="R194" s="155">
        <f>Q194*H194</f>
        <v>6.4382400000000005E-3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97</v>
      </c>
      <c r="AT194" s="157" t="s">
        <v>186</v>
      </c>
      <c r="AU194" s="157" t="s">
        <v>86</v>
      </c>
      <c r="AY194" s="18" t="s">
        <v>184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97</v>
      </c>
      <c r="BM194" s="157" t="s">
        <v>696</v>
      </c>
    </row>
    <row r="195" spans="1:65" s="14" customFormat="1" x14ac:dyDescent="0.15">
      <c r="B195" s="169"/>
      <c r="D195" s="159" t="s">
        <v>194</v>
      </c>
      <c r="E195" s="170" t="s">
        <v>1</v>
      </c>
      <c r="F195" s="171" t="s">
        <v>697</v>
      </c>
      <c r="H195" s="172">
        <v>214.608</v>
      </c>
      <c r="L195" s="169"/>
      <c r="M195" s="173"/>
      <c r="N195" s="174"/>
      <c r="O195" s="174"/>
      <c r="P195" s="174"/>
      <c r="Q195" s="174"/>
      <c r="R195" s="174"/>
      <c r="S195" s="174"/>
      <c r="T195" s="175"/>
      <c r="AT195" s="170" t="s">
        <v>194</v>
      </c>
      <c r="AU195" s="170" t="s">
        <v>86</v>
      </c>
      <c r="AV195" s="14" t="s">
        <v>86</v>
      </c>
      <c r="AW195" s="14" t="s">
        <v>32</v>
      </c>
      <c r="AX195" s="14" t="s">
        <v>84</v>
      </c>
      <c r="AY195" s="170" t="s">
        <v>184</v>
      </c>
    </row>
    <row r="196" spans="1:65" s="2" customFormat="1" ht="24.25" customHeight="1" x14ac:dyDescent="0.15">
      <c r="A196" s="30"/>
      <c r="B196" s="146"/>
      <c r="C196" s="147" t="s">
        <v>254</v>
      </c>
      <c r="D196" s="147" t="s">
        <v>186</v>
      </c>
      <c r="E196" s="148" t="s">
        <v>698</v>
      </c>
      <c r="F196" s="149" t="s">
        <v>699</v>
      </c>
      <c r="G196" s="150" t="s">
        <v>217</v>
      </c>
      <c r="H196" s="151">
        <v>100</v>
      </c>
      <c r="I196" s="152"/>
      <c r="J196" s="152">
        <f>ROUND(I196*H196,2)</f>
        <v>0</v>
      </c>
      <c r="K196" s="149" t="s">
        <v>1</v>
      </c>
      <c r="L196" s="31"/>
      <c r="M196" s="153" t="s">
        <v>1</v>
      </c>
      <c r="N196" s="154" t="s">
        <v>42</v>
      </c>
      <c r="O196" s="155">
        <v>0.184</v>
      </c>
      <c r="P196" s="155">
        <f>O196*H196</f>
        <v>18.399999999999999</v>
      </c>
      <c r="Q196" s="155">
        <v>3.0000000000000001E-5</v>
      </c>
      <c r="R196" s="155">
        <f>Q196*H196</f>
        <v>3.0000000000000001E-3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97</v>
      </c>
      <c r="AT196" s="157" t="s">
        <v>186</v>
      </c>
      <c r="AU196" s="157" t="s">
        <v>86</v>
      </c>
      <c r="AY196" s="18" t="s">
        <v>184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97</v>
      </c>
      <c r="BM196" s="157" t="s">
        <v>700</v>
      </c>
    </row>
    <row r="197" spans="1:65" s="14" customFormat="1" x14ac:dyDescent="0.15">
      <c r="B197" s="169"/>
      <c r="D197" s="159" t="s">
        <v>194</v>
      </c>
      <c r="E197" s="170" t="s">
        <v>1</v>
      </c>
      <c r="F197" s="171" t="s">
        <v>701</v>
      </c>
      <c r="H197" s="172">
        <v>100</v>
      </c>
      <c r="L197" s="169"/>
      <c r="M197" s="173"/>
      <c r="N197" s="174"/>
      <c r="O197" s="174"/>
      <c r="P197" s="174"/>
      <c r="Q197" s="174"/>
      <c r="R197" s="174"/>
      <c r="S197" s="174"/>
      <c r="T197" s="175"/>
      <c r="AT197" s="170" t="s">
        <v>194</v>
      </c>
      <c r="AU197" s="170" t="s">
        <v>86</v>
      </c>
      <c r="AV197" s="14" t="s">
        <v>86</v>
      </c>
      <c r="AW197" s="14" t="s">
        <v>32</v>
      </c>
      <c r="AX197" s="14" t="s">
        <v>84</v>
      </c>
      <c r="AY197" s="170" t="s">
        <v>184</v>
      </c>
    </row>
    <row r="198" spans="1:65" s="2" customFormat="1" ht="37.75" customHeight="1" x14ac:dyDescent="0.15">
      <c r="A198" s="30"/>
      <c r="B198" s="146"/>
      <c r="C198" s="147" t="s">
        <v>261</v>
      </c>
      <c r="D198" s="147" t="s">
        <v>186</v>
      </c>
      <c r="E198" s="148" t="s">
        <v>221</v>
      </c>
      <c r="F198" s="149" t="s">
        <v>222</v>
      </c>
      <c r="G198" s="150" t="s">
        <v>223</v>
      </c>
      <c r="H198" s="151">
        <v>8.9420000000000002</v>
      </c>
      <c r="I198" s="152"/>
      <c r="J198" s="152">
        <f>ROUND(I198*H198,2)</f>
        <v>0</v>
      </c>
      <c r="K198" s="149" t="s">
        <v>190</v>
      </c>
      <c r="L198" s="31"/>
      <c r="M198" s="153" t="s">
        <v>1</v>
      </c>
      <c r="N198" s="154" t="s">
        <v>42</v>
      </c>
      <c r="O198" s="155">
        <v>0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7" t="s">
        <v>97</v>
      </c>
      <c r="AT198" s="157" t="s">
        <v>186</v>
      </c>
      <c r="AU198" s="157" t="s">
        <v>86</v>
      </c>
      <c r="AY198" s="18" t="s">
        <v>184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8" t="s">
        <v>84</v>
      </c>
      <c r="BK198" s="158">
        <f>ROUND(I198*H198,2)</f>
        <v>0</v>
      </c>
      <c r="BL198" s="18" t="s">
        <v>97</v>
      </c>
      <c r="BM198" s="157" t="s">
        <v>702</v>
      </c>
    </row>
    <row r="199" spans="1:65" s="14" customFormat="1" x14ac:dyDescent="0.15">
      <c r="B199" s="169"/>
      <c r="D199" s="159" t="s">
        <v>194</v>
      </c>
      <c r="E199" s="170" t="s">
        <v>1</v>
      </c>
      <c r="F199" s="171" t="s">
        <v>703</v>
      </c>
      <c r="H199" s="172">
        <v>8.9420000000000002</v>
      </c>
      <c r="L199" s="169"/>
      <c r="M199" s="173"/>
      <c r="N199" s="174"/>
      <c r="O199" s="174"/>
      <c r="P199" s="174"/>
      <c r="Q199" s="174"/>
      <c r="R199" s="174"/>
      <c r="S199" s="174"/>
      <c r="T199" s="175"/>
      <c r="AT199" s="170" t="s">
        <v>194</v>
      </c>
      <c r="AU199" s="170" t="s">
        <v>86</v>
      </c>
      <c r="AV199" s="14" t="s">
        <v>86</v>
      </c>
      <c r="AW199" s="14" t="s">
        <v>32</v>
      </c>
      <c r="AX199" s="14" t="s">
        <v>84</v>
      </c>
      <c r="AY199" s="170" t="s">
        <v>184</v>
      </c>
    </row>
    <row r="200" spans="1:65" s="2" customFormat="1" ht="37.75" customHeight="1" x14ac:dyDescent="0.15">
      <c r="A200" s="30"/>
      <c r="B200" s="146"/>
      <c r="C200" s="147" t="s">
        <v>8</v>
      </c>
      <c r="D200" s="147" t="s">
        <v>186</v>
      </c>
      <c r="E200" s="148" t="s">
        <v>704</v>
      </c>
      <c r="F200" s="149" t="s">
        <v>705</v>
      </c>
      <c r="G200" s="150" t="s">
        <v>223</v>
      </c>
      <c r="H200" s="151">
        <v>5</v>
      </c>
      <c r="I200" s="152"/>
      <c r="J200" s="152">
        <f>ROUND(I200*H200,2)</f>
        <v>0</v>
      </c>
      <c r="K200" s="149" t="s">
        <v>1</v>
      </c>
      <c r="L200" s="31"/>
      <c r="M200" s="153" t="s">
        <v>1</v>
      </c>
      <c r="N200" s="154" t="s">
        <v>42</v>
      </c>
      <c r="O200" s="155">
        <v>0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7" t="s">
        <v>97</v>
      </c>
      <c r="AT200" s="157" t="s">
        <v>186</v>
      </c>
      <c r="AU200" s="157" t="s">
        <v>86</v>
      </c>
      <c r="AY200" s="18" t="s">
        <v>184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8" t="s">
        <v>84</v>
      </c>
      <c r="BK200" s="158">
        <f>ROUND(I200*H200,2)</f>
        <v>0</v>
      </c>
      <c r="BL200" s="18" t="s">
        <v>97</v>
      </c>
      <c r="BM200" s="157" t="s">
        <v>706</v>
      </c>
    </row>
    <row r="201" spans="1:65" s="2" customFormat="1" ht="66.75" customHeight="1" x14ac:dyDescent="0.15">
      <c r="A201" s="30"/>
      <c r="B201" s="146"/>
      <c r="C201" s="147" t="s">
        <v>270</v>
      </c>
      <c r="D201" s="147" t="s">
        <v>186</v>
      </c>
      <c r="E201" s="148" t="s">
        <v>707</v>
      </c>
      <c r="F201" s="149" t="s">
        <v>234</v>
      </c>
      <c r="G201" s="150" t="s">
        <v>229</v>
      </c>
      <c r="H201" s="151">
        <v>1.96</v>
      </c>
      <c r="I201" s="152"/>
      <c r="J201" s="152">
        <f>ROUND(I201*H201,2)</f>
        <v>0</v>
      </c>
      <c r="K201" s="149" t="s">
        <v>190</v>
      </c>
      <c r="L201" s="31"/>
      <c r="M201" s="153" t="s">
        <v>1</v>
      </c>
      <c r="N201" s="154" t="s">
        <v>42</v>
      </c>
      <c r="O201" s="155">
        <v>0.70299999999999996</v>
      </c>
      <c r="P201" s="155">
        <f>O201*H201</f>
        <v>1.37788</v>
      </c>
      <c r="Q201" s="155">
        <v>8.6800000000000002E-3</v>
      </c>
      <c r="R201" s="155">
        <f>Q201*H201</f>
        <v>1.7012800000000002E-2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97</v>
      </c>
      <c r="AT201" s="157" t="s">
        <v>186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708</v>
      </c>
    </row>
    <row r="202" spans="1:65" s="14" customFormat="1" x14ac:dyDescent="0.15">
      <c r="B202" s="169"/>
      <c r="D202" s="159" t="s">
        <v>194</v>
      </c>
      <c r="E202" s="170" t="s">
        <v>1</v>
      </c>
      <c r="F202" s="171" t="s">
        <v>709</v>
      </c>
      <c r="H202" s="172">
        <v>1.96</v>
      </c>
      <c r="L202" s="169"/>
      <c r="M202" s="173"/>
      <c r="N202" s="174"/>
      <c r="O202" s="174"/>
      <c r="P202" s="174"/>
      <c r="Q202" s="174"/>
      <c r="R202" s="174"/>
      <c r="S202" s="174"/>
      <c r="T202" s="175"/>
      <c r="AT202" s="170" t="s">
        <v>194</v>
      </c>
      <c r="AU202" s="170" t="s">
        <v>86</v>
      </c>
      <c r="AV202" s="14" t="s">
        <v>86</v>
      </c>
      <c r="AW202" s="14" t="s">
        <v>32</v>
      </c>
      <c r="AX202" s="14" t="s">
        <v>84</v>
      </c>
      <c r="AY202" s="170" t="s">
        <v>184</v>
      </c>
    </row>
    <row r="203" spans="1:65" s="2" customFormat="1" ht="66.75" customHeight="1" x14ac:dyDescent="0.15">
      <c r="A203" s="30"/>
      <c r="B203" s="146"/>
      <c r="C203" s="147" t="s">
        <v>274</v>
      </c>
      <c r="D203" s="147" t="s">
        <v>186</v>
      </c>
      <c r="E203" s="148" t="s">
        <v>227</v>
      </c>
      <c r="F203" s="149" t="s">
        <v>234</v>
      </c>
      <c r="G203" s="150" t="s">
        <v>229</v>
      </c>
      <c r="H203" s="151">
        <v>5.88</v>
      </c>
      <c r="I203" s="152"/>
      <c r="J203" s="152">
        <f>ROUND(I203*H203,2)</f>
        <v>0</v>
      </c>
      <c r="K203" s="149" t="s">
        <v>190</v>
      </c>
      <c r="L203" s="31"/>
      <c r="M203" s="153" t="s">
        <v>1</v>
      </c>
      <c r="N203" s="154" t="s">
        <v>42</v>
      </c>
      <c r="O203" s="155">
        <v>0.58099999999999996</v>
      </c>
      <c r="P203" s="155">
        <f>O203*H203</f>
        <v>3.4162799999999995</v>
      </c>
      <c r="Q203" s="155">
        <v>3.6900000000000002E-2</v>
      </c>
      <c r="R203" s="155">
        <f>Q203*H203</f>
        <v>0.216972</v>
      </c>
      <c r="S203" s="155">
        <v>0</v>
      </c>
      <c r="T203" s="156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7" t="s">
        <v>97</v>
      </c>
      <c r="AT203" s="157" t="s">
        <v>186</v>
      </c>
      <c r="AU203" s="157" t="s">
        <v>86</v>
      </c>
      <c r="AY203" s="18" t="s">
        <v>184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8" t="s">
        <v>84</v>
      </c>
      <c r="BK203" s="158">
        <f>ROUND(I203*H203,2)</f>
        <v>0</v>
      </c>
      <c r="BL203" s="18" t="s">
        <v>97</v>
      </c>
      <c r="BM203" s="157" t="s">
        <v>710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 t="s">
        <v>711</v>
      </c>
      <c r="H204" s="172">
        <v>5.88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84</v>
      </c>
      <c r="AY204" s="170" t="s">
        <v>184</v>
      </c>
    </row>
    <row r="205" spans="1:65" s="2" customFormat="1" ht="66.75" customHeight="1" x14ac:dyDescent="0.15">
      <c r="A205" s="30"/>
      <c r="B205" s="146"/>
      <c r="C205" s="147" t="s">
        <v>279</v>
      </c>
      <c r="D205" s="147" t="s">
        <v>186</v>
      </c>
      <c r="E205" s="148" t="s">
        <v>233</v>
      </c>
      <c r="F205" s="149" t="s">
        <v>234</v>
      </c>
      <c r="G205" s="150" t="s">
        <v>229</v>
      </c>
      <c r="H205" s="151">
        <v>3.92</v>
      </c>
      <c r="I205" s="152"/>
      <c r="J205" s="152">
        <f>ROUND(I205*H205,2)</f>
        <v>0</v>
      </c>
      <c r="K205" s="149" t="s">
        <v>190</v>
      </c>
      <c r="L205" s="31"/>
      <c r="M205" s="153" t="s">
        <v>1</v>
      </c>
      <c r="N205" s="154" t="s">
        <v>42</v>
      </c>
      <c r="O205" s="155">
        <v>0.54700000000000004</v>
      </c>
      <c r="P205" s="155">
        <f>O205*H205</f>
        <v>2.1442399999999999</v>
      </c>
      <c r="Q205" s="155">
        <v>3.6900000000000002E-2</v>
      </c>
      <c r="R205" s="155">
        <f>Q205*H205</f>
        <v>0.144648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97</v>
      </c>
      <c r="AT205" s="157" t="s">
        <v>186</v>
      </c>
      <c r="AU205" s="157" t="s">
        <v>86</v>
      </c>
      <c r="AY205" s="18" t="s">
        <v>184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97</v>
      </c>
      <c r="BM205" s="157" t="s">
        <v>712</v>
      </c>
    </row>
    <row r="206" spans="1:65" s="14" customFormat="1" x14ac:dyDescent="0.15">
      <c r="B206" s="169"/>
      <c r="D206" s="159" t="s">
        <v>194</v>
      </c>
      <c r="E206" s="170" t="s">
        <v>1</v>
      </c>
      <c r="F206" s="171" t="s">
        <v>713</v>
      </c>
      <c r="H206" s="172">
        <v>3.92</v>
      </c>
      <c r="L206" s="169"/>
      <c r="M206" s="173"/>
      <c r="N206" s="174"/>
      <c r="O206" s="174"/>
      <c r="P206" s="174"/>
      <c r="Q206" s="174"/>
      <c r="R206" s="174"/>
      <c r="S206" s="174"/>
      <c r="T206" s="175"/>
      <c r="AT206" s="170" t="s">
        <v>194</v>
      </c>
      <c r="AU206" s="170" t="s">
        <v>86</v>
      </c>
      <c r="AV206" s="14" t="s">
        <v>86</v>
      </c>
      <c r="AW206" s="14" t="s">
        <v>32</v>
      </c>
      <c r="AX206" s="14" t="s">
        <v>84</v>
      </c>
      <c r="AY206" s="170" t="s">
        <v>184</v>
      </c>
    </row>
    <row r="207" spans="1:65" s="2" customFormat="1" ht="37.75" customHeight="1" x14ac:dyDescent="0.15">
      <c r="A207" s="30"/>
      <c r="B207" s="146"/>
      <c r="C207" s="147" t="s">
        <v>284</v>
      </c>
      <c r="D207" s="147" t="s">
        <v>186</v>
      </c>
      <c r="E207" s="148" t="s">
        <v>237</v>
      </c>
      <c r="F207" s="149" t="s">
        <v>238</v>
      </c>
      <c r="G207" s="150" t="s">
        <v>239</v>
      </c>
      <c r="H207" s="151">
        <v>44.218000000000004</v>
      </c>
      <c r="I207" s="152"/>
      <c r="J207" s="152">
        <f>ROUND(I207*H207,2)</f>
        <v>0</v>
      </c>
      <c r="K207" s="149" t="s">
        <v>190</v>
      </c>
      <c r="L207" s="31"/>
      <c r="M207" s="153" t="s">
        <v>1</v>
      </c>
      <c r="N207" s="154" t="s">
        <v>42</v>
      </c>
      <c r="O207" s="155">
        <v>1.7629999999999999</v>
      </c>
      <c r="P207" s="155">
        <f>O207*H207</f>
        <v>77.956333999999998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7" t="s">
        <v>97</v>
      </c>
      <c r="AT207" s="157" t="s">
        <v>186</v>
      </c>
      <c r="AU207" s="157" t="s">
        <v>86</v>
      </c>
      <c r="AY207" s="18" t="s">
        <v>184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8" t="s">
        <v>84</v>
      </c>
      <c r="BK207" s="158">
        <f>ROUND(I207*H207,2)</f>
        <v>0</v>
      </c>
      <c r="BL207" s="18" t="s">
        <v>97</v>
      </c>
      <c r="BM207" s="157" t="s">
        <v>714</v>
      </c>
    </row>
    <row r="208" spans="1:65" s="14" customFormat="1" x14ac:dyDescent="0.15">
      <c r="B208" s="169"/>
      <c r="D208" s="159" t="s">
        <v>194</v>
      </c>
      <c r="E208" s="170" t="s">
        <v>1</v>
      </c>
      <c r="F208" s="171" t="s">
        <v>715</v>
      </c>
      <c r="H208" s="172">
        <v>44.218000000000004</v>
      </c>
      <c r="L208" s="169"/>
      <c r="M208" s="173"/>
      <c r="N208" s="174"/>
      <c r="O208" s="174"/>
      <c r="P208" s="174"/>
      <c r="Q208" s="174"/>
      <c r="R208" s="174"/>
      <c r="S208" s="174"/>
      <c r="T208" s="175"/>
      <c r="AT208" s="170" t="s">
        <v>194</v>
      </c>
      <c r="AU208" s="170" t="s">
        <v>86</v>
      </c>
      <c r="AV208" s="14" t="s">
        <v>86</v>
      </c>
      <c r="AW208" s="14" t="s">
        <v>32</v>
      </c>
      <c r="AX208" s="14" t="s">
        <v>77</v>
      </c>
      <c r="AY208" s="170" t="s">
        <v>184</v>
      </c>
    </row>
    <row r="209" spans="1:65" s="15" customFormat="1" x14ac:dyDescent="0.15">
      <c r="B209" s="176"/>
      <c r="D209" s="159" t="s">
        <v>194</v>
      </c>
      <c r="E209" s="177" t="s">
        <v>1</v>
      </c>
      <c r="F209" s="178" t="s">
        <v>242</v>
      </c>
      <c r="H209" s="179">
        <v>44.218000000000004</v>
      </c>
      <c r="L209" s="176"/>
      <c r="M209" s="180"/>
      <c r="N209" s="181"/>
      <c r="O209" s="181"/>
      <c r="P209" s="181"/>
      <c r="Q209" s="181"/>
      <c r="R209" s="181"/>
      <c r="S209" s="181"/>
      <c r="T209" s="182"/>
      <c r="AT209" s="177" t="s">
        <v>194</v>
      </c>
      <c r="AU209" s="177" t="s">
        <v>86</v>
      </c>
      <c r="AV209" s="15" t="s">
        <v>97</v>
      </c>
      <c r="AW209" s="15" t="s">
        <v>32</v>
      </c>
      <c r="AX209" s="15" t="s">
        <v>84</v>
      </c>
      <c r="AY209" s="177" t="s">
        <v>184</v>
      </c>
    </row>
    <row r="210" spans="1:65" s="2" customFormat="1" ht="44.25" customHeight="1" x14ac:dyDescent="0.15">
      <c r="A210" s="30"/>
      <c r="B210" s="146"/>
      <c r="C210" s="147" t="s">
        <v>288</v>
      </c>
      <c r="D210" s="147" t="s">
        <v>186</v>
      </c>
      <c r="E210" s="148" t="s">
        <v>243</v>
      </c>
      <c r="F210" s="149" t="s">
        <v>244</v>
      </c>
      <c r="G210" s="150" t="s">
        <v>239</v>
      </c>
      <c r="H210" s="151">
        <v>74.201999999999998</v>
      </c>
      <c r="I210" s="152"/>
      <c r="J210" s="152">
        <f>ROUND(I210*H210,2)</f>
        <v>0</v>
      </c>
      <c r="K210" s="149" t="s">
        <v>190</v>
      </c>
      <c r="L210" s="31"/>
      <c r="M210" s="153" t="s">
        <v>1</v>
      </c>
      <c r="N210" s="154" t="s">
        <v>42</v>
      </c>
      <c r="O210" s="155">
        <v>0.38</v>
      </c>
      <c r="P210" s="155">
        <f>O210*H210</f>
        <v>28.196760000000001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716</v>
      </c>
    </row>
    <row r="211" spans="1:65" s="13" customFormat="1" x14ac:dyDescent="0.15">
      <c r="B211" s="163"/>
      <c r="D211" s="159" t="s">
        <v>194</v>
      </c>
      <c r="E211" s="164" t="s">
        <v>1</v>
      </c>
      <c r="F211" s="165" t="s">
        <v>195</v>
      </c>
      <c r="H211" s="164" t="s">
        <v>1</v>
      </c>
      <c r="L211" s="163"/>
      <c r="M211" s="166"/>
      <c r="N211" s="167"/>
      <c r="O211" s="167"/>
      <c r="P211" s="167"/>
      <c r="Q211" s="167"/>
      <c r="R211" s="167"/>
      <c r="S211" s="167"/>
      <c r="T211" s="168"/>
      <c r="AT211" s="164" t="s">
        <v>194</v>
      </c>
      <c r="AU211" s="164" t="s">
        <v>86</v>
      </c>
      <c r="AV211" s="13" t="s">
        <v>84</v>
      </c>
      <c r="AW211" s="13" t="s">
        <v>32</v>
      </c>
      <c r="AX211" s="13" t="s">
        <v>77</v>
      </c>
      <c r="AY211" s="164" t="s">
        <v>184</v>
      </c>
    </row>
    <row r="212" spans="1:65" s="13" customFormat="1" x14ac:dyDescent="0.15">
      <c r="B212" s="163"/>
      <c r="D212" s="159" t="s">
        <v>194</v>
      </c>
      <c r="E212" s="164" t="s">
        <v>1</v>
      </c>
      <c r="F212" s="165" t="s">
        <v>246</v>
      </c>
      <c r="H212" s="164" t="s">
        <v>1</v>
      </c>
      <c r="L212" s="163"/>
      <c r="M212" s="166"/>
      <c r="N212" s="167"/>
      <c r="O212" s="167"/>
      <c r="P212" s="167"/>
      <c r="Q212" s="167"/>
      <c r="R212" s="167"/>
      <c r="S212" s="167"/>
      <c r="T212" s="168"/>
      <c r="AT212" s="164" t="s">
        <v>194</v>
      </c>
      <c r="AU212" s="164" t="s">
        <v>86</v>
      </c>
      <c r="AV212" s="13" t="s">
        <v>84</v>
      </c>
      <c r="AW212" s="13" t="s">
        <v>32</v>
      </c>
      <c r="AX212" s="13" t="s">
        <v>77</v>
      </c>
      <c r="AY212" s="164" t="s">
        <v>184</v>
      </c>
    </row>
    <row r="213" spans="1:65" s="13" customFormat="1" x14ac:dyDescent="0.15">
      <c r="B213" s="163"/>
      <c r="D213" s="159" t="s">
        <v>194</v>
      </c>
      <c r="E213" s="164" t="s">
        <v>1</v>
      </c>
      <c r="F213" s="165" t="s">
        <v>247</v>
      </c>
      <c r="H213" s="164" t="s">
        <v>1</v>
      </c>
      <c r="L213" s="163"/>
      <c r="M213" s="166"/>
      <c r="N213" s="167"/>
      <c r="O213" s="167"/>
      <c r="P213" s="167"/>
      <c r="Q213" s="167"/>
      <c r="R213" s="167"/>
      <c r="S213" s="167"/>
      <c r="T213" s="168"/>
      <c r="AT213" s="164" t="s">
        <v>194</v>
      </c>
      <c r="AU213" s="164" t="s">
        <v>86</v>
      </c>
      <c r="AV213" s="13" t="s">
        <v>84</v>
      </c>
      <c r="AW213" s="13" t="s">
        <v>32</v>
      </c>
      <c r="AX213" s="13" t="s">
        <v>77</v>
      </c>
      <c r="AY213" s="164" t="s">
        <v>184</v>
      </c>
    </row>
    <row r="214" spans="1:65" s="14" customFormat="1" x14ac:dyDescent="0.15">
      <c r="B214" s="169"/>
      <c r="D214" s="159" t="s">
        <v>194</v>
      </c>
      <c r="E214" s="170" t="s">
        <v>1</v>
      </c>
      <c r="F214" s="171" t="s">
        <v>717</v>
      </c>
      <c r="H214" s="172">
        <v>68.814999999999998</v>
      </c>
      <c r="L214" s="169"/>
      <c r="M214" s="173"/>
      <c r="N214" s="174"/>
      <c r="O214" s="174"/>
      <c r="P214" s="174"/>
      <c r="Q214" s="174"/>
      <c r="R214" s="174"/>
      <c r="S214" s="174"/>
      <c r="T214" s="175"/>
      <c r="AT214" s="170" t="s">
        <v>194</v>
      </c>
      <c r="AU214" s="170" t="s">
        <v>86</v>
      </c>
      <c r="AV214" s="14" t="s">
        <v>86</v>
      </c>
      <c r="AW214" s="14" t="s">
        <v>32</v>
      </c>
      <c r="AX214" s="14" t="s">
        <v>77</v>
      </c>
      <c r="AY214" s="170" t="s">
        <v>184</v>
      </c>
    </row>
    <row r="215" spans="1:65" s="14" customFormat="1" x14ac:dyDescent="0.15">
      <c r="B215" s="169"/>
      <c r="D215" s="159" t="s">
        <v>194</v>
      </c>
      <c r="E215" s="170" t="s">
        <v>1</v>
      </c>
      <c r="F215" s="171" t="s">
        <v>718</v>
      </c>
      <c r="H215" s="172">
        <v>5.8239999999999998</v>
      </c>
      <c r="L215" s="169"/>
      <c r="M215" s="173"/>
      <c r="N215" s="174"/>
      <c r="O215" s="174"/>
      <c r="P215" s="174"/>
      <c r="Q215" s="174"/>
      <c r="R215" s="174"/>
      <c r="S215" s="174"/>
      <c r="T215" s="175"/>
      <c r="AT215" s="170" t="s">
        <v>194</v>
      </c>
      <c r="AU215" s="170" t="s">
        <v>86</v>
      </c>
      <c r="AV215" s="14" t="s">
        <v>86</v>
      </c>
      <c r="AW215" s="14" t="s">
        <v>32</v>
      </c>
      <c r="AX215" s="14" t="s">
        <v>77</v>
      </c>
      <c r="AY215" s="170" t="s">
        <v>184</v>
      </c>
    </row>
    <row r="216" spans="1:65" s="14" customFormat="1" x14ac:dyDescent="0.15">
      <c r="B216" s="169"/>
      <c r="D216" s="159" t="s">
        <v>194</v>
      </c>
      <c r="E216" s="170" t="s">
        <v>1</v>
      </c>
      <c r="F216" s="171" t="s">
        <v>719</v>
      </c>
      <c r="H216" s="172">
        <v>2.9119999999999999</v>
      </c>
      <c r="L216" s="169"/>
      <c r="M216" s="173"/>
      <c r="N216" s="174"/>
      <c r="O216" s="174"/>
      <c r="P216" s="174"/>
      <c r="Q216" s="174"/>
      <c r="R216" s="174"/>
      <c r="S216" s="174"/>
      <c r="T216" s="175"/>
      <c r="AT216" s="170" t="s">
        <v>194</v>
      </c>
      <c r="AU216" s="170" t="s">
        <v>86</v>
      </c>
      <c r="AV216" s="14" t="s">
        <v>86</v>
      </c>
      <c r="AW216" s="14" t="s">
        <v>32</v>
      </c>
      <c r="AX216" s="14" t="s">
        <v>77</v>
      </c>
      <c r="AY216" s="170" t="s">
        <v>184</v>
      </c>
    </row>
    <row r="217" spans="1:65" s="14" customFormat="1" x14ac:dyDescent="0.15">
      <c r="B217" s="169"/>
      <c r="D217" s="159" t="s">
        <v>194</v>
      </c>
      <c r="E217" s="170" t="s">
        <v>1</v>
      </c>
      <c r="F217" s="171" t="s">
        <v>720</v>
      </c>
      <c r="H217" s="172">
        <v>-3.3490000000000002</v>
      </c>
      <c r="L217" s="169"/>
      <c r="M217" s="173"/>
      <c r="N217" s="174"/>
      <c r="O217" s="174"/>
      <c r="P217" s="174"/>
      <c r="Q217" s="174"/>
      <c r="R217" s="174"/>
      <c r="S217" s="174"/>
      <c r="T217" s="175"/>
      <c r="AT217" s="170" t="s">
        <v>194</v>
      </c>
      <c r="AU217" s="170" t="s">
        <v>86</v>
      </c>
      <c r="AV217" s="14" t="s">
        <v>86</v>
      </c>
      <c r="AW217" s="14" t="s">
        <v>32</v>
      </c>
      <c r="AX217" s="14" t="s">
        <v>77</v>
      </c>
      <c r="AY217" s="170" t="s">
        <v>184</v>
      </c>
    </row>
    <row r="218" spans="1:65" s="15" customFormat="1" x14ac:dyDescent="0.15">
      <c r="B218" s="176"/>
      <c r="D218" s="159" t="s">
        <v>194</v>
      </c>
      <c r="E218" s="177" t="s">
        <v>1</v>
      </c>
      <c r="F218" s="178" t="s">
        <v>242</v>
      </c>
      <c r="H218" s="179">
        <v>74.201999999999998</v>
      </c>
      <c r="L218" s="176"/>
      <c r="M218" s="180"/>
      <c r="N218" s="181"/>
      <c r="O218" s="181"/>
      <c r="P218" s="181"/>
      <c r="Q218" s="181"/>
      <c r="R218" s="181"/>
      <c r="S218" s="181"/>
      <c r="T218" s="182"/>
      <c r="AT218" s="177" t="s">
        <v>194</v>
      </c>
      <c r="AU218" s="177" t="s">
        <v>86</v>
      </c>
      <c r="AV218" s="15" t="s">
        <v>97</v>
      </c>
      <c r="AW218" s="15" t="s">
        <v>32</v>
      </c>
      <c r="AX218" s="15" t="s">
        <v>84</v>
      </c>
      <c r="AY218" s="177" t="s">
        <v>184</v>
      </c>
    </row>
    <row r="219" spans="1:65" s="2" customFormat="1" ht="44.25" customHeight="1" x14ac:dyDescent="0.15">
      <c r="A219" s="30"/>
      <c r="B219" s="146"/>
      <c r="C219" s="147" t="s">
        <v>7</v>
      </c>
      <c r="D219" s="147" t="s">
        <v>186</v>
      </c>
      <c r="E219" s="148" t="s">
        <v>251</v>
      </c>
      <c r="F219" s="149" t="s">
        <v>252</v>
      </c>
      <c r="G219" s="150" t="s">
        <v>239</v>
      </c>
      <c r="H219" s="151">
        <v>74.201999999999998</v>
      </c>
      <c r="I219" s="152"/>
      <c r="J219" s="152">
        <f>ROUND(I219*H219,2)</f>
        <v>0</v>
      </c>
      <c r="K219" s="149" t="s">
        <v>190</v>
      </c>
      <c r="L219" s="31"/>
      <c r="M219" s="153" t="s">
        <v>1</v>
      </c>
      <c r="N219" s="154" t="s">
        <v>42</v>
      </c>
      <c r="O219" s="155">
        <v>0.52200000000000002</v>
      </c>
      <c r="P219" s="155">
        <f>O219*H219</f>
        <v>38.733443999999999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7" t="s">
        <v>97</v>
      </c>
      <c r="AT219" s="157" t="s">
        <v>186</v>
      </c>
      <c r="AU219" s="157" t="s">
        <v>86</v>
      </c>
      <c r="AY219" s="18" t="s">
        <v>184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97</v>
      </c>
      <c r="BM219" s="157" t="s">
        <v>721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195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3" customFormat="1" x14ac:dyDescent="0.15">
      <c r="B221" s="163"/>
      <c r="D221" s="159" t="s">
        <v>194</v>
      </c>
      <c r="E221" s="164" t="s">
        <v>1</v>
      </c>
      <c r="F221" s="165" t="s">
        <v>246</v>
      </c>
      <c r="H221" s="164" t="s">
        <v>1</v>
      </c>
      <c r="L221" s="163"/>
      <c r="M221" s="166"/>
      <c r="N221" s="167"/>
      <c r="O221" s="167"/>
      <c r="P221" s="167"/>
      <c r="Q221" s="167"/>
      <c r="R221" s="167"/>
      <c r="S221" s="167"/>
      <c r="T221" s="168"/>
      <c r="AT221" s="164" t="s">
        <v>194</v>
      </c>
      <c r="AU221" s="164" t="s">
        <v>86</v>
      </c>
      <c r="AV221" s="13" t="s">
        <v>84</v>
      </c>
      <c r="AW221" s="13" t="s">
        <v>32</v>
      </c>
      <c r="AX221" s="13" t="s">
        <v>77</v>
      </c>
      <c r="AY221" s="164" t="s">
        <v>184</v>
      </c>
    </row>
    <row r="222" spans="1:65" s="13" customFormat="1" x14ac:dyDescent="0.15">
      <c r="B222" s="163"/>
      <c r="D222" s="159" t="s">
        <v>194</v>
      </c>
      <c r="E222" s="164" t="s">
        <v>1</v>
      </c>
      <c r="F222" s="165" t="s">
        <v>247</v>
      </c>
      <c r="H222" s="164" t="s">
        <v>1</v>
      </c>
      <c r="L222" s="163"/>
      <c r="M222" s="166"/>
      <c r="N222" s="167"/>
      <c r="O222" s="167"/>
      <c r="P222" s="167"/>
      <c r="Q222" s="167"/>
      <c r="R222" s="167"/>
      <c r="S222" s="167"/>
      <c r="T222" s="168"/>
      <c r="AT222" s="164" t="s">
        <v>194</v>
      </c>
      <c r="AU222" s="164" t="s">
        <v>86</v>
      </c>
      <c r="AV222" s="13" t="s">
        <v>84</v>
      </c>
      <c r="AW222" s="13" t="s">
        <v>32</v>
      </c>
      <c r="AX222" s="13" t="s">
        <v>77</v>
      </c>
      <c r="AY222" s="164" t="s">
        <v>184</v>
      </c>
    </row>
    <row r="223" spans="1:65" s="14" customFormat="1" x14ac:dyDescent="0.15">
      <c r="B223" s="169"/>
      <c r="D223" s="159" t="s">
        <v>194</v>
      </c>
      <c r="E223" s="170" t="s">
        <v>1</v>
      </c>
      <c r="F223" s="171" t="s">
        <v>717</v>
      </c>
      <c r="H223" s="172">
        <v>68.814999999999998</v>
      </c>
      <c r="L223" s="169"/>
      <c r="M223" s="173"/>
      <c r="N223" s="174"/>
      <c r="O223" s="174"/>
      <c r="P223" s="174"/>
      <c r="Q223" s="174"/>
      <c r="R223" s="174"/>
      <c r="S223" s="174"/>
      <c r="T223" s="175"/>
      <c r="AT223" s="170" t="s">
        <v>194</v>
      </c>
      <c r="AU223" s="170" t="s">
        <v>86</v>
      </c>
      <c r="AV223" s="14" t="s">
        <v>86</v>
      </c>
      <c r="AW223" s="14" t="s">
        <v>32</v>
      </c>
      <c r="AX223" s="14" t="s">
        <v>77</v>
      </c>
      <c r="AY223" s="170" t="s">
        <v>184</v>
      </c>
    </row>
    <row r="224" spans="1:65" s="14" customFormat="1" x14ac:dyDescent="0.15">
      <c r="B224" s="169"/>
      <c r="D224" s="159" t="s">
        <v>194</v>
      </c>
      <c r="E224" s="170" t="s">
        <v>1</v>
      </c>
      <c r="F224" s="171" t="s">
        <v>718</v>
      </c>
      <c r="H224" s="172">
        <v>5.8239999999999998</v>
      </c>
      <c r="L224" s="169"/>
      <c r="M224" s="173"/>
      <c r="N224" s="174"/>
      <c r="O224" s="174"/>
      <c r="P224" s="174"/>
      <c r="Q224" s="174"/>
      <c r="R224" s="174"/>
      <c r="S224" s="174"/>
      <c r="T224" s="175"/>
      <c r="AT224" s="170" t="s">
        <v>194</v>
      </c>
      <c r="AU224" s="170" t="s">
        <v>86</v>
      </c>
      <c r="AV224" s="14" t="s">
        <v>86</v>
      </c>
      <c r="AW224" s="14" t="s">
        <v>32</v>
      </c>
      <c r="AX224" s="14" t="s">
        <v>77</v>
      </c>
      <c r="AY224" s="170" t="s">
        <v>184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719</v>
      </c>
      <c r="H225" s="172">
        <v>2.9119999999999999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77</v>
      </c>
      <c r="AY225" s="170" t="s">
        <v>184</v>
      </c>
    </row>
    <row r="226" spans="1:65" s="14" customFormat="1" x14ac:dyDescent="0.15">
      <c r="B226" s="169"/>
      <c r="D226" s="159" t="s">
        <v>194</v>
      </c>
      <c r="E226" s="170" t="s">
        <v>1</v>
      </c>
      <c r="F226" s="171" t="s">
        <v>720</v>
      </c>
      <c r="H226" s="172">
        <v>-3.3490000000000002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77</v>
      </c>
      <c r="AY226" s="170" t="s">
        <v>184</v>
      </c>
    </row>
    <row r="227" spans="1:65" s="15" customFormat="1" x14ac:dyDescent="0.15">
      <c r="B227" s="176"/>
      <c r="D227" s="159" t="s">
        <v>194</v>
      </c>
      <c r="E227" s="177" t="s">
        <v>1</v>
      </c>
      <c r="F227" s="178" t="s">
        <v>242</v>
      </c>
      <c r="H227" s="179">
        <v>74.201999999999998</v>
      </c>
      <c r="L227" s="176"/>
      <c r="M227" s="180"/>
      <c r="N227" s="181"/>
      <c r="O227" s="181"/>
      <c r="P227" s="181"/>
      <c r="Q227" s="181"/>
      <c r="R227" s="181"/>
      <c r="S227" s="181"/>
      <c r="T227" s="182"/>
      <c r="AT227" s="177" t="s">
        <v>194</v>
      </c>
      <c r="AU227" s="177" t="s">
        <v>86</v>
      </c>
      <c r="AV227" s="15" t="s">
        <v>97</v>
      </c>
      <c r="AW227" s="15" t="s">
        <v>32</v>
      </c>
      <c r="AX227" s="15" t="s">
        <v>84</v>
      </c>
      <c r="AY227" s="177" t="s">
        <v>184</v>
      </c>
    </row>
    <row r="228" spans="1:65" s="2" customFormat="1" ht="49" customHeight="1" x14ac:dyDescent="0.15">
      <c r="A228" s="30"/>
      <c r="B228" s="146"/>
      <c r="C228" s="147" t="s">
        <v>296</v>
      </c>
      <c r="D228" s="147" t="s">
        <v>186</v>
      </c>
      <c r="E228" s="148" t="s">
        <v>255</v>
      </c>
      <c r="F228" s="149" t="s">
        <v>256</v>
      </c>
      <c r="G228" s="150" t="s">
        <v>239</v>
      </c>
      <c r="H228" s="151">
        <v>78.204999999999998</v>
      </c>
      <c r="I228" s="152"/>
      <c r="J228" s="152">
        <f>ROUND(I228*H228,2)</f>
        <v>0</v>
      </c>
      <c r="K228" s="149" t="s">
        <v>190</v>
      </c>
      <c r="L228" s="31"/>
      <c r="M228" s="153" t="s">
        <v>1</v>
      </c>
      <c r="N228" s="154" t="s">
        <v>42</v>
      </c>
      <c r="O228" s="155">
        <v>0.53800000000000003</v>
      </c>
      <c r="P228" s="155">
        <f>O228*H228</f>
        <v>42.074290000000005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97</v>
      </c>
      <c r="AT228" s="157" t="s">
        <v>186</v>
      </c>
      <c r="AU228" s="157" t="s">
        <v>86</v>
      </c>
      <c r="AY228" s="18" t="s">
        <v>184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97</v>
      </c>
      <c r="BM228" s="157" t="s">
        <v>722</v>
      </c>
    </row>
    <row r="229" spans="1:65" s="13" customFormat="1" x14ac:dyDescent="0.15">
      <c r="B229" s="163"/>
      <c r="D229" s="159" t="s">
        <v>194</v>
      </c>
      <c r="E229" s="164" t="s">
        <v>1</v>
      </c>
      <c r="F229" s="165" t="s">
        <v>195</v>
      </c>
      <c r="H229" s="164" t="s">
        <v>1</v>
      </c>
      <c r="L229" s="163"/>
      <c r="M229" s="166"/>
      <c r="N229" s="167"/>
      <c r="O229" s="167"/>
      <c r="P229" s="167"/>
      <c r="Q229" s="167"/>
      <c r="R229" s="167"/>
      <c r="S229" s="167"/>
      <c r="T229" s="168"/>
      <c r="AT229" s="164" t="s">
        <v>194</v>
      </c>
      <c r="AU229" s="164" t="s">
        <v>86</v>
      </c>
      <c r="AV229" s="13" t="s">
        <v>84</v>
      </c>
      <c r="AW229" s="13" t="s">
        <v>32</v>
      </c>
      <c r="AX229" s="13" t="s">
        <v>77</v>
      </c>
      <c r="AY229" s="164" t="s">
        <v>184</v>
      </c>
    </row>
    <row r="230" spans="1:65" s="13" customFormat="1" x14ac:dyDescent="0.15">
      <c r="B230" s="163"/>
      <c r="D230" s="159" t="s">
        <v>194</v>
      </c>
      <c r="E230" s="164" t="s">
        <v>1</v>
      </c>
      <c r="F230" s="165" t="s">
        <v>246</v>
      </c>
      <c r="H230" s="164" t="s">
        <v>1</v>
      </c>
      <c r="L230" s="163"/>
      <c r="M230" s="166"/>
      <c r="N230" s="167"/>
      <c r="O230" s="167"/>
      <c r="P230" s="167"/>
      <c r="Q230" s="167"/>
      <c r="R230" s="167"/>
      <c r="S230" s="167"/>
      <c r="T230" s="168"/>
      <c r="AT230" s="164" t="s">
        <v>194</v>
      </c>
      <c r="AU230" s="164" t="s">
        <v>86</v>
      </c>
      <c r="AV230" s="13" t="s">
        <v>84</v>
      </c>
      <c r="AW230" s="13" t="s">
        <v>32</v>
      </c>
      <c r="AX230" s="13" t="s">
        <v>77</v>
      </c>
      <c r="AY230" s="164" t="s">
        <v>184</v>
      </c>
    </row>
    <row r="231" spans="1:65" s="13" customFormat="1" x14ac:dyDescent="0.15">
      <c r="B231" s="163"/>
      <c r="D231" s="159" t="s">
        <v>194</v>
      </c>
      <c r="E231" s="164" t="s">
        <v>1</v>
      </c>
      <c r="F231" s="165" t="s">
        <v>247</v>
      </c>
      <c r="H231" s="164" t="s">
        <v>1</v>
      </c>
      <c r="L231" s="163"/>
      <c r="M231" s="166"/>
      <c r="N231" s="167"/>
      <c r="O231" s="167"/>
      <c r="P231" s="167"/>
      <c r="Q231" s="167"/>
      <c r="R231" s="167"/>
      <c r="S231" s="167"/>
      <c r="T231" s="168"/>
      <c r="AT231" s="164" t="s">
        <v>194</v>
      </c>
      <c r="AU231" s="164" t="s">
        <v>86</v>
      </c>
      <c r="AV231" s="13" t="s">
        <v>84</v>
      </c>
      <c r="AW231" s="13" t="s">
        <v>32</v>
      </c>
      <c r="AX231" s="13" t="s">
        <v>77</v>
      </c>
      <c r="AY231" s="164" t="s">
        <v>184</v>
      </c>
    </row>
    <row r="232" spans="1:65" s="14" customFormat="1" x14ac:dyDescent="0.15">
      <c r="B232" s="169"/>
      <c r="D232" s="159" t="s">
        <v>194</v>
      </c>
      <c r="E232" s="170" t="s">
        <v>1</v>
      </c>
      <c r="F232" s="171" t="s">
        <v>723</v>
      </c>
      <c r="H232" s="172">
        <v>71.31</v>
      </c>
      <c r="L232" s="169"/>
      <c r="M232" s="173"/>
      <c r="N232" s="174"/>
      <c r="O232" s="174"/>
      <c r="P232" s="174"/>
      <c r="Q232" s="174"/>
      <c r="R232" s="174"/>
      <c r="S232" s="174"/>
      <c r="T232" s="175"/>
      <c r="AT232" s="170" t="s">
        <v>194</v>
      </c>
      <c r="AU232" s="170" t="s">
        <v>86</v>
      </c>
      <c r="AV232" s="14" t="s">
        <v>86</v>
      </c>
      <c r="AW232" s="14" t="s">
        <v>32</v>
      </c>
      <c r="AX232" s="14" t="s">
        <v>77</v>
      </c>
      <c r="AY232" s="170" t="s">
        <v>184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724</v>
      </c>
      <c r="H233" s="172">
        <v>6.9470000000000001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77</v>
      </c>
      <c r="AY233" s="170" t="s">
        <v>184</v>
      </c>
    </row>
    <row r="234" spans="1:65" s="14" customFormat="1" x14ac:dyDescent="0.15">
      <c r="B234" s="169"/>
      <c r="D234" s="159" t="s">
        <v>194</v>
      </c>
      <c r="E234" s="170" t="s">
        <v>1</v>
      </c>
      <c r="F234" s="171" t="s">
        <v>725</v>
      </c>
      <c r="H234" s="172">
        <v>3.4740000000000002</v>
      </c>
      <c r="L234" s="169"/>
      <c r="M234" s="173"/>
      <c r="N234" s="174"/>
      <c r="O234" s="174"/>
      <c r="P234" s="174"/>
      <c r="Q234" s="174"/>
      <c r="R234" s="174"/>
      <c r="S234" s="174"/>
      <c r="T234" s="175"/>
      <c r="AT234" s="170" t="s">
        <v>194</v>
      </c>
      <c r="AU234" s="170" t="s">
        <v>86</v>
      </c>
      <c r="AV234" s="14" t="s">
        <v>86</v>
      </c>
      <c r="AW234" s="14" t="s">
        <v>32</v>
      </c>
      <c r="AX234" s="14" t="s">
        <v>77</v>
      </c>
      <c r="AY234" s="170" t="s">
        <v>184</v>
      </c>
    </row>
    <row r="235" spans="1:65" s="14" customFormat="1" x14ac:dyDescent="0.15">
      <c r="B235" s="169"/>
      <c r="D235" s="159" t="s">
        <v>194</v>
      </c>
      <c r="E235" s="170" t="s">
        <v>1</v>
      </c>
      <c r="F235" s="171" t="s">
        <v>726</v>
      </c>
      <c r="H235" s="172">
        <v>-3.5259999999999998</v>
      </c>
      <c r="L235" s="169"/>
      <c r="M235" s="173"/>
      <c r="N235" s="174"/>
      <c r="O235" s="174"/>
      <c r="P235" s="174"/>
      <c r="Q235" s="174"/>
      <c r="R235" s="174"/>
      <c r="S235" s="174"/>
      <c r="T235" s="175"/>
      <c r="AT235" s="170" t="s">
        <v>194</v>
      </c>
      <c r="AU235" s="170" t="s">
        <v>86</v>
      </c>
      <c r="AV235" s="14" t="s">
        <v>86</v>
      </c>
      <c r="AW235" s="14" t="s">
        <v>32</v>
      </c>
      <c r="AX235" s="14" t="s">
        <v>77</v>
      </c>
      <c r="AY235" s="170" t="s">
        <v>184</v>
      </c>
    </row>
    <row r="236" spans="1:65" s="15" customFormat="1" x14ac:dyDescent="0.15">
      <c r="B236" s="176"/>
      <c r="D236" s="159" t="s">
        <v>194</v>
      </c>
      <c r="E236" s="177" t="s">
        <v>1</v>
      </c>
      <c r="F236" s="178" t="s">
        <v>242</v>
      </c>
      <c r="H236" s="179">
        <v>78.204999999999998</v>
      </c>
      <c r="L236" s="176"/>
      <c r="M236" s="180"/>
      <c r="N236" s="181"/>
      <c r="O236" s="181"/>
      <c r="P236" s="181"/>
      <c r="Q236" s="181"/>
      <c r="R236" s="181"/>
      <c r="S236" s="181"/>
      <c r="T236" s="182"/>
      <c r="AT236" s="177" t="s">
        <v>194</v>
      </c>
      <c r="AU236" s="177" t="s">
        <v>86</v>
      </c>
      <c r="AV236" s="15" t="s">
        <v>97</v>
      </c>
      <c r="AW236" s="15" t="s">
        <v>32</v>
      </c>
      <c r="AX236" s="15" t="s">
        <v>84</v>
      </c>
      <c r="AY236" s="177" t="s">
        <v>184</v>
      </c>
    </row>
    <row r="237" spans="1:65" s="2" customFormat="1" ht="49" customHeight="1" x14ac:dyDescent="0.15">
      <c r="A237" s="30"/>
      <c r="B237" s="146"/>
      <c r="C237" s="147" t="s">
        <v>299</v>
      </c>
      <c r="D237" s="147" t="s">
        <v>186</v>
      </c>
      <c r="E237" s="148" t="s">
        <v>262</v>
      </c>
      <c r="F237" s="149" t="s">
        <v>263</v>
      </c>
      <c r="G237" s="150" t="s">
        <v>239</v>
      </c>
      <c r="H237" s="151">
        <v>78.204999999999998</v>
      </c>
      <c r="I237" s="152"/>
      <c r="J237" s="152">
        <f>ROUND(I237*H237,2)</f>
        <v>0</v>
      </c>
      <c r="K237" s="149" t="s">
        <v>190</v>
      </c>
      <c r="L237" s="31"/>
      <c r="M237" s="153" t="s">
        <v>1</v>
      </c>
      <c r="N237" s="154" t="s">
        <v>42</v>
      </c>
      <c r="O237" s="155">
        <v>0.71599999999999997</v>
      </c>
      <c r="P237" s="155">
        <f>O237*H237</f>
        <v>55.994779999999999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97</v>
      </c>
      <c r="AT237" s="157" t="s">
        <v>186</v>
      </c>
      <c r="AU237" s="157" t="s">
        <v>86</v>
      </c>
      <c r="AY237" s="18" t="s">
        <v>184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97</v>
      </c>
      <c r="BM237" s="157" t="s">
        <v>727</v>
      </c>
    </row>
    <row r="238" spans="1:65" s="13" customFormat="1" x14ac:dyDescent="0.15">
      <c r="B238" s="163"/>
      <c r="D238" s="159" t="s">
        <v>194</v>
      </c>
      <c r="E238" s="164" t="s">
        <v>1</v>
      </c>
      <c r="F238" s="165" t="s">
        <v>265</v>
      </c>
      <c r="H238" s="164" t="s">
        <v>1</v>
      </c>
      <c r="L238" s="163"/>
      <c r="M238" s="166"/>
      <c r="N238" s="167"/>
      <c r="O238" s="167"/>
      <c r="P238" s="167"/>
      <c r="Q238" s="167"/>
      <c r="R238" s="167"/>
      <c r="S238" s="167"/>
      <c r="T238" s="168"/>
      <c r="AT238" s="164" t="s">
        <v>194</v>
      </c>
      <c r="AU238" s="164" t="s">
        <v>86</v>
      </c>
      <c r="AV238" s="13" t="s">
        <v>84</v>
      </c>
      <c r="AW238" s="13" t="s">
        <v>32</v>
      </c>
      <c r="AX238" s="13" t="s">
        <v>77</v>
      </c>
      <c r="AY238" s="164" t="s">
        <v>184</v>
      </c>
    </row>
    <row r="239" spans="1:65" s="13" customFormat="1" x14ac:dyDescent="0.15">
      <c r="B239" s="163"/>
      <c r="D239" s="159" t="s">
        <v>194</v>
      </c>
      <c r="E239" s="164" t="s">
        <v>1</v>
      </c>
      <c r="F239" s="165" t="s">
        <v>246</v>
      </c>
      <c r="H239" s="164" t="s">
        <v>1</v>
      </c>
      <c r="L239" s="163"/>
      <c r="M239" s="166"/>
      <c r="N239" s="167"/>
      <c r="O239" s="167"/>
      <c r="P239" s="167"/>
      <c r="Q239" s="167"/>
      <c r="R239" s="167"/>
      <c r="S239" s="167"/>
      <c r="T239" s="168"/>
      <c r="AT239" s="164" t="s">
        <v>194</v>
      </c>
      <c r="AU239" s="164" t="s">
        <v>86</v>
      </c>
      <c r="AV239" s="13" t="s">
        <v>84</v>
      </c>
      <c r="AW239" s="13" t="s">
        <v>32</v>
      </c>
      <c r="AX239" s="13" t="s">
        <v>77</v>
      </c>
      <c r="AY239" s="164" t="s">
        <v>184</v>
      </c>
    </row>
    <row r="240" spans="1:65" s="13" customFormat="1" x14ac:dyDescent="0.15">
      <c r="B240" s="163"/>
      <c r="D240" s="159" t="s">
        <v>194</v>
      </c>
      <c r="E240" s="164" t="s">
        <v>1</v>
      </c>
      <c r="F240" s="165" t="s">
        <v>247</v>
      </c>
      <c r="H240" s="164" t="s">
        <v>1</v>
      </c>
      <c r="L240" s="163"/>
      <c r="M240" s="166"/>
      <c r="N240" s="167"/>
      <c r="O240" s="167"/>
      <c r="P240" s="167"/>
      <c r="Q240" s="167"/>
      <c r="R240" s="167"/>
      <c r="S240" s="167"/>
      <c r="T240" s="168"/>
      <c r="AT240" s="164" t="s">
        <v>194</v>
      </c>
      <c r="AU240" s="164" t="s">
        <v>86</v>
      </c>
      <c r="AV240" s="13" t="s">
        <v>84</v>
      </c>
      <c r="AW240" s="13" t="s">
        <v>32</v>
      </c>
      <c r="AX240" s="13" t="s">
        <v>77</v>
      </c>
      <c r="AY240" s="164" t="s">
        <v>184</v>
      </c>
    </row>
    <row r="241" spans="1:65" s="14" customFormat="1" x14ac:dyDescent="0.15">
      <c r="B241" s="169"/>
      <c r="D241" s="159" t="s">
        <v>194</v>
      </c>
      <c r="E241" s="170" t="s">
        <v>1</v>
      </c>
      <c r="F241" s="171" t="s">
        <v>723</v>
      </c>
      <c r="H241" s="172">
        <v>71.31</v>
      </c>
      <c r="L241" s="169"/>
      <c r="M241" s="173"/>
      <c r="N241" s="174"/>
      <c r="O241" s="174"/>
      <c r="P241" s="174"/>
      <c r="Q241" s="174"/>
      <c r="R241" s="174"/>
      <c r="S241" s="174"/>
      <c r="T241" s="175"/>
      <c r="AT241" s="170" t="s">
        <v>194</v>
      </c>
      <c r="AU241" s="170" t="s">
        <v>86</v>
      </c>
      <c r="AV241" s="14" t="s">
        <v>86</v>
      </c>
      <c r="AW241" s="14" t="s">
        <v>32</v>
      </c>
      <c r="AX241" s="14" t="s">
        <v>77</v>
      </c>
      <c r="AY241" s="170" t="s">
        <v>184</v>
      </c>
    </row>
    <row r="242" spans="1:65" s="14" customFormat="1" x14ac:dyDescent="0.15">
      <c r="B242" s="169"/>
      <c r="D242" s="159" t="s">
        <v>194</v>
      </c>
      <c r="E242" s="170" t="s">
        <v>1</v>
      </c>
      <c r="F242" s="171" t="s">
        <v>724</v>
      </c>
      <c r="H242" s="172">
        <v>6.9470000000000001</v>
      </c>
      <c r="L242" s="169"/>
      <c r="M242" s="173"/>
      <c r="N242" s="174"/>
      <c r="O242" s="174"/>
      <c r="P242" s="174"/>
      <c r="Q242" s="174"/>
      <c r="R242" s="174"/>
      <c r="S242" s="174"/>
      <c r="T242" s="175"/>
      <c r="AT242" s="170" t="s">
        <v>194</v>
      </c>
      <c r="AU242" s="170" t="s">
        <v>86</v>
      </c>
      <c r="AV242" s="14" t="s">
        <v>86</v>
      </c>
      <c r="AW242" s="14" t="s">
        <v>32</v>
      </c>
      <c r="AX242" s="14" t="s">
        <v>77</v>
      </c>
      <c r="AY242" s="170" t="s">
        <v>184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725</v>
      </c>
      <c r="H243" s="172">
        <v>3.4740000000000002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77</v>
      </c>
      <c r="AY243" s="170" t="s">
        <v>184</v>
      </c>
    </row>
    <row r="244" spans="1:65" s="14" customFormat="1" x14ac:dyDescent="0.15">
      <c r="B244" s="169"/>
      <c r="D244" s="159" t="s">
        <v>194</v>
      </c>
      <c r="E244" s="170" t="s">
        <v>1</v>
      </c>
      <c r="F244" s="171" t="s">
        <v>726</v>
      </c>
      <c r="H244" s="172">
        <v>-3.5259999999999998</v>
      </c>
      <c r="L244" s="169"/>
      <c r="M244" s="173"/>
      <c r="N244" s="174"/>
      <c r="O244" s="174"/>
      <c r="P244" s="174"/>
      <c r="Q244" s="174"/>
      <c r="R244" s="174"/>
      <c r="S244" s="174"/>
      <c r="T244" s="175"/>
      <c r="AT244" s="170" t="s">
        <v>194</v>
      </c>
      <c r="AU244" s="170" t="s">
        <v>86</v>
      </c>
      <c r="AV244" s="14" t="s">
        <v>86</v>
      </c>
      <c r="AW244" s="14" t="s">
        <v>32</v>
      </c>
      <c r="AX244" s="14" t="s">
        <v>77</v>
      </c>
      <c r="AY244" s="170" t="s">
        <v>184</v>
      </c>
    </row>
    <row r="245" spans="1:65" s="15" customFormat="1" x14ac:dyDescent="0.15">
      <c r="B245" s="176"/>
      <c r="D245" s="159" t="s">
        <v>194</v>
      </c>
      <c r="E245" s="177" t="s">
        <v>1</v>
      </c>
      <c r="F245" s="178" t="s">
        <v>242</v>
      </c>
      <c r="H245" s="179">
        <v>78.204999999999998</v>
      </c>
      <c r="L245" s="176"/>
      <c r="M245" s="180"/>
      <c r="N245" s="181"/>
      <c r="O245" s="181"/>
      <c r="P245" s="181"/>
      <c r="Q245" s="181"/>
      <c r="R245" s="181"/>
      <c r="S245" s="181"/>
      <c r="T245" s="182"/>
      <c r="AT245" s="177" t="s">
        <v>194</v>
      </c>
      <c r="AU245" s="177" t="s">
        <v>86</v>
      </c>
      <c r="AV245" s="15" t="s">
        <v>97</v>
      </c>
      <c r="AW245" s="15" t="s">
        <v>32</v>
      </c>
      <c r="AX245" s="15" t="s">
        <v>84</v>
      </c>
      <c r="AY245" s="177" t="s">
        <v>184</v>
      </c>
    </row>
    <row r="246" spans="1:65" s="2" customFormat="1" ht="37.75" customHeight="1" x14ac:dyDescent="0.15">
      <c r="A246" s="30"/>
      <c r="B246" s="146"/>
      <c r="C246" s="147" t="s">
        <v>302</v>
      </c>
      <c r="D246" s="147" t="s">
        <v>186</v>
      </c>
      <c r="E246" s="148" t="s">
        <v>728</v>
      </c>
      <c r="F246" s="149" t="s">
        <v>729</v>
      </c>
      <c r="G246" s="150" t="s">
        <v>189</v>
      </c>
      <c r="H246" s="151">
        <v>62.25</v>
      </c>
      <c r="I246" s="152"/>
      <c r="J246" s="152">
        <f>ROUND(I246*H246,2)</f>
        <v>0</v>
      </c>
      <c r="K246" s="149" t="s">
        <v>190</v>
      </c>
      <c r="L246" s="31"/>
      <c r="M246" s="153" t="s">
        <v>1</v>
      </c>
      <c r="N246" s="154" t="s">
        <v>42</v>
      </c>
      <c r="O246" s="155">
        <v>0.47899999999999998</v>
      </c>
      <c r="P246" s="155">
        <f>O246*H246</f>
        <v>29.81775</v>
      </c>
      <c r="Q246" s="155">
        <v>8.4999999999999995E-4</v>
      </c>
      <c r="R246" s="155">
        <f>Q246*H246</f>
        <v>5.2912499999999994E-2</v>
      </c>
      <c r="S246" s="155">
        <v>0</v>
      </c>
      <c r="T246" s="156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97</v>
      </c>
      <c r="AT246" s="157" t="s">
        <v>186</v>
      </c>
      <c r="AU246" s="157" t="s">
        <v>86</v>
      </c>
      <c r="AY246" s="18" t="s">
        <v>184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8" t="s">
        <v>84</v>
      </c>
      <c r="BK246" s="158">
        <f>ROUND(I246*H246,2)</f>
        <v>0</v>
      </c>
      <c r="BL246" s="18" t="s">
        <v>97</v>
      </c>
      <c r="BM246" s="157" t="s">
        <v>730</v>
      </c>
    </row>
    <row r="247" spans="1:65" s="13" customFormat="1" x14ac:dyDescent="0.15">
      <c r="B247" s="163"/>
      <c r="D247" s="159" t="s">
        <v>194</v>
      </c>
      <c r="E247" s="164" t="s">
        <v>1</v>
      </c>
      <c r="F247" s="165" t="s">
        <v>195</v>
      </c>
      <c r="H247" s="164" t="s">
        <v>1</v>
      </c>
      <c r="L247" s="163"/>
      <c r="M247" s="166"/>
      <c r="N247" s="167"/>
      <c r="O247" s="167"/>
      <c r="P247" s="167"/>
      <c r="Q247" s="167"/>
      <c r="R247" s="167"/>
      <c r="S247" s="167"/>
      <c r="T247" s="168"/>
      <c r="AT247" s="164" t="s">
        <v>194</v>
      </c>
      <c r="AU247" s="164" t="s">
        <v>86</v>
      </c>
      <c r="AV247" s="13" t="s">
        <v>84</v>
      </c>
      <c r="AW247" s="13" t="s">
        <v>32</v>
      </c>
      <c r="AX247" s="13" t="s">
        <v>77</v>
      </c>
      <c r="AY247" s="164" t="s">
        <v>184</v>
      </c>
    </row>
    <row r="248" spans="1:65" s="14" customFormat="1" x14ac:dyDescent="0.15">
      <c r="B248" s="169"/>
      <c r="D248" s="159" t="s">
        <v>194</v>
      </c>
      <c r="E248" s="170" t="s">
        <v>1</v>
      </c>
      <c r="F248" s="171" t="s">
        <v>731</v>
      </c>
      <c r="H248" s="172">
        <v>62.25</v>
      </c>
      <c r="L248" s="169"/>
      <c r="M248" s="173"/>
      <c r="N248" s="174"/>
      <c r="O248" s="174"/>
      <c r="P248" s="174"/>
      <c r="Q248" s="174"/>
      <c r="R248" s="174"/>
      <c r="S248" s="174"/>
      <c r="T248" s="175"/>
      <c r="AT248" s="170" t="s">
        <v>194</v>
      </c>
      <c r="AU248" s="170" t="s">
        <v>86</v>
      </c>
      <c r="AV248" s="14" t="s">
        <v>86</v>
      </c>
      <c r="AW248" s="14" t="s">
        <v>32</v>
      </c>
      <c r="AX248" s="14" t="s">
        <v>84</v>
      </c>
      <c r="AY248" s="170" t="s">
        <v>184</v>
      </c>
    </row>
    <row r="249" spans="1:65" s="2" customFormat="1" ht="44.25" customHeight="1" x14ac:dyDescent="0.15">
      <c r="A249" s="30"/>
      <c r="B249" s="146"/>
      <c r="C249" s="147" t="s">
        <v>309</v>
      </c>
      <c r="D249" s="147" t="s">
        <v>186</v>
      </c>
      <c r="E249" s="148" t="s">
        <v>732</v>
      </c>
      <c r="F249" s="149" t="s">
        <v>733</v>
      </c>
      <c r="G249" s="150" t="s">
        <v>189</v>
      </c>
      <c r="H249" s="151">
        <v>62.25</v>
      </c>
      <c r="I249" s="152"/>
      <c r="J249" s="152">
        <f>ROUND(I249*H249,2)</f>
        <v>0</v>
      </c>
      <c r="K249" s="149" t="s">
        <v>190</v>
      </c>
      <c r="L249" s="31"/>
      <c r="M249" s="153" t="s">
        <v>1</v>
      </c>
      <c r="N249" s="154" t="s">
        <v>42</v>
      </c>
      <c r="O249" s="155">
        <v>0.32700000000000001</v>
      </c>
      <c r="P249" s="155">
        <f>O249*H249</f>
        <v>20.35575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97</v>
      </c>
      <c r="AT249" s="157" t="s">
        <v>186</v>
      </c>
      <c r="AU249" s="157" t="s">
        <v>86</v>
      </c>
      <c r="AY249" s="18" t="s">
        <v>184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84</v>
      </c>
      <c r="BK249" s="158">
        <f>ROUND(I249*H249,2)</f>
        <v>0</v>
      </c>
      <c r="BL249" s="18" t="s">
        <v>97</v>
      </c>
      <c r="BM249" s="157" t="s">
        <v>734</v>
      </c>
    </row>
    <row r="250" spans="1:65" s="2" customFormat="1" ht="37.75" customHeight="1" x14ac:dyDescent="0.15">
      <c r="A250" s="30"/>
      <c r="B250" s="146"/>
      <c r="C250" s="147" t="s">
        <v>317</v>
      </c>
      <c r="D250" s="147" t="s">
        <v>186</v>
      </c>
      <c r="E250" s="148" t="s">
        <v>280</v>
      </c>
      <c r="F250" s="149" t="s">
        <v>281</v>
      </c>
      <c r="G250" s="150" t="s">
        <v>189</v>
      </c>
      <c r="H250" s="151">
        <v>219.48500000000001</v>
      </c>
      <c r="I250" s="152"/>
      <c r="J250" s="152">
        <f>ROUND(I250*H250,2)</f>
        <v>0</v>
      </c>
      <c r="K250" s="149" t="s">
        <v>190</v>
      </c>
      <c r="L250" s="31"/>
      <c r="M250" s="153" t="s">
        <v>1</v>
      </c>
      <c r="N250" s="154" t="s">
        <v>42</v>
      </c>
      <c r="O250" s="155">
        <v>0.109</v>
      </c>
      <c r="P250" s="155">
        <f>O250*H250</f>
        <v>23.923865000000003</v>
      </c>
      <c r="Q250" s="155">
        <v>5.9000000000000003E-4</v>
      </c>
      <c r="R250" s="155">
        <f>Q250*H250</f>
        <v>0.12949615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97</v>
      </c>
      <c r="AT250" s="157" t="s">
        <v>186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735</v>
      </c>
    </row>
    <row r="251" spans="1:65" s="13" customFormat="1" x14ac:dyDescent="0.15">
      <c r="B251" s="163"/>
      <c r="D251" s="159" t="s">
        <v>194</v>
      </c>
      <c r="E251" s="164" t="s">
        <v>1</v>
      </c>
      <c r="F251" s="165" t="s">
        <v>195</v>
      </c>
      <c r="H251" s="164" t="s">
        <v>1</v>
      </c>
      <c r="L251" s="163"/>
      <c r="M251" s="166"/>
      <c r="N251" s="167"/>
      <c r="O251" s="167"/>
      <c r="P251" s="167"/>
      <c r="Q251" s="167"/>
      <c r="R251" s="167"/>
      <c r="S251" s="167"/>
      <c r="T251" s="168"/>
      <c r="AT251" s="164" t="s">
        <v>194</v>
      </c>
      <c r="AU251" s="164" t="s">
        <v>86</v>
      </c>
      <c r="AV251" s="13" t="s">
        <v>84</v>
      </c>
      <c r="AW251" s="13" t="s">
        <v>32</v>
      </c>
      <c r="AX251" s="13" t="s">
        <v>77</v>
      </c>
      <c r="AY251" s="164" t="s">
        <v>184</v>
      </c>
    </row>
    <row r="252" spans="1:65" s="13" customFormat="1" x14ac:dyDescent="0.15">
      <c r="B252" s="163"/>
      <c r="D252" s="159" t="s">
        <v>194</v>
      </c>
      <c r="E252" s="164" t="s">
        <v>1</v>
      </c>
      <c r="F252" s="165" t="s">
        <v>246</v>
      </c>
      <c r="H252" s="164" t="s">
        <v>1</v>
      </c>
      <c r="L252" s="163"/>
      <c r="M252" s="166"/>
      <c r="N252" s="167"/>
      <c r="O252" s="167"/>
      <c r="P252" s="167"/>
      <c r="Q252" s="167"/>
      <c r="R252" s="167"/>
      <c r="S252" s="167"/>
      <c r="T252" s="168"/>
      <c r="AT252" s="164" t="s">
        <v>194</v>
      </c>
      <c r="AU252" s="164" t="s">
        <v>86</v>
      </c>
      <c r="AV252" s="13" t="s">
        <v>84</v>
      </c>
      <c r="AW252" s="13" t="s">
        <v>32</v>
      </c>
      <c r="AX252" s="13" t="s">
        <v>77</v>
      </c>
      <c r="AY252" s="164" t="s">
        <v>184</v>
      </c>
    </row>
    <row r="253" spans="1:65" s="14" customFormat="1" x14ac:dyDescent="0.15">
      <c r="B253" s="169"/>
      <c r="D253" s="159" t="s">
        <v>194</v>
      </c>
      <c r="E253" s="170" t="s">
        <v>1</v>
      </c>
      <c r="F253" s="171" t="s">
        <v>736</v>
      </c>
      <c r="H253" s="172">
        <v>178.5</v>
      </c>
      <c r="L253" s="169"/>
      <c r="M253" s="173"/>
      <c r="N253" s="174"/>
      <c r="O253" s="174"/>
      <c r="P253" s="174"/>
      <c r="Q253" s="174"/>
      <c r="R253" s="174"/>
      <c r="S253" s="174"/>
      <c r="T253" s="175"/>
      <c r="AT253" s="170" t="s">
        <v>194</v>
      </c>
      <c r="AU253" s="170" t="s">
        <v>86</v>
      </c>
      <c r="AV253" s="14" t="s">
        <v>86</v>
      </c>
      <c r="AW253" s="14" t="s">
        <v>32</v>
      </c>
      <c r="AX253" s="14" t="s">
        <v>77</v>
      </c>
      <c r="AY253" s="170" t="s">
        <v>184</v>
      </c>
    </row>
    <row r="254" spans="1:65" s="14" customFormat="1" x14ac:dyDescent="0.15">
      <c r="B254" s="169"/>
      <c r="D254" s="159" t="s">
        <v>194</v>
      </c>
      <c r="E254" s="170" t="s">
        <v>1</v>
      </c>
      <c r="F254" s="171" t="s">
        <v>737</v>
      </c>
      <c r="H254" s="172">
        <v>40.984999999999999</v>
      </c>
      <c r="L254" s="169"/>
      <c r="M254" s="173"/>
      <c r="N254" s="174"/>
      <c r="O254" s="174"/>
      <c r="P254" s="174"/>
      <c r="Q254" s="174"/>
      <c r="R254" s="174"/>
      <c r="S254" s="174"/>
      <c r="T254" s="175"/>
      <c r="AT254" s="170" t="s">
        <v>194</v>
      </c>
      <c r="AU254" s="170" t="s">
        <v>86</v>
      </c>
      <c r="AV254" s="14" t="s">
        <v>86</v>
      </c>
      <c r="AW254" s="14" t="s">
        <v>32</v>
      </c>
      <c r="AX254" s="14" t="s">
        <v>77</v>
      </c>
      <c r="AY254" s="170" t="s">
        <v>184</v>
      </c>
    </row>
    <row r="255" spans="1:65" s="15" customFormat="1" x14ac:dyDescent="0.15">
      <c r="B255" s="176"/>
      <c r="D255" s="159" t="s">
        <v>194</v>
      </c>
      <c r="E255" s="177" t="s">
        <v>1</v>
      </c>
      <c r="F255" s="178" t="s">
        <v>242</v>
      </c>
      <c r="H255" s="179">
        <v>219.48500000000001</v>
      </c>
      <c r="L255" s="176"/>
      <c r="M255" s="180"/>
      <c r="N255" s="181"/>
      <c r="O255" s="181"/>
      <c r="P255" s="181"/>
      <c r="Q255" s="181"/>
      <c r="R255" s="181"/>
      <c r="S255" s="181"/>
      <c r="T255" s="182"/>
      <c r="AT255" s="177" t="s">
        <v>194</v>
      </c>
      <c r="AU255" s="177" t="s">
        <v>86</v>
      </c>
      <c r="AV255" s="15" t="s">
        <v>97</v>
      </c>
      <c r="AW255" s="15" t="s">
        <v>32</v>
      </c>
      <c r="AX255" s="15" t="s">
        <v>84</v>
      </c>
      <c r="AY255" s="177" t="s">
        <v>184</v>
      </c>
    </row>
    <row r="256" spans="1:65" s="2" customFormat="1" ht="37.75" customHeight="1" x14ac:dyDescent="0.15">
      <c r="A256" s="30"/>
      <c r="B256" s="146"/>
      <c r="C256" s="147" t="s">
        <v>323</v>
      </c>
      <c r="D256" s="147" t="s">
        <v>186</v>
      </c>
      <c r="E256" s="148" t="s">
        <v>289</v>
      </c>
      <c r="F256" s="149" t="s">
        <v>290</v>
      </c>
      <c r="G256" s="150" t="s">
        <v>189</v>
      </c>
      <c r="H256" s="151">
        <v>219.48500000000001</v>
      </c>
      <c r="I256" s="152"/>
      <c r="J256" s="152">
        <f>ROUND(I256*H256,2)</f>
        <v>0</v>
      </c>
      <c r="K256" s="149" t="s">
        <v>190</v>
      </c>
      <c r="L256" s="31"/>
      <c r="M256" s="153" t="s">
        <v>1</v>
      </c>
      <c r="N256" s="154" t="s">
        <v>42</v>
      </c>
      <c r="O256" s="155">
        <v>0.106</v>
      </c>
      <c r="P256" s="155">
        <f>O256*H256</f>
        <v>23.265409999999999</v>
      </c>
      <c r="Q256" s="155">
        <v>0</v>
      </c>
      <c r="R256" s="155">
        <f>Q256*H256</f>
        <v>0</v>
      </c>
      <c r="S256" s="155">
        <v>0</v>
      </c>
      <c r="T256" s="156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97</v>
      </c>
      <c r="AT256" s="157" t="s">
        <v>186</v>
      </c>
      <c r="AU256" s="157" t="s">
        <v>86</v>
      </c>
      <c r="AY256" s="18" t="s">
        <v>184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8" t="s">
        <v>84</v>
      </c>
      <c r="BK256" s="158">
        <f>ROUND(I256*H256,2)</f>
        <v>0</v>
      </c>
      <c r="BL256" s="18" t="s">
        <v>97</v>
      </c>
      <c r="BM256" s="157" t="s">
        <v>738</v>
      </c>
    </row>
    <row r="257" spans="1:65" s="2" customFormat="1" ht="62.75" customHeight="1" x14ac:dyDescent="0.15">
      <c r="A257" s="30"/>
      <c r="B257" s="146"/>
      <c r="C257" s="147" t="s">
        <v>330</v>
      </c>
      <c r="D257" s="147" t="s">
        <v>186</v>
      </c>
      <c r="E257" s="148" t="s">
        <v>3118</v>
      </c>
      <c r="F257" s="149" t="s">
        <v>3132</v>
      </c>
      <c r="G257" s="150" t="s">
        <v>239</v>
      </c>
      <c r="H257" s="151">
        <v>152.423</v>
      </c>
      <c r="I257" s="152"/>
      <c r="J257" s="152">
        <f>ROUND(I257*H257,2)</f>
        <v>0</v>
      </c>
      <c r="K257" s="149"/>
      <c r="L257" s="31"/>
      <c r="M257" s="153" t="s">
        <v>1</v>
      </c>
      <c r="N257" s="154" t="s">
        <v>42</v>
      </c>
      <c r="O257" s="155">
        <v>8.6999999999999994E-2</v>
      </c>
      <c r="P257" s="155">
        <f>O257*H257</f>
        <v>13.260800999999999</v>
      </c>
      <c r="Q257" s="155">
        <v>0</v>
      </c>
      <c r="R257" s="155">
        <f>Q257*H257</f>
        <v>0</v>
      </c>
      <c r="S257" s="155">
        <v>0</v>
      </c>
      <c r="T257" s="156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97</v>
      </c>
      <c r="AT257" s="157" t="s">
        <v>186</v>
      </c>
      <c r="AU257" s="157" t="s">
        <v>86</v>
      </c>
      <c r="AY257" s="18" t="s">
        <v>184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8" t="s">
        <v>84</v>
      </c>
      <c r="BK257" s="158">
        <f>ROUND(I257*H257,2)</f>
        <v>0</v>
      </c>
      <c r="BL257" s="18" t="s">
        <v>97</v>
      </c>
      <c r="BM257" s="157" t="s">
        <v>739</v>
      </c>
    </row>
    <row r="258" spans="1:65" s="13" customFormat="1" x14ac:dyDescent="0.15">
      <c r="B258" s="163"/>
      <c r="D258" s="159" t="s">
        <v>194</v>
      </c>
      <c r="E258" s="164" t="s">
        <v>1</v>
      </c>
      <c r="F258" s="165" t="s">
        <v>294</v>
      </c>
      <c r="H258" s="164" t="s">
        <v>1</v>
      </c>
      <c r="L258" s="163"/>
      <c r="M258" s="166"/>
      <c r="N258" s="167"/>
      <c r="O258" s="167"/>
      <c r="P258" s="167"/>
      <c r="Q258" s="167"/>
      <c r="R258" s="167"/>
      <c r="S258" s="167"/>
      <c r="T258" s="168"/>
      <c r="AT258" s="164" t="s">
        <v>194</v>
      </c>
      <c r="AU258" s="164" t="s">
        <v>86</v>
      </c>
      <c r="AV258" s="13" t="s">
        <v>84</v>
      </c>
      <c r="AW258" s="13" t="s">
        <v>32</v>
      </c>
      <c r="AX258" s="13" t="s">
        <v>77</v>
      </c>
      <c r="AY258" s="164" t="s">
        <v>184</v>
      </c>
    </row>
    <row r="259" spans="1:65" s="14" customFormat="1" x14ac:dyDescent="0.15">
      <c r="B259" s="169"/>
      <c r="D259" s="159" t="s">
        <v>194</v>
      </c>
      <c r="E259" s="170" t="s">
        <v>1</v>
      </c>
      <c r="F259" s="171" t="s">
        <v>740</v>
      </c>
      <c r="H259" s="172">
        <v>152.423</v>
      </c>
      <c r="L259" s="169"/>
      <c r="M259" s="173"/>
      <c r="N259" s="174"/>
      <c r="O259" s="174"/>
      <c r="P259" s="174"/>
      <c r="Q259" s="174"/>
      <c r="R259" s="174"/>
      <c r="S259" s="174"/>
      <c r="T259" s="175"/>
      <c r="AT259" s="170" t="s">
        <v>194</v>
      </c>
      <c r="AU259" s="170" t="s">
        <v>86</v>
      </c>
      <c r="AV259" s="14" t="s">
        <v>86</v>
      </c>
      <c r="AW259" s="14" t="s">
        <v>32</v>
      </c>
      <c r="AX259" s="14" t="s">
        <v>84</v>
      </c>
      <c r="AY259" s="170" t="s">
        <v>184</v>
      </c>
    </row>
    <row r="260" spans="1:65" s="2" customFormat="1" ht="62.75" customHeight="1" x14ac:dyDescent="0.15">
      <c r="A260" s="30"/>
      <c r="B260" s="146"/>
      <c r="C260" s="147" t="s">
        <v>335</v>
      </c>
      <c r="D260" s="147" t="s">
        <v>186</v>
      </c>
      <c r="E260" s="148" t="s">
        <v>3120</v>
      </c>
      <c r="F260" s="149" t="s">
        <v>3133</v>
      </c>
      <c r="G260" s="150" t="s">
        <v>239</v>
      </c>
      <c r="H260" s="151">
        <v>152.423</v>
      </c>
      <c r="I260" s="152"/>
      <c r="J260" s="152">
        <f>ROUND(I260*H260,2)</f>
        <v>0</v>
      </c>
      <c r="K260" s="149"/>
      <c r="L260" s="31"/>
      <c r="M260" s="153" t="s">
        <v>1</v>
      </c>
      <c r="N260" s="154" t="s">
        <v>42</v>
      </c>
      <c r="O260" s="155">
        <v>9.9000000000000005E-2</v>
      </c>
      <c r="P260" s="155">
        <f>O260*H260</f>
        <v>15.089877000000001</v>
      </c>
      <c r="Q260" s="155">
        <v>0</v>
      </c>
      <c r="R260" s="155">
        <f>Q260*H260</f>
        <v>0</v>
      </c>
      <c r="S260" s="155">
        <v>0</v>
      </c>
      <c r="T260" s="156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7" t="s">
        <v>97</v>
      </c>
      <c r="AT260" s="157" t="s">
        <v>186</v>
      </c>
      <c r="AU260" s="157" t="s">
        <v>86</v>
      </c>
      <c r="AY260" s="18" t="s">
        <v>184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18" t="s">
        <v>84</v>
      </c>
      <c r="BK260" s="158">
        <f>ROUND(I260*H260,2)</f>
        <v>0</v>
      </c>
      <c r="BL260" s="18" t="s">
        <v>97</v>
      </c>
      <c r="BM260" s="157" t="s">
        <v>741</v>
      </c>
    </row>
    <row r="261" spans="1:65" s="13" customFormat="1" x14ac:dyDescent="0.15">
      <c r="B261" s="163"/>
      <c r="D261" s="159" t="s">
        <v>194</v>
      </c>
      <c r="E261" s="164" t="s">
        <v>1</v>
      </c>
      <c r="F261" s="165" t="s">
        <v>294</v>
      </c>
      <c r="H261" s="164" t="s">
        <v>1</v>
      </c>
      <c r="L261" s="163"/>
      <c r="M261" s="166"/>
      <c r="N261" s="167"/>
      <c r="O261" s="167"/>
      <c r="P261" s="167"/>
      <c r="Q261" s="167"/>
      <c r="R261" s="167"/>
      <c r="S261" s="167"/>
      <c r="T261" s="168"/>
      <c r="AT261" s="164" t="s">
        <v>194</v>
      </c>
      <c r="AU261" s="164" t="s">
        <v>86</v>
      </c>
      <c r="AV261" s="13" t="s">
        <v>84</v>
      </c>
      <c r="AW261" s="13" t="s">
        <v>32</v>
      </c>
      <c r="AX261" s="13" t="s">
        <v>77</v>
      </c>
      <c r="AY261" s="164" t="s">
        <v>184</v>
      </c>
    </row>
    <row r="262" spans="1:65" s="14" customFormat="1" x14ac:dyDescent="0.15">
      <c r="B262" s="169"/>
      <c r="D262" s="159" t="s">
        <v>194</v>
      </c>
      <c r="E262" s="170" t="s">
        <v>1</v>
      </c>
      <c r="F262" s="171" t="s">
        <v>740</v>
      </c>
      <c r="H262" s="172">
        <v>152.423</v>
      </c>
      <c r="L262" s="169"/>
      <c r="M262" s="173"/>
      <c r="N262" s="174"/>
      <c r="O262" s="174"/>
      <c r="P262" s="174"/>
      <c r="Q262" s="174"/>
      <c r="R262" s="174"/>
      <c r="S262" s="174"/>
      <c r="T262" s="175"/>
      <c r="AT262" s="170" t="s">
        <v>194</v>
      </c>
      <c r="AU262" s="170" t="s">
        <v>86</v>
      </c>
      <c r="AV262" s="14" t="s">
        <v>86</v>
      </c>
      <c r="AW262" s="14" t="s">
        <v>32</v>
      </c>
      <c r="AX262" s="14" t="s">
        <v>84</v>
      </c>
      <c r="AY262" s="170" t="s">
        <v>184</v>
      </c>
    </row>
    <row r="263" spans="1:65" s="2" customFormat="1" ht="44.25" customHeight="1" x14ac:dyDescent="0.15">
      <c r="A263" s="30"/>
      <c r="B263" s="146"/>
      <c r="C263" s="147" t="s">
        <v>340</v>
      </c>
      <c r="D263" s="147" t="s">
        <v>186</v>
      </c>
      <c r="E263" s="148" t="s">
        <v>3122</v>
      </c>
      <c r="F263" s="149" t="s">
        <v>3123</v>
      </c>
      <c r="G263" s="150" t="s">
        <v>239</v>
      </c>
      <c r="H263" s="151">
        <f>SUM(H266)</f>
        <v>304.846</v>
      </c>
      <c r="I263" s="152"/>
      <c r="J263" s="152">
        <f>ROUND(I263*H263,2)</f>
        <v>0</v>
      </c>
      <c r="K263" s="149"/>
      <c r="L263" s="31"/>
      <c r="M263" s="153" t="s">
        <v>1</v>
      </c>
      <c r="N263" s="154" t="s">
        <v>42</v>
      </c>
      <c r="O263" s="155">
        <v>0</v>
      </c>
      <c r="P263" s="155">
        <f>O263*H263</f>
        <v>0</v>
      </c>
      <c r="Q263" s="155">
        <v>0</v>
      </c>
      <c r="R263" s="155">
        <f>Q263*H263</f>
        <v>0</v>
      </c>
      <c r="S263" s="155">
        <v>0</v>
      </c>
      <c r="T263" s="156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84</v>
      </c>
      <c r="BK263" s="158">
        <f>ROUND(I263*H263,2)</f>
        <v>0</v>
      </c>
      <c r="BL263" s="18" t="s">
        <v>97</v>
      </c>
      <c r="BM263" s="157" t="s">
        <v>742</v>
      </c>
    </row>
    <row r="264" spans="1:65" s="14" customFormat="1" x14ac:dyDescent="0.15">
      <c r="B264" s="169"/>
      <c r="D264" s="159" t="s">
        <v>194</v>
      </c>
      <c r="E264" s="170" t="s">
        <v>1</v>
      </c>
      <c r="F264" s="171">
        <v>152.423</v>
      </c>
      <c r="H264" s="172">
        <v>152.423</v>
      </c>
      <c r="L264" s="169"/>
      <c r="M264" s="173"/>
      <c r="N264" s="174"/>
      <c r="O264" s="174"/>
      <c r="P264" s="174"/>
      <c r="Q264" s="174"/>
      <c r="R264" s="174"/>
      <c r="S264" s="174"/>
      <c r="T264" s="175"/>
      <c r="AT264" s="170" t="s">
        <v>194</v>
      </c>
      <c r="AU264" s="170" t="s">
        <v>86</v>
      </c>
      <c r="AV264" s="14" t="s">
        <v>86</v>
      </c>
      <c r="AW264" s="14" t="s">
        <v>32</v>
      </c>
      <c r="AX264" s="14" t="s">
        <v>77</v>
      </c>
      <c r="AY264" s="170" t="s">
        <v>184</v>
      </c>
    </row>
    <row r="265" spans="1:65" s="14" customFormat="1" x14ac:dyDescent="0.15">
      <c r="B265" s="169"/>
      <c r="D265" s="159" t="s">
        <v>194</v>
      </c>
      <c r="E265" s="170" t="s">
        <v>1</v>
      </c>
      <c r="F265" s="171">
        <v>152.423</v>
      </c>
      <c r="H265" s="172">
        <v>152.423</v>
      </c>
      <c r="L265" s="169"/>
      <c r="M265" s="173"/>
      <c r="N265" s="174"/>
      <c r="O265" s="174"/>
      <c r="P265" s="174"/>
      <c r="Q265" s="174"/>
      <c r="R265" s="174"/>
      <c r="S265" s="174"/>
      <c r="T265" s="175"/>
      <c r="AT265" s="170" t="s">
        <v>194</v>
      </c>
      <c r="AU265" s="170" t="s">
        <v>86</v>
      </c>
      <c r="AV265" s="14" t="s">
        <v>86</v>
      </c>
      <c r="AW265" s="14" t="s">
        <v>32</v>
      </c>
      <c r="AX265" s="14" t="s">
        <v>77</v>
      </c>
      <c r="AY265" s="170" t="s">
        <v>184</v>
      </c>
    </row>
    <row r="266" spans="1:65" s="15" customFormat="1" x14ac:dyDescent="0.15">
      <c r="B266" s="176"/>
      <c r="D266" s="159" t="s">
        <v>194</v>
      </c>
      <c r="E266" s="177" t="s">
        <v>1</v>
      </c>
      <c r="F266" s="178" t="s">
        <v>242</v>
      </c>
      <c r="H266" s="179">
        <f>SUM(H264:H265)</f>
        <v>304.846</v>
      </c>
      <c r="L266" s="176"/>
      <c r="M266" s="180"/>
      <c r="N266" s="181"/>
      <c r="O266" s="181"/>
      <c r="P266" s="181"/>
      <c r="Q266" s="181"/>
      <c r="R266" s="181"/>
      <c r="S266" s="181"/>
      <c r="T266" s="182"/>
      <c r="AT266" s="177" t="s">
        <v>194</v>
      </c>
      <c r="AU266" s="177" t="s">
        <v>86</v>
      </c>
      <c r="AV266" s="15" t="s">
        <v>97</v>
      </c>
      <c r="AW266" s="15" t="s">
        <v>32</v>
      </c>
      <c r="AX266" s="15" t="s">
        <v>84</v>
      </c>
      <c r="AY266" s="177" t="s">
        <v>184</v>
      </c>
    </row>
    <row r="267" spans="1:65" s="2" customFormat="1" ht="44.25" customHeight="1" x14ac:dyDescent="0.15">
      <c r="A267" s="30"/>
      <c r="B267" s="146"/>
      <c r="C267" s="147" t="s">
        <v>344</v>
      </c>
      <c r="D267" s="147" t="s">
        <v>186</v>
      </c>
      <c r="E267" s="148" t="s">
        <v>303</v>
      </c>
      <c r="F267" s="149" t="s">
        <v>304</v>
      </c>
      <c r="G267" s="150" t="s">
        <v>239</v>
      </c>
      <c r="H267" s="151">
        <v>240.86</v>
      </c>
      <c r="I267" s="152"/>
      <c r="J267" s="152">
        <f>ROUND(I267*H267,2)</f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0.32800000000000001</v>
      </c>
      <c r="P267" s="155">
        <f>O267*H267</f>
        <v>79.002080000000007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97</v>
      </c>
      <c r="BM267" s="157" t="s">
        <v>743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195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3" customFormat="1" x14ac:dyDescent="0.15">
      <c r="B269" s="163"/>
      <c r="D269" s="159" t="s">
        <v>194</v>
      </c>
      <c r="E269" s="164" t="s">
        <v>1</v>
      </c>
      <c r="F269" s="165" t="s">
        <v>246</v>
      </c>
      <c r="H269" s="164" t="s">
        <v>1</v>
      </c>
      <c r="L269" s="163"/>
      <c r="M269" s="166"/>
      <c r="N269" s="167"/>
      <c r="O269" s="167"/>
      <c r="P269" s="167"/>
      <c r="Q269" s="167"/>
      <c r="R269" s="167"/>
      <c r="S269" s="167"/>
      <c r="T269" s="168"/>
      <c r="AT269" s="164" t="s">
        <v>194</v>
      </c>
      <c r="AU269" s="164" t="s">
        <v>86</v>
      </c>
      <c r="AV269" s="13" t="s">
        <v>84</v>
      </c>
      <c r="AW269" s="13" t="s">
        <v>32</v>
      </c>
      <c r="AX269" s="13" t="s">
        <v>77</v>
      </c>
      <c r="AY269" s="164" t="s">
        <v>184</v>
      </c>
    </row>
    <row r="270" spans="1:65" s="14" customFormat="1" x14ac:dyDescent="0.15">
      <c r="B270" s="169"/>
      <c r="D270" s="159" t="s">
        <v>194</v>
      </c>
      <c r="E270" s="170" t="s">
        <v>1</v>
      </c>
      <c r="F270" s="171" t="s">
        <v>744</v>
      </c>
      <c r="H270" s="172">
        <v>168.49</v>
      </c>
      <c r="L270" s="169"/>
      <c r="M270" s="173"/>
      <c r="N270" s="174"/>
      <c r="O270" s="174"/>
      <c r="P270" s="174"/>
      <c r="Q270" s="174"/>
      <c r="R270" s="174"/>
      <c r="S270" s="174"/>
      <c r="T270" s="175"/>
      <c r="AT270" s="170" t="s">
        <v>194</v>
      </c>
      <c r="AU270" s="170" t="s">
        <v>86</v>
      </c>
      <c r="AV270" s="14" t="s">
        <v>86</v>
      </c>
      <c r="AW270" s="14" t="s">
        <v>32</v>
      </c>
      <c r="AX270" s="14" t="s">
        <v>77</v>
      </c>
      <c r="AY270" s="170" t="s">
        <v>184</v>
      </c>
    </row>
    <row r="271" spans="1:65" s="16" customFormat="1" x14ac:dyDescent="0.15">
      <c r="B271" s="196"/>
      <c r="D271" s="159" t="s">
        <v>194</v>
      </c>
      <c r="E271" s="197" t="s">
        <v>1</v>
      </c>
      <c r="F271" s="198" t="s">
        <v>745</v>
      </c>
      <c r="H271" s="199">
        <v>168.49</v>
      </c>
      <c r="L271" s="196"/>
      <c r="M271" s="200"/>
      <c r="N271" s="201"/>
      <c r="O271" s="201"/>
      <c r="P271" s="201"/>
      <c r="Q271" s="201"/>
      <c r="R271" s="201"/>
      <c r="S271" s="201"/>
      <c r="T271" s="202"/>
      <c r="AT271" s="197" t="s">
        <v>194</v>
      </c>
      <c r="AU271" s="197" t="s">
        <v>86</v>
      </c>
      <c r="AV271" s="16" t="s">
        <v>93</v>
      </c>
      <c r="AW271" s="16" t="s">
        <v>32</v>
      </c>
      <c r="AX271" s="16" t="s">
        <v>77</v>
      </c>
      <c r="AY271" s="197" t="s">
        <v>184</v>
      </c>
    </row>
    <row r="272" spans="1:65" s="13" customFormat="1" ht="33" x14ac:dyDescent="0.15">
      <c r="B272" s="163"/>
      <c r="D272" s="159" t="s">
        <v>194</v>
      </c>
      <c r="E272" s="164" t="s">
        <v>1</v>
      </c>
      <c r="F272" s="165" t="s">
        <v>307</v>
      </c>
      <c r="H272" s="164" t="s">
        <v>1</v>
      </c>
      <c r="L272" s="163"/>
      <c r="M272" s="166"/>
      <c r="N272" s="167"/>
      <c r="O272" s="167"/>
      <c r="P272" s="167"/>
      <c r="Q272" s="167"/>
      <c r="R272" s="167"/>
      <c r="S272" s="167"/>
      <c r="T272" s="168"/>
      <c r="AT272" s="164" t="s">
        <v>194</v>
      </c>
      <c r="AU272" s="164" t="s">
        <v>86</v>
      </c>
      <c r="AV272" s="13" t="s">
        <v>84</v>
      </c>
      <c r="AW272" s="13" t="s">
        <v>32</v>
      </c>
      <c r="AX272" s="13" t="s">
        <v>77</v>
      </c>
      <c r="AY272" s="164" t="s">
        <v>184</v>
      </c>
    </row>
    <row r="273" spans="1:65" s="14" customFormat="1" x14ac:dyDescent="0.15">
      <c r="B273" s="169"/>
      <c r="D273" s="159" t="s">
        <v>194</v>
      </c>
      <c r="E273" s="170" t="s">
        <v>1</v>
      </c>
      <c r="F273" s="171" t="s">
        <v>746</v>
      </c>
      <c r="H273" s="172">
        <v>33.003</v>
      </c>
      <c r="L273" s="169"/>
      <c r="M273" s="173"/>
      <c r="N273" s="174"/>
      <c r="O273" s="174"/>
      <c r="P273" s="174"/>
      <c r="Q273" s="174"/>
      <c r="R273" s="174"/>
      <c r="S273" s="174"/>
      <c r="T273" s="175"/>
      <c r="AT273" s="170" t="s">
        <v>194</v>
      </c>
      <c r="AU273" s="170" t="s">
        <v>86</v>
      </c>
      <c r="AV273" s="14" t="s">
        <v>86</v>
      </c>
      <c r="AW273" s="14" t="s">
        <v>32</v>
      </c>
      <c r="AX273" s="14" t="s">
        <v>77</v>
      </c>
      <c r="AY273" s="170" t="s">
        <v>184</v>
      </c>
    </row>
    <row r="274" spans="1:65" s="14" customFormat="1" x14ac:dyDescent="0.15">
      <c r="B274" s="169"/>
      <c r="D274" s="159" t="s">
        <v>194</v>
      </c>
      <c r="E274" s="170" t="s">
        <v>1</v>
      </c>
      <c r="F274" s="171" t="s">
        <v>747</v>
      </c>
      <c r="H274" s="172">
        <v>39.366999999999997</v>
      </c>
      <c r="L274" s="169"/>
      <c r="M274" s="173"/>
      <c r="N274" s="174"/>
      <c r="O274" s="174"/>
      <c r="P274" s="174"/>
      <c r="Q274" s="174"/>
      <c r="R274" s="174"/>
      <c r="S274" s="174"/>
      <c r="T274" s="175"/>
      <c r="AT274" s="170" t="s">
        <v>194</v>
      </c>
      <c r="AU274" s="170" t="s">
        <v>86</v>
      </c>
      <c r="AV274" s="14" t="s">
        <v>86</v>
      </c>
      <c r="AW274" s="14" t="s">
        <v>32</v>
      </c>
      <c r="AX274" s="14" t="s">
        <v>77</v>
      </c>
      <c r="AY274" s="170" t="s">
        <v>184</v>
      </c>
    </row>
    <row r="275" spans="1:65" s="16" customFormat="1" x14ac:dyDescent="0.15">
      <c r="B275" s="196"/>
      <c r="D275" s="159" t="s">
        <v>194</v>
      </c>
      <c r="E275" s="197" t="s">
        <v>1</v>
      </c>
      <c r="F275" s="198" t="s">
        <v>745</v>
      </c>
      <c r="H275" s="199">
        <v>72.37</v>
      </c>
      <c r="L275" s="196"/>
      <c r="M275" s="200"/>
      <c r="N275" s="201"/>
      <c r="O275" s="201"/>
      <c r="P275" s="201"/>
      <c r="Q275" s="201"/>
      <c r="R275" s="201"/>
      <c r="S275" s="201"/>
      <c r="T275" s="202"/>
      <c r="AT275" s="197" t="s">
        <v>194</v>
      </c>
      <c r="AU275" s="197" t="s">
        <v>86</v>
      </c>
      <c r="AV275" s="16" t="s">
        <v>93</v>
      </c>
      <c r="AW275" s="16" t="s">
        <v>32</v>
      </c>
      <c r="AX275" s="16" t="s">
        <v>77</v>
      </c>
      <c r="AY275" s="197" t="s">
        <v>184</v>
      </c>
    </row>
    <row r="276" spans="1:65" s="15" customFormat="1" x14ac:dyDescent="0.15">
      <c r="B276" s="176"/>
      <c r="D276" s="159" t="s">
        <v>194</v>
      </c>
      <c r="E276" s="177" t="s">
        <v>1</v>
      </c>
      <c r="F276" s="178" t="s">
        <v>242</v>
      </c>
      <c r="H276" s="179">
        <v>240.86</v>
      </c>
      <c r="L276" s="176"/>
      <c r="M276" s="180"/>
      <c r="N276" s="181"/>
      <c r="O276" s="181"/>
      <c r="P276" s="181"/>
      <c r="Q276" s="181"/>
      <c r="R276" s="181"/>
      <c r="S276" s="181"/>
      <c r="T276" s="182"/>
      <c r="AT276" s="177" t="s">
        <v>194</v>
      </c>
      <c r="AU276" s="177" t="s">
        <v>86</v>
      </c>
      <c r="AV276" s="15" t="s">
        <v>97</v>
      </c>
      <c r="AW276" s="15" t="s">
        <v>32</v>
      </c>
      <c r="AX276" s="15" t="s">
        <v>84</v>
      </c>
      <c r="AY276" s="177" t="s">
        <v>184</v>
      </c>
    </row>
    <row r="277" spans="1:65" s="2" customFormat="1" ht="16.5" customHeight="1" x14ac:dyDescent="0.15">
      <c r="A277" s="30"/>
      <c r="B277" s="146"/>
      <c r="C277" s="183" t="s">
        <v>349</v>
      </c>
      <c r="D277" s="183" t="s">
        <v>310</v>
      </c>
      <c r="E277" s="184" t="s">
        <v>311</v>
      </c>
      <c r="F277" s="185" t="s">
        <v>312</v>
      </c>
      <c r="G277" s="186" t="s">
        <v>300</v>
      </c>
      <c r="H277" s="187">
        <v>338.48399999999998</v>
      </c>
      <c r="I277" s="188"/>
      <c r="J277" s="188">
        <f>ROUND(I277*H277,2)</f>
        <v>0</v>
      </c>
      <c r="K277" s="185" t="s">
        <v>1</v>
      </c>
      <c r="L277" s="189"/>
      <c r="M277" s="190" t="s">
        <v>1</v>
      </c>
      <c r="N277" s="191" t="s">
        <v>42</v>
      </c>
      <c r="O277" s="155">
        <v>0</v>
      </c>
      <c r="P277" s="155">
        <f>O277*H277</f>
        <v>0</v>
      </c>
      <c r="Q277" s="155">
        <v>1</v>
      </c>
      <c r="R277" s="155">
        <f>Q277*H277</f>
        <v>338.48399999999998</v>
      </c>
      <c r="S277" s="155">
        <v>0</v>
      </c>
      <c r="T277" s="156">
        <f>S277*H277</f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57" t="s">
        <v>226</v>
      </c>
      <c r="AT277" s="157" t="s">
        <v>310</v>
      </c>
      <c r="AU277" s="157" t="s">
        <v>86</v>
      </c>
      <c r="AY277" s="18" t="s">
        <v>184</v>
      </c>
      <c r="BE277" s="158">
        <f>IF(N277="základní",J277,0)</f>
        <v>0</v>
      </c>
      <c r="BF277" s="158">
        <f>IF(N277="snížená",J277,0)</f>
        <v>0</v>
      </c>
      <c r="BG277" s="158">
        <f>IF(N277="zákl. přenesená",J277,0)</f>
        <v>0</v>
      </c>
      <c r="BH277" s="158">
        <f>IF(N277="sníž. přenesená",J277,0)</f>
        <v>0</v>
      </c>
      <c r="BI277" s="158">
        <f>IF(N277="nulová",J277,0)</f>
        <v>0</v>
      </c>
      <c r="BJ277" s="18" t="s">
        <v>84</v>
      </c>
      <c r="BK277" s="158">
        <f>ROUND(I277*H277,2)</f>
        <v>0</v>
      </c>
      <c r="BL277" s="18" t="s">
        <v>97</v>
      </c>
      <c r="BM277" s="157" t="s">
        <v>748</v>
      </c>
    </row>
    <row r="278" spans="1:65" s="13" customFormat="1" x14ac:dyDescent="0.15">
      <c r="B278" s="163"/>
      <c r="D278" s="159" t="s">
        <v>194</v>
      </c>
      <c r="E278" s="164" t="s">
        <v>1</v>
      </c>
      <c r="F278" s="165" t="s">
        <v>314</v>
      </c>
      <c r="H278" s="164" t="s">
        <v>1</v>
      </c>
      <c r="L278" s="163"/>
      <c r="M278" s="166"/>
      <c r="N278" s="167"/>
      <c r="O278" s="167"/>
      <c r="P278" s="167"/>
      <c r="Q278" s="167"/>
      <c r="R278" s="167"/>
      <c r="S278" s="167"/>
      <c r="T278" s="168"/>
      <c r="AT278" s="164" t="s">
        <v>194</v>
      </c>
      <c r="AU278" s="164" t="s">
        <v>86</v>
      </c>
      <c r="AV278" s="13" t="s">
        <v>84</v>
      </c>
      <c r="AW278" s="13" t="s">
        <v>32</v>
      </c>
      <c r="AX278" s="13" t="s">
        <v>77</v>
      </c>
      <c r="AY278" s="164" t="s">
        <v>184</v>
      </c>
    </row>
    <row r="279" spans="1:65" s="14" customFormat="1" x14ac:dyDescent="0.15">
      <c r="B279" s="169"/>
      <c r="D279" s="159" t="s">
        <v>194</v>
      </c>
      <c r="E279" s="170" t="s">
        <v>1</v>
      </c>
      <c r="F279" s="171" t="s">
        <v>749</v>
      </c>
      <c r="H279" s="172">
        <v>311.70699999999999</v>
      </c>
      <c r="L279" s="169"/>
      <c r="M279" s="173"/>
      <c r="N279" s="174"/>
      <c r="O279" s="174"/>
      <c r="P279" s="174"/>
      <c r="Q279" s="174"/>
      <c r="R279" s="174"/>
      <c r="S279" s="174"/>
      <c r="T279" s="175"/>
      <c r="AT279" s="170" t="s">
        <v>194</v>
      </c>
      <c r="AU279" s="170" t="s">
        <v>86</v>
      </c>
      <c r="AV279" s="14" t="s">
        <v>86</v>
      </c>
      <c r="AW279" s="14" t="s">
        <v>32</v>
      </c>
      <c r="AX279" s="14" t="s">
        <v>77</v>
      </c>
      <c r="AY279" s="170" t="s">
        <v>184</v>
      </c>
    </row>
    <row r="280" spans="1:65" s="14" customFormat="1" x14ac:dyDescent="0.15">
      <c r="B280" s="169"/>
      <c r="D280" s="159" t="s">
        <v>194</v>
      </c>
      <c r="E280" s="170" t="s">
        <v>1</v>
      </c>
      <c r="F280" s="171" t="s">
        <v>750</v>
      </c>
      <c r="H280" s="172">
        <v>26.777000000000001</v>
      </c>
      <c r="L280" s="169"/>
      <c r="M280" s="173"/>
      <c r="N280" s="174"/>
      <c r="O280" s="174"/>
      <c r="P280" s="174"/>
      <c r="Q280" s="174"/>
      <c r="R280" s="174"/>
      <c r="S280" s="174"/>
      <c r="T280" s="175"/>
      <c r="AT280" s="170" t="s">
        <v>194</v>
      </c>
      <c r="AU280" s="170" t="s">
        <v>86</v>
      </c>
      <c r="AV280" s="14" t="s">
        <v>86</v>
      </c>
      <c r="AW280" s="14" t="s">
        <v>32</v>
      </c>
      <c r="AX280" s="14" t="s">
        <v>77</v>
      </c>
      <c r="AY280" s="170" t="s">
        <v>184</v>
      </c>
    </row>
    <row r="281" spans="1:65" s="15" customFormat="1" x14ac:dyDescent="0.15">
      <c r="B281" s="176"/>
      <c r="D281" s="159" t="s">
        <v>194</v>
      </c>
      <c r="E281" s="177" t="s">
        <v>1</v>
      </c>
      <c r="F281" s="178" t="s">
        <v>242</v>
      </c>
      <c r="H281" s="179">
        <v>338.48399999999998</v>
      </c>
      <c r="L281" s="176"/>
      <c r="M281" s="180"/>
      <c r="N281" s="181"/>
      <c r="O281" s="181"/>
      <c r="P281" s="181"/>
      <c r="Q281" s="181"/>
      <c r="R281" s="181"/>
      <c r="S281" s="181"/>
      <c r="T281" s="182"/>
      <c r="AT281" s="177" t="s">
        <v>194</v>
      </c>
      <c r="AU281" s="177" t="s">
        <v>86</v>
      </c>
      <c r="AV281" s="15" t="s">
        <v>97</v>
      </c>
      <c r="AW281" s="15" t="s">
        <v>32</v>
      </c>
      <c r="AX281" s="15" t="s">
        <v>84</v>
      </c>
      <c r="AY281" s="177" t="s">
        <v>184</v>
      </c>
    </row>
    <row r="282" spans="1:65" s="2" customFormat="1" ht="66.75" customHeight="1" x14ac:dyDescent="0.15">
      <c r="A282" s="30"/>
      <c r="B282" s="146"/>
      <c r="C282" s="147" t="s">
        <v>356</v>
      </c>
      <c r="D282" s="147" t="s">
        <v>186</v>
      </c>
      <c r="E282" s="148" t="s">
        <v>318</v>
      </c>
      <c r="F282" s="149" t="s">
        <v>319</v>
      </c>
      <c r="G282" s="150" t="s">
        <v>239</v>
      </c>
      <c r="H282" s="151">
        <v>59.841999999999999</v>
      </c>
      <c r="I282" s="152"/>
      <c r="J282" s="152">
        <f>ROUND(I282*H282,2)</f>
        <v>0</v>
      </c>
      <c r="K282" s="149" t="s">
        <v>190</v>
      </c>
      <c r="L282" s="31"/>
      <c r="M282" s="153" t="s">
        <v>1</v>
      </c>
      <c r="N282" s="154" t="s">
        <v>42</v>
      </c>
      <c r="O282" s="155">
        <v>0.435</v>
      </c>
      <c r="P282" s="155">
        <f>O282*H282</f>
        <v>26.031269999999999</v>
      </c>
      <c r="Q282" s="155">
        <v>0</v>
      </c>
      <c r="R282" s="155">
        <f>Q282*H282</f>
        <v>0</v>
      </c>
      <c r="S282" s="155">
        <v>0</v>
      </c>
      <c r="T282" s="156">
        <f>S282*H282</f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97</v>
      </c>
      <c r="AT282" s="157" t="s">
        <v>186</v>
      </c>
      <c r="AU282" s="157" t="s">
        <v>86</v>
      </c>
      <c r="AY282" s="18" t="s">
        <v>184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84</v>
      </c>
      <c r="BK282" s="158">
        <f>ROUND(I282*H282,2)</f>
        <v>0</v>
      </c>
      <c r="BL282" s="18" t="s">
        <v>97</v>
      </c>
      <c r="BM282" s="157" t="s">
        <v>751</v>
      </c>
    </row>
    <row r="283" spans="1:65" s="13" customFormat="1" x14ac:dyDescent="0.15">
      <c r="B283" s="163"/>
      <c r="D283" s="159" t="s">
        <v>194</v>
      </c>
      <c r="E283" s="164" t="s">
        <v>1</v>
      </c>
      <c r="F283" s="165" t="s">
        <v>195</v>
      </c>
      <c r="H283" s="164" t="s">
        <v>1</v>
      </c>
      <c r="L283" s="163"/>
      <c r="M283" s="166"/>
      <c r="N283" s="167"/>
      <c r="O283" s="167"/>
      <c r="P283" s="167"/>
      <c r="Q283" s="167"/>
      <c r="R283" s="167"/>
      <c r="S283" s="167"/>
      <c r="T283" s="168"/>
      <c r="AT283" s="164" t="s">
        <v>194</v>
      </c>
      <c r="AU283" s="164" t="s">
        <v>86</v>
      </c>
      <c r="AV283" s="13" t="s">
        <v>84</v>
      </c>
      <c r="AW283" s="13" t="s">
        <v>32</v>
      </c>
      <c r="AX283" s="13" t="s">
        <v>77</v>
      </c>
      <c r="AY283" s="164" t="s">
        <v>184</v>
      </c>
    </row>
    <row r="284" spans="1:65" s="13" customFormat="1" x14ac:dyDescent="0.15">
      <c r="B284" s="163"/>
      <c r="D284" s="159" t="s">
        <v>194</v>
      </c>
      <c r="E284" s="164" t="s">
        <v>1</v>
      </c>
      <c r="F284" s="165" t="s">
        <v>246</v>
      </c>
      <c r="H284" s="164" t="s">
        <v>1</v>
      </c>
      <c r="L284" s="163"/>
      <c r="M284" s="166"/>
      <c r="N284" s="167"/>
      <c r="O284" s="167"/>
      <c r="P284" s="167"/>
      <c r="Q284" s="167"/>
      <c r="R284" s="167"/>
      <c r="S284" s="167"/>
      <c r="T284" s="168"/>
      <c r="AT284" s="164" t="s">
        <v>194</v>
      </c>
      <c r="AU284" s="164" t="s">
        <v>86</v>
      </c>
      <c r="AV284" s="13" t="s">
        <v>84</v>
      </c>
      <c r="AW284" s="13" t="s">
        <v>32</v>
      </c>
      <c r="AX284" s="13" t="s">
        <v>77</v>
      </c>
      <c r="AY284" s="164" t="s">
        <v>184</v>
      </c>
    </row>
    <row r="285" spans="1:65" s="14" customFormat="1" x14ac:dyDescent="0.15">
      <c r="B285" s="169"/>
      <c r="D285" s="159" t="s">
        <v>194</v>
      </c>
      <c r="E285" s="170" t="s">
        <v>1</v>
      </c>
      <c r="F285" s="171" t="s">
        <v>752</v>
      </c>
      <c r="H285" s="172">
        <v>65.03</v>
      </c>
      <c r="L285" s="169"/>
      <c r="M285" s="173"/>
      <c r="N285" s="174"/>
      <c r="O285" s="174"/>
      <c r="P285" s="174"/>
      <c r="Q285" s="174"/>
      <c r="R285" s="174"/>
      <c r="S285" s="174"/>
      <c r="T285" s="175"/>
      <c r="AT285" s="170" t="s">
        <v>194</v>
      </c>
      <c r="AU285" s="170" t="s">
        <v>86</v>
      </c>
      <c r="AV285" s="14" t="s">
        <v>86</v>
      </c>
      <c r="AW285" s="14" t="s">
        <v>32</v>
      </c>
      <c r="AX285" s="14" t="s">
        <v>77</v>
      </c>
      <c r="AY285" s="170" t="s">
        <v>184</v>
      </c>
    </row>
    <row r="286" spans="1:65" s="14" customFormat="1" x14ac:dyDescent="0.15">
      <c r="B286" s="169"/>
      <c r="D286" s="159" t="s">
        <v>194</v>
      </c>
      <c r="E286" s="170" t="s">
        <v>1</v>
      </c>
      <c r="F286" s="171" t="s">
        <v>753</v>
      </c>
      <c r="H286" s="172">
        <v>-5.1879999999999997</v>
      </c>
      <c r="L286" s="169"/>
      <c r="M286" s="173"/>
      <c r="N286" s="174"/>
      <c r="O286" s="174"/>
      <c r="P286" s="174"/>
      <c r="Q286" s="174"/>
      <c r="R286" s="174"/>
      <c r="S286" s="174"/>
      <c r="T286" s="175"/>
      <c r="AT286" s="170" t="s">
        <v>194</v>
      </c>
      <c r="AU286" s="170" t="s">
        <v>86</v>
      </c>
      <c r="AV286" s="14" t="s">
        <v>86</v>
      </c>
      <c r="AW286" s="14" t="s">
        <v>32</v>
      </c>
      <c r="AX286" s="14" t="s">
        <v>77</v>
      </c>
      <c r="AY286" s="170" t="s">
        <v>184</v>
      </c>
    </row>
    <row r="287" spans="1:65" s="15" customFormat="1" x14ac:dyDescent="0.15">
      <c r="B287" s="176"/>
      <c r="D287" s="159" t="s">
        <v>194</v>
      </c>
      <c r="E287" s="177" t="s">
        <v>1</v>
      </c>
      <c r="F287" s="178" t="s">
        <v>242</v>
      </c>
      <c r="H287" s="179">
        <v>59.841999999999999</v>
      </c>
      <c r="L287" s="176"/>
      <c r="M287" s="180"/>
      <c r="N287" s="181"/>
      <c r="O287" s="181"/>
      <c r="P287" s="181"/>
      <c r="Q287" s="181"/>
      <c r="R287" s="181"/>
      <c r="S287" s="181"/>
      <c r="T287" s="182"/>
      <c r="AT287" s="177" t="s">
        <v>194</v>
      </c>
      <c r="AU287" s="177" t="s">
        <v>86</v>
      </c>
      <c r="AV287" s="15" t="s">
        <v>97</v>
      </c>
      <c r="AW287" s="15" t="s">
        <v>32</v>
      </c>
      <c r="AX287" s="15" t="s">
        <v>84</v>
      </c>
      <c r="AY287" s="177" t="s">
        <v>184</v>
      </c>
    </row>
    <row r="288" spans="1:65" s="2" customFormat="1" ht="16.5" customHeight="1" x14ac:dyDescent="0.15">
      <c r="A288" s="30"/>
      <c r="B288" s="146"/>
      <c r="C288" s="183" t="s">
        <v>362</v>
      </c>
      <c r="D288" s="183" t="s">
        <v>310</v>
      </c>
      <c r="E288" s="184" t="s">
        <v>324</v>
      </c>
      <c r="F288" s="185" t="s">
        <v>325</v>
      </c>
      <c r="G288" s="186" t="s">
        <v>300</v>
      </c>
      <c r="H288" s="187">
        <v>110.708</v>
      </c>
      <c r="I288" s="188"/>
      <c r="J288" s="188">
        <f>ROUND(I288*H288,2)</f>
        <v>0</v>
      </c>
      <c r="K288" s="185" t="s">
        <v>190</v>
      </c>
      <c r="L288" s="189"/>
      <c r="M288" s="190" t="s">
        <v>1</v>
      </c>
      <c r="N288" s="191" t="s">
        <v>42</v>
      </c>
      <c r="O288" s="155">
        <v>0</v>
      </c>
      <c r="P288" s="155">
        <f>O288*H288</f>
        <v>0</v>
      </c>
      <c r="Q288" s="155">
        <v>1</v>
      </c>
      <c r="R288" s="155">
        <f>Q288*H288</f>
        <v>110.708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226</v>
      </c>
      <c r="AT288" s="157" t="s">
        <v>310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754</v>
      </c>
    </row>
    <row r="289" spans="1:65" s="2" customFormat="1" ht="30" x14ac:dyDescent="0.15">
      <c r="A289" s="30"/>
      <c r="B289" s="31"/>
      <c r="C289" s="30"/>
      <c r="D289" s="159" t="s">
        <v>192</v>
      </c>
      <c r="E289" s="30"/>
      <c r="F289" s="160" t="s">
        <v>327</v>
      </c>
      <c r="G289" s="30"/>
      <c r="H289" s="30"/>
      <c r="I289" s="30"/>
      <c r="J289" s="30"/>
      <c r="K289" s="30"/>
      <c r="L289" s="31"/>
      <c r="M289" s="161"/>
      <c r="N289" s="162"/>
      <c r="O289" s="56"/>
      <c r="P289" s="56"/>
      <c r="Q289" s="56"/>
      <c r="R289" s="56"/>
      <c r="S289" s="56"/>
      <c r="T289" s="57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T289" s="18" t="s">
        <v>192</v>
      </c>
      <c r="AU289" s="18" t="s">
        <v>86</v>
      </c>
    </row>
    <row r="290" spans="1:65" s="14" customFormat="1" x14ac:dyDescent="0.15">
      <c r="B290" s="169"/>
      <c r="D290" s="159" t="s">
        <v>194</v>
      </c>
      <c r="F290" s="171" t="s">
        <v>755</v>
      </c>
      <c r="H290" s="172">
        <v>110.708</v>
      </c>
      <c r="L290" s="169"/>
      <c r="M290" s="173"/>
      <c r="N290" s="174"/>
      <c r="O290" s="174"/>
      <c r="P290" s="174"/>
      <c r="Q290" s="174"/>
      <c r="R290" s="174"/>
      <c r="S290" s="174"/>
      <c r="T290" s="175"/>
      <c r="AT290" s="170" t="s">
        <v>194</v>
      </c>
      <c r="AU290" s="170" t="s">
        <v>86</v>
      </c>
      <c r="AV290" s="14" t="s">
        <v>86</v>
      </c>
      <c r="AW290" s="14" t="s">
        <v>3</v>
      </c>
      <c r="AX290" s="14" t="s">
        <v>84</v>
      </c>
      <c r="AY290" s="170" t="s">
        <v>184</v>
      </c>
    </row>
    <row r="291" spans="1:65" s="12" customFormat="1" ht="22.75" customHeight="1" x14ac:dyDescent="0.15">
      <c r="B291" s="134"/>
      <c r="D291" s="135" t="s">
        <v>76</v>
      </c>
      <c r="E291" s="144" t="s">
        <v>86</v>
      </c>
      <c r="F291" s="144" t="s">
        <v>329</v>
      </c>
      <c r="J291" s="145">
        <f>BK291</f>
        <v>0</v>
      </c>
      <c r="L291" s="134"/>
      <c r="M291" s="138"/>
      <c r="N291" s="139"/>
      <c r="O291" s="139"/>
      <c r="P291" s="140">
        <f>SUM(P292:P297)</f>
        <v>30.527519999999999</v>
      </c>
      <c r="Q291" s="139"/>
      <c r="R291" s="140">
        <f>SUM(R292:R297)</f>
        <v>31.456815800000001</v>
      </c>
      <c r="S291" s="139"/>
      <c r="T291" s="141">
        <f>SUM(T292:T297)</f>
        <v>0</v>
      </c>
      <c r="AR291" s="135" t="s">
        <v>84</v>
      </c>
      <c r="AT291" s="142" t="s">
        <v>76</v>
      </c>
      <c r="AU291" s="142" t="s">
        <v>84</v>
      </c>
      <c r="AY291" s="135" t="s">
        <v>184</v>
      </c>
      <c r="BK291" s="143">
        <f>SUM(BK292:BK297)</f>
        <v>0</v>
      </c>
    </row>
    <row r="292" spans="1:65" s="2" customFormat="1" ht="44.25" customHeight="1" x14ac:dyDescent="0.15">
      <c r="A292" s="30"/>
      <c r="B292" s="146"/>
      <c r="C292" s="147" t="s">
        <v>366</v>
      </c>
      <c r="D292" s="147" t="s">
        <v>186</v>
      </c>
      <c r="E292" s="148" t="s">
        <v>331</v>
      </c>
      <c r="F292" s="149" t="s">
        <v>332</v>
      </c>
      <c r="G292" s="150" t="s">
        <v>239</v>
      </c>
      <c r="H292" s="151">
        <v>12.771000000000001</v>
      </c>
      <c r="I292" s="152"/>
      <c r="J292" s="152">
        <f>ROUND(I292*H292,2)</f>
        <v>0</v>
      </c>
      <c r="K292" s="149" t="s">
        <v>190</v>
      </c>
      <c r="L292" s="31"/>
      <c r="M292" s="153" t="s">
        <v>1</v>
      </c>
      <c r="N292" s="154" t="s">
        <v>42</v>
      </c>
      <c r="O292" s="155">
        <v>0.92</v>
      </c>
      <c r="P292" s="155">
        <f>O292*H292</f>
        <v>11.749320000000001</v>
      </c>
      <c r="Q292" s="155">
        <v>1.63</v>
      </c>
      <c r="R292" s="155">
        <f>Q292*H292</f>
        <v>20.81673</v>
      </c>
      <c r="S292" s="155">
        <v>0</v>
      </c>
      <c r="T292" s="156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756</v>
      </c>
    </row>
    <row r="293" spans="1:65" s="13" customFormat="1" x14ac:dyDescent="0.15">
      <c r="B293" s="163"/>
      <c r="D293" s="159" t="s">
        <v>194</v>
      </c>
      <c r="E293" s="164" t="s">
        <v>1</v>
      </c>
      <c r="F293" s="165" t="s">
        <v>195</v>
      </c>
      <c r="H293" s="164" t="s">
        <v>1</v>
      </c>
      <c r="L293" s="163"/>
      <c r="M293" s="166"/>
      <c r="N293" s="167"/>
      <c r="O293" s="167"/>
      <c r="P293" s="167"/>
      <c r="Q293" s="167"/>
      <c r="R293" s="167"/>
      <c r="S293" s="167"/>
      <c r="T293" s="168"/>
      <c r="AT293" s="164" t="s">
        <v>194</v>
      </c>
      <c r="AU293" s="164" t="s">
        <v>86</v>
      </c>
      <c r="AV293" s="13" t="s">
        <v>84</v>
      </c>
      <c r="AW293" s="13" t="s">
        <v>32</v>
      </c>
      <c r="AX293" s="13" t="s">
        <v>77</v>
      </c>
      <c r="AY293" s="164" t="s">
        <v>184</v>
      </c>
    </row>
    <row r="294" spans="1:65" s="14" customFormat="1" x14ac:dyDescent="0.15">
      <c r="B294" s="169"/>
      <c r="D294" s="159" t="s">
        <v>194</v>
      </c>
      <c r="E294" s="170" t="s">
        <v>1</v>
      </c>
      <c r="F294" s="171" t="s">
        <v>757</v>
      </c>
      <c r="H294" s="172">
        <v>5.8239999999999998</v>
      </c>
      <c r="L294" s="169"/>
      <c r="M294" s="173"/>
      <c r="N294" s="174"/>
      <c r="O294" s="174"/>
      <c r="P294" s="174"/>
      <c r="Q294" s="174"/>
      <c r="R294" s="174"/>
      <c r="S294" s="174"/>
      <c r="T294" s="175"/>
      <c r="AT294" s="170" t="s">
        <v>194</v>
      </c>
      <c r="AU294" s="170" t="s">
        <v>86</v>
      </c>
      <c r="AV294" s="14" t="s">
        <v>86</v>
      </c>
      <c r="AW294" s="14" t="s">
        <v>32</v>
      </c>
      <c r="AX294" s="14" t="s">
        <v>77</v>
      </c>
      <c r="AY294" s="170" t="s">
        <v>184</v>
      </c>
    </row>
    <row r="295" spans="1:65" s="14" customFormat="1" x14ac:dyDescent="0.15">
      <c r="B295" s="169"/>
      <c r="D295" s="159" t="s">
        <v>194</v>
      </c>
      <c r="E295" s="170" t="s">
        <v>1</v>
      </c>
      <c r="F295" s="171" t="s">
        <v>758</v>
      </c>
      <c r="H295" s="172">
        <v>6.9470000000000001</v>
      </c>
      <c r="L295" s="169"/>
      <c r="M295" s="173"/>
      <c r="N295" s="174"/>
      <c r="O295" s="174"/>
      <c r="P295" s="174"/>
      <c r="Q295" s="174"/>
      <c r="R295" s="174"/>
      <c r="S295" s="174"/>
      <c r="T295" s="175"/>
      <c r="AT295" s="170" t="s">
        <v>194</v>
      </c>
      <c r="AU295" s="170" t="s">
        <v>86</v>
      </c>
      <c r="AV295" s="14" t="s">
        <v>86</v>
      </c>
      <c r="AW295" s="14" t="s">
        <v>32</v>
      </c>
      <c r="AX295" s="14" t="s">
        <v>77</v>
      </c>
      <c r="AY295" s="170" t="s">
        <v>184</v>
      </c>
    </row>
    <row r="296" spans="1:65" s="15" customFormat="1" x14ac:dyDescent="0.15">
      <c r="B296" s="176"/>
      <c r="D296" s="159" t="s">
        <v>194</v>
      </c>
      <c r="E296" s="177" t="s">
        <v>1</v>
      </c>
      <c r="F296" s="178" t="s">
        <v>242</v>
      </c>
      <c r="H296" s="179">
        <v>12.771000000000001</v>
      </c>
      <c r="L296" s="176"/>
      <c r="M296" s="180"/>
      <c r="N296" s="181"/>
      <c r="O296" s="181"/>
      <c r="P296" s="181"/>
      <c r="Q296" s="181"/>
      <c r="R296" s="181"/>
      <c r="S296" s="181"/>
      <c r="T296" s="182"/>
      <c r="AT296" s="177" t="s">
        <v>194</v>
      </c>
      <c r="AU296" s="177" t="s">
        <v>86</v>
      </c>
      <c r="AV296" s="15" t="s">
        <v>97</v>
      </c>
      <c r="AW296" s="15" t="s">
        <v>32</v>
      </c>
      <c r="AX296" s="15" t="s">
        <v>84</v>
      </c>
      <c r="AY296" s="177" t="s">
        <v>184</v>
      </c>
    </row>
    <row r="297" spans="1:65" s="2" customFormat="1" ht="66.75" customHeight="1" x14ac:dyDescent="0.15">
      <c r="A297" s="30"/>
      <c r="B297" s="146"/>
      <c r="C297" s="147" t="s">
        <v>370</v>
      </c>
      <c r="D297" s="147" t="s">
        <v>186</v>
      </c>
      <c r="E297" s="148" t="s">
        <v>336</v>
      </c>
      <c r="F297" s="149" t="s">
        <v>337</v>
      </c>
      <c r="G297" s="150" t="s">
        <v>229</v>
      </c>
      <c r="H297" s="151">
        <v>44.71</v>
      </c>
      <c r="I297" s="152"/>
      <c r="J297" s="152">
        <f>ROUND(I297*H297,2)</f>
        <v>0</v>
      </c>
      <c r="K297" s="149" t="s">
        <v>190</v>
      </c>
      <c r="L297" s="31"/>
      <c r="M297" s="153" t="s">
        <v>1</v>
      </c>
      <c r="N297" s="154" t="s">
        <v>42</v>
      </c>
      <c r="O297" s="155">
        <v>0.42</v>
      </c>
      <c r="P297" s="155">
        <f>O297*H297</f>
        <v>18.778199999999998</v>
      </c>
      <c r="Q297" s="155">
        <v>0.23798</v>
      </c>
      <c r="R297" s="155">
        <f>Q297*H297</f>
        <v>10.6400858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97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97</v>
      </c>
      <c r="BM297" s="157" t="s">
        <v>759</v>
      </c>
    </row>
    <row r="298" spans="1:65" s="12" customFormat="1" ht="22.75" customHeight="1" x14ac:dyDescent="0.15">
      <c r="B298" s="134"/>
      <c r="D298" s="135" t="s">
        <v>76</v>
      </c>
      <c r="E298" s="144" t="s">
        <v>93</v>
      </c>
      <c r="F298" s="144" t="s">
        <v>339</v>
      </c>
      <c r="J298" s="145">
        <f>BK298</f>
        <v>0</v>
      </c>
      <c r="L298" s="134"/>
      <c r="M298" s="138"/>
      <c r="N298" s="139"/>
      <c r="O298" s="139"/>
      <c r="P298" s="140">
        <f>SUM(P299:P300)</f>
        <v>6.8853400000000011</v>
      </c>
      <c r="Q298" s="139"/>
      <c r="R298" s="140">
        <f>SUM(R299:R300)</f>
        <v>0</v>
      </c>
      <c r="S298" s="139"/>
      <c r="T298" s="141">
        <f>SUM(T299:T300)</f>
        <v>0</v>
      </c>
      <c r="AR298" s="135" t="s">
        <v>84</v>
      </c>
      <c r="AT298" s="142" t="s">
        <v>76</v>
      </c>
      <c r="AU298" s="142" t="s">
        <v>84</v>
      </c>
      <c r="AY298" s="135" t="s">
        <v>184</v>
      </c>
      <c r="BK298" s="143">
        <f>SUM(BK299:BK300)</f>
        <v>0</v>
      </c>
    </row>
    <row r="299" spans="1:65" s="2" customFormat="1" ht="16.5" customHeight="1" x14ac:dyDescent="0.15">
      <c r="A299" s="30"/>
      <c r="B299" s="146"/>
      <c r="C299" s="147" t="s">
        <v>374</v>
      </c>
      <c r="D299" s="147" t="s">
        <v>186</v>
      </c>
      <c r="E299" s="148" t="s">
        <v>341</v>
      </c>
      <c r="F299" s="149" t="s">
        <v>342</v>
      </c>
      <c r="G299" s="150" t="s">
        <v>229</v>
      </c>
      <c r="H299" s="151">
        <v>44.71</v>
      </c>
      <c r="I299" s="152"/>
      <c r="J299" s="152">
        <f>ROUND(I299*H299,2)</f>
        <v>0</v>
      </c>
      <c r="K299" s="149" t="s">
        <v>190</v>
      </c>
      <c r="L299" s="31"/>
      <c r="M299" s="153" t="s">
        <v>1</v>
      </c>
      <c r="N299" s="154" t="s">
        <v>42</v>
      </c>
      <c r="O299" s="155">
        <v>6.9000000000000006E-2</v>
      </c>
      <c r="P299" s="155">
        <f>O299*H299</f>
        <v>3.0849900000000003</v>
      </c>
      <c r="Q299" s="155">
        <v>0</v>
      </c>
      <c r="R299" s="155">
        <f>Q299*H299</f>
        <v>0</v>
      </c>
      <c r="S299" s="155">
        <v>0</v>
      </c>
      <c r="T299" s="156">
        <f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97</v>
      </c>
      <c r="AT299" s="157" t="s">
        <v>186</v>
      </c>
      <c r="AU299" s="157" t="s">
        <v>86</v>
      </c>
      <c r="AY299" s="18" t="s">
        <v>184</v>
      </c>
      <c r="BE299" s="158">
        <f>IF(N299="základní",J299,0)</f>
        <v>0</v>
      </c>
      <c r="BF299" s="158">
        <f>IF(N299="snížená",J299,0)</f>
        <v>0</v>
      </c>
      <c r="BG299" s="158">
        <f>IF(N299="zákl. přenesená",J299,0)</f>
        <v>0</v>
      </c>
      <c r="BH299" s="158">
        <f>IF(N299="sníž. přenesená",J299,0)</f>
        <v>0</v>
      </c>
      <c r="BI299" s="158">
        <f>IF(N299="nulová",J299,0)</f>
        <v>0</v>
      </c>
      <c r="BJ299" s="18" t="s">
        <v>84</v>
      </c>
      <c r="BK299" s="158">
        <f>ROUND(I299*H299,2)</f>
        <v>0</v>
      </c>
      <c r="BL299" s="18" t="s">
        <v>97</v>
      </c>
      <c r="BM299" s="157" t="s">
        <v>760</v>
      </c>
    </row>
    <row r="300" spans="1:65" s="2" customFormat="1" ht="24.25" customHeight="1" x14ac:dyDescent="0.15">
      <c r="A300" s="30"/>
      <c r="B300" s="146"/>
      <c r="C300" s="147" t="s">
        <v>378</v>
      </c>
      <c r="D300" s="147" t="s">
        <v>186</v>
      </c>
      <c r="E300" s="148" t="s">
        <v>345</v>
      </c>
      <c r="F300" s="149" t="s">
        <v>346</v>
      </c>
      <c r="G300" s="150" t="s">
        <v>229</v>
      </c>
      <c r="H300" s="151">
        <v>44.71</v>
      </c>
      <c r="I300" s="152"/>
      <c r="J300" s="152">
        <f>ROUND(I300*H300,2)</f>
        <v>0</v>
      </c>
      <c r="K300" s="149" t="s">
        <v>190</v>
      </c>
      <c r="L300" s="31"/>
      <c r="M300" s="153" t="s">
        <v>1</v>
      </c>
      <c r="N300" s="154" t="s">
        <v>42</v>
      </c>
      <c r="O300" s="155">
        <v>8.5000000000000006E-2</v>
      </c>
      <c r="P300" s="155">
        <f>O300*H300</f>
        <v>3.8003500000000003</v>
      </c>
      <c r="Q300" s="155">
        <v>0</v>
      </c>
      <c r="R300" s="155">
        <f>Q300*H300</f>
        <v>0</v>
      </c>
      <c r="S300" s="155">
        <v>0</v>
      </c>
      <c r="T300" s="156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97</v>
      </c>
      <c r="AT300" s="157" t="s">
        <v>186</v>
      </c>
      <c r="AU300" s="157" t="s">
        <v>86</v>
      </c>
      <c r="AY300" s="18" t="s">
        <v>184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8" t="s">
        <v>84</v>
      </c>
      <c r="BK300" s="158">
        <f>ROUND(I300*H300,2)</f>
        <v>0</v>
      </c>
      <c r="BL300" s="18" t="s">
        <v>97</v>
      </c>
      <c r="BM300" s="157" t="s">
        <v>761</v>
      </c>
    </row>
    <row r="301" spans="1:65" s="12" customFormat="1" ht="22.75" customHeight="1" x14ac:dyDescent="0.15">
      <c r="B301" s="134"/>
      <c r="D301" s="135" t="s">
        <v>76</v>
      </c>
      <c r="E301" s="144" t="s">
        <v>97</v>
      </c>
      <c r="F301" s="144" t="s">
        <v>348</v>
      </c>
      <c r="J301" s="145">
        <f>BK301</f>
        <v>0</v>
      </c>
      <c r="L301" s="134"/>
      <c r="M301" s="138"/>
      <c r="N301" s="139"/>
      <c r="O301" s="139"/>
      <c r="P301" s="140">
        <f>SUM(P302:P325)</f>
        <v>31.173669</v>
      </c>
      <c r="Q301" s="139"/>
      <c r="R301" s="140">
        <f>SUM(R302:R325)</f>
        <v>1.3076999999999999</v>
      </c>
      <c r="S301" s="139"/>
      <c r="T301" s="141">
        <f>SUM(T302:T325)</f>
        <v>0</v>
      </c>
      <c r="AR301" s="135" t="s">
        <v>84</v>
      </c>
      <c r="AT301" s="142" t="s">
        <v>76</v>
      </c>
      <c r="AU301" s="142" t="s">
        <v>84</v>
      </c>
      <c r="AY301" s="135" t="s">
        <v>184</v>
      </c>
      <c r="BK301" s="143">
        <f>SUM(BK302:BK325)</f>
        <v>0</v>
      </c>
    </row>
    <row r="302" spans="1:65" s="2" customFormat="1" ht="33" customHeight="1" x14ac:dyDescent="0.15">
      <c r="A302" s="30"/>
      <c r="B302" s="146"/>
      <c r="C302" s="147" t="s">
        <v>382</v>
      </c>
      <c r="D302" s="147" t="s">
        <v>186</v>
      </c>
      <c r="E302" s="148" t="s">
        <v>350</v>
      </c>
      <c r="F302" s="149" t="s">
        <v>351</v>
      </c>
      <c r="G302" s="150" t="s">
        <v>239</v>
      </c>
      <c r="H302" s="151">
        <v>0.873</v>
      </c>
      <c r="I302" s="152"/>
      <c r="J302" s="152">
        <f>ROUND(I302*H302,2)</f>
        <v>0</v>
      </c>
      <c r="K302" s="149" t="s">
        <v>190</v>
      </c>
      <c r="L302" s="31"/>
      <c r="M302" s="153" t="s">
        <v>1</v>
      </c>
      <c r="N302" s="154" t="s">
        <v>42</v>
      </c>
      <c r="O302" s="155">
        <v>1.3169999999999999</v>
      </c>
      <c r="P302" s="155">
        <f>O302*H302</f>
        <v>1.1497409999999999</v>
      </c>
      <c r="Q302" s="155">
        <v>0</v>
      </c>
      <c r="R302" s="155">
        <f>Q302*H302</f>
        <v>0</v>
      </c>
      <c r="S302" s="155">
        <v>0</v>
      </c>
      <c r="T302" s="156">
        <f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>IF(N302="základní",J302,0)</f>
        <v>0</v>
      </c>
      <c r="BF302" s="158">
        <f>IF(N302="snížená",J302,0)</f>
        <v>0</v>
      </c>
      <c r="BG302" s="158">
        <f>IF(N302="zákl. přenesená",J302,0)</f>
        <v>0</v>
      </c>
      <c r="BH302" s="158">
        <f>IF(N302="sníž. přenesená",J302,0)</f>
        <v>0</v>
      </c>
      <c r="BI302" s="158">
        <f>IF(N302="nulová",J302,0)</f>
        <v>0</v>
      </c>
      <c r="BJ302" s="18" t="s">
        <v>84</v>
      </c>
      <c r="BK302" s="158">
        <f>ROUND(I302*H302,2)</f>
        <v>0</v>
      </c>
      <c r="BL302" s="18" t="s">
        <v>97</v>
      </c>
      <c r="BM302" s="157" t="s">
        <v>762</v>
      </c>
    </row>
    <row r="303" spans="1:65" s="13" customFormat="1" x14ac:dyDescent="0.15">
      <c r="B303" s="163"/>
      <c r="D303" s="159" t="s">
        <v>194</v>
      </c>
      <c r="E303" s="164" t="s">
        <v>1</v>
      </c>
      <c r="F303" s="165" t="s">
        <v>353</v>
      </c>
      <c r="H303" s="164" t="s">
        <v>1</v>
      </c>
      <c r="L303" s="163"/>
      <c r="M303" s="166"/>
      <c r="N303" s="167"/>
      <c r="O303" s="167"/>
      <c r="P303" s="167"/>
      <c r="Q303" s="167"/>
      <c r="R303" s="167"/>
      <c r="S303" s="167"/>
      <c r="T303" s="168"/>
      <c r="AT303" s="164" t="s">
        <v>194</v>
      </c>
      <c r="AU303" s="164" t="s">
        <v>86</v>
      </c>
      <c r="AV303" s="13" t="s">
        <v>84</v>
      </c>
      <c r="AW303" s="13" t="s">
        <v>32</v>
      </c>
      <c r="AX303" s="13" t="s">
        <v>77</v>
      </c>
      <c r="AY303" s="164" t="s">
        <v>184</v>
      </c>
    </row>
    <row r="304" spans="1:65" s="13" customFormat="1" x14ac:dyDescent="0.15">
      <c r="B304" s="163"/>
      <c r="D304" s="159" t="s">
        <v>194</v>
      </c>
      <c r="E304" s="164" t="s">
        <v>1</v>
      </c>
      <c r="F304" s="165" t="s">
        <v>354</v>
      </c>
      <c r="H304" s="164" t="s">
        <v>1</v>
      </c>
      <c r="L304" s="163"/>
      <c r="M304" s="166"/>
      <c r="N304" s="167"/>
      <c r="O304" s="167"/>
      <c r="P304" s="167"/>
      <c r="Q304" s="167"/>
      <c r="R304" s="167"/>
      <c r="S304" s="167"/>
      <c r="T304" s="168"/>
      <c r="AT304" s="164" t="s">
        <v>194</v>
      </c>
      <c r="AU304" s="164" t="s">
        <v>86</v>
      </c>
      <c r="AV304" s="13" t="s">
        <v>84</v>
      </c>
      <c r="AW304" s="13" t="s">
        <v>32</v>
      </c>
      <c r="AX304" s="13" t="s">
        <v>77</v>
      </c>
      <c r="AY304" s="164" t="s">
        <v>184</v>
      </c>
    </row>
    <row r="305" spans="1:65" s="14" customFormat="1" x14ac:dyDescent="0.15">
      <c r="B305" s="169"/>
      <c r="D305" s="159" t="s">
        <v>194</v>
      </c>
      <c r="E305" s="170" t="s">
        <v>1</v>
      </c>
      <c r="F305" s="171" t="s">
        <v>763</v>
      </c>
      <c r="H305" s="172">
        <v>0.16700000000000001</v>
      </c>
      <c r="L305" s="169"/>
      <c r="M305" s="173"/>
      <c r="N305" s="174"/>
      <c r="O305" s="174"/>
      <c r="P305" s="174"/>
      <c r="Q305" s="174"/>
      <c r="R305" s="174"/>
      <c r="S305" s="174"/>
      <c r="T305" s="175"/>
      <c r="AT305" s="170" t="s">
        <v>194</v>
      </c>
      <c r="AU305" s="170" t="s">
        <v>86</v>
      </c>
      <c r="AV305" s="14" t="s">
        <v>86</v>
      </c>
      <c r="AW305" s="14" t="s">
        <v>32</v>
      </c>
      <c r="AX305" s="14" t="s">
        <v>77</v>
      </c>
      <c r="AY305" s="170" t="s">
        <v>184</v>
      </c>
    </row>
    <row r="306" spans="1:65" s="14" customFormat="1" x14ac:dyDescent="0.15">
      <c r="B306" s="169"/>
      <c r="D306" s="159" t="s">
        <v>194</v>
      </c>
      <c r="E306" s="170" t="s">
        <v>1</v>
      </c>
      <c r="F306" s="171" t="s">
        <v>764</v>
      </c>
      <c r="H306" s="172">
        <v>0.70599999999999996</v>
      </c>
      <c r="L306" s="169"/>
      <c r="M306" s="173"/>
      <c r="N306" s="174"/>
      <c r="O306" s="174"/>
      <c r="P306" s="174"/>
      <c r="Q306" s="174"/>
      <c r="R306" s="174"/>
      <c r="S306" s="174"/>
      <c r="T306" s="175"/>
      <c r="AT306" s="170" t="s">
        <v>194</v>
      </c>
      <c r="AU306" s="170" t="s">
        <v>86</v>
      </c>
      <c r="AV306" s="14" t="s">
        <v>86</v>
      </c>
      <c r="AW306" s="14" t="s">
        <v>32</v>
      </c>
      <c r="AX306" s="14" t="s">
        <v>77</v>
      </c>
      <c r="AY306" s="170" t="s">
        <v>184</v>
      </c>
    </row>
    <row r="307" spans="1:65" s="15" customFormat="1" x14ac:dyDescent="0.15">
      <c r="B307" s="176"/>
      <c r="D307" s="159" t="s">
        <v>194</v>
      </c>
      <c r="E307" s="177" t="s">
        <v>1</v>
      </c>
      <c r="F307" s="178" t="s">
        <v>242</v>
      </c>
      <c r="H307" s="179">
        <v>0.873</v>
      </c>
      <c r="L307" s="176"/>
      <c r="M307" s="180"/>
      <c r="N307" s="181"/>
      <c r="O307" s="181"/>
      <c r="P307" s="181"/>
      <c r="Q307" s="181"/>
      <c r="R307" s="181"/>
      <c r="S307" s="181"/>
      <c r="T307" s="182"/>
      <c r="AT307" s="177" t="s">
        <v>194</v>
      </c>
      <c r="AU307" s="177" t="s">
        <v>86</v>
      </c>
      <c r="AV307" s="15" t="s">
        <v>97</v>
      </c>
      <c r="AW307" s="15" t="s">
        <v>32</v>
      </c>
      <c r="AX307" s="15" t="s">
        <v>84</v>
      </c>
      <c r="AY307" s="177" t="s">
        <v>184</v>
      </c>
    </row>
    <row r="308" spans="1:65" s="2" customFormat="1" ht="24.25" customHeight="1" x14ac:dyDescent="0.15">
      <c r="A308" s="30"/>
      <c r="B308" s="146"/>
      <c r="C308" s="147" t="s">
        <v>390</v>
      </c>
      <c r="D308" s="147" t="s">
        <v>186</v>
      </c>
      <c r="E308" s="148" t="s">
        <v>357</v>
      </c>
      <c r="F308" s="149" t="s">
        <v>358</v>
      </c>
      <c r="G308" s="150" t="s">
        <v>359</v>
      </c>
      <c r="H308" s="151">
        <v>5</v>
      </c>
      <c r="I308" s="152"/>
      <c r="J308" s="152">
        <f>ROUND(I308*H308,2)</f>
        <v>0</v>
      </c>
      <c r="K308" s="149" t="s">
        <v>190</v>
      </c>
      <c r="L308" s="31"/>
      <c r="M308" s="153" t="s">
        <v>1</v>
      </c>
      <c r="N308" s="154" t="s">
        <v>42</v>
      </c>
      <c r="O308" s="155">
        <v>1.05</v>
      </c>
      <c r="P308" s="155">
        <f>O308*H308</f>
        <v>5.25</v>
      </c>
      <c r="Q308" s="155">
        <v>0.22394</v>
      </c>
      <c r="R308" s="155">
        <f>Q308*H308</f>
        <v>1.1196999999999999</v>
      </c>
      <c r="S308" s="155">
        <v>0</v>
      </c>
      <c r="T308" s="156">
        <f>S308*H308</f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97</v>
      </c>
      <c r="AT308" s="157" t="s">
        <v>186</v>
      </c>
      <c r="AU308" s="157" t="s">
        <v>86</v>
      </c>
      <c r="AY308" s="18" t="s">
        <v>184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8" t="s">
        <v>84</v>
      </c>
      <c r="BK308" s="158">
        <f>ROUND(I308*H308,2)</f>
        <v>0</v>
      </c>
      <c r="BL308" s="18" t="s">
        <v>97</v>
      </c>
      <c r="BM308" s="157" t="s">
        <v>765</v>
      </c>
    </row>
    <row r="309" spans="1:65" s="14" customFormat="1" x14ac:dyDescent="0.15">
      <c r="B309" s="169"/>
      <c r="D309" s="159" t="s">
        <v>194</v>
      </c>
      <c r="E309" s="170" t="s">
        <v>1</v>
      </c>
      <c r="F309" s="171" t="s">
        <v>766</v>
      </c>
      <c r="H309" s="172">
        <v>5</v>
      </c>
      <c r="L309" s="169"/>
      <c r="M309" s="173"/>
      <c r="N309" s="174"/>
      <c r="O309" s="174"/>
      <c r="P309" s="174"/>
      <c r="Q309" s="174"/>
      <c r="R309" s="174"/>
      <c r="S309" s="174"/>
      <c r="T309" s="175"/>
      <c r="AT309" s="170" t="s">
        <v>194</v>
      </c>
      <c r="AU309" s="170" t="s">
        <v>86</v>
      </c>
      <c r="AV309" s="14" t="s">
        <v>86</v>
      </c>
      <c r="AW309" s="14" t="s">
        <v>32</v>
      </c>
      <c r="AX309" s="14" t="s">
        <v>84</v>
      </c>
      <c r="AY309" s="170" t="s">
        <v>184</v>
      </c>
    </row>
    <row r="310" spans="1:65" s="2" customFormat="1" ht="24.25" customHeight="1" x14ac:dyDescent="0.15">
      <c r="A310" s="30"/>
      <c r="B310" s="146"/>
      <c r="C310" s="183" t="s">
        <v>396</v>
      </c>
      <c r="D310" s="183" t="s">
        <v>310</v>
      </c>
      <c r="E310" s="184" t="s">
        <v>363</v>
      </c>
      <c r="F310" s="185" t="s">
        <v>364</v>
      </c>
      <c r="G310" s="186" t="s">
        <v>359</v>
      </c>
      <c r="H310" s="187">
        <v>1</v>
      </c>
      <c r="I310" s="188"/>
      <c r="J310" s="188">
        <f>ROUND(I310*H310,2)</f>
        <v>0</v>
      </c>
      <c r="K310" s="185" t="s">
        <v>190</v>
      </c>
      <c r="L310" s="189"/>
      <c r="M310" s="190" t="s">
        <v>1</v>
      </c>
      <c r="N310" s="191" t="s">
        <v>42</v>
      </c>
      <c r="O310" s="155">
        <v>0</v>
      </c>
      <c r="P310" s="155">
        <f>O310*H310</f>
        <v>0</v>
      </c>
      <c r="Q310" s="155">
        <v>2.1000000000000001E-2</v>
      </c>
      <c r="R310" s="155">
        <f>Q310*H310</f>
        <v>2.1000000000000001E-2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226</v>
      </c>
      <c r="AT310" s="157" t="s">
        <v>310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97</v>
      </c>
      <c r="BM310" s="157" t="s">
        <v>767</v>
      </c>
    </row>
    <row r="311" spans="1:65" s="2" customFormat="1" ht="24.25" customHeight="1" x14ac:dyDescent="0.15">
      <c r="A311" s="30"/>
      <c r="B311" s="146"/>
      <c r="C311" s="183" t="s">
        <v>403</v>
      </c>
      <c r="D311" s="183" t="s">
        <v>310</v>
      </c>
      <c r="E311" s="184" t="s">
        <v>768</v>
      </c>
      <c r="F311" s="185" t="s">
        <v>769</v>
      </c>
      <c r="G311" s="186" t="s">
        <v>359</v>
      </c>
      <c r="H311" s="187">
        <v>1</v>
      </c>
      <c r="I311" s="188"/>
      <c r="J311" s="188">
        <f>ROUND(I311*H311,2)</f>
        <v>0</v>
      </c>
      <c r="K311" s="185" t="s">
        <v>190</v>
      </c>
      <c r="L311" s="189"/>
      <c r="M311" s="190" t="s">
        <v>1</v>
      </c>
      <c r="N311" s="191" t="s">
        <v>42</v>
      </c>
      <c r="O311" s="155">
        <v>0</v>
      </c>
      <c r="P311" s="155">
        <f>O311*H311</f>
        <v>0</v>
      </c>
      <c r="Q311" s="155">
        <v>3.2000000000000001E-2</v>
      </c>
      <c r="R311" s="155">
        <f>Q311*H311</f>
        <v>3.2000000000000001E-2</v>
      </c>
      <c r="S311" s="155">
        <v>0</v>
      </c>
      <c r="T311" s="156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226</v>
      </c>
      <c r="AT311" s="157" t="s">
        <v>310</v>
      </c>
      <c r="AU311" s="157" t="s">
        <v>86</v>
      </c>
      <c r="AY311" s="18" t="s">
        <v>184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8" t="s">
        <v>84</v>
      </c>
      <c r="BK311" s="158">
        <f>ROUND(I311*H311,2)</f>
        <v>0</v>
      </c>
      <c r="BL311" s="18" t="s">
        <v>97</v>
      </c>
      <c r="BM311" s="157" t="s">
        <v>770</v>
      </c>
    </row>
    <row r="312" spans="1:65" s="2" customFormat="1" ht="24.25" customHeight="1" x14ac:dyDescent="0.15">
      <c r="A312" s="30"/>
      <c r="B312" s="146"/>
      <c r="C312" s="183" t="s">
        <v>409</v>
      </c>
      <c r="D312" s="183" t="s">
        <v>310</v>
      </c>
      <c r="E312" s="184" t="s">
        <v>367</v>
      </c>
      <c r="F312" s="185" t="s">
        <v>368</v>
      </c>
      <c r="G312" s="186" t="s">
        <v>359</v>
      </c>
      <c r="H312" s="187">
        <v>2</v>
      </c>
      <c r="I312" s="188"/>
      <c r="J312" s="188">
        <f>ROUND(I312*H312,2)</f>
        <v>0</v>
      </c>
      <c r="K312" s="185" t="s">
        <v>190</v>
      </c>
      <c r="L312" s="189"/>
      <c r="M312" s="190" t="s">
        <v>1</v>
      </c>
      <c r="N312" s="191" t="s">
        <v>42</v>
      </c>
      <c r="O312" s="155">
        <v>0</v>
      </c>
      <c r="P312" s="155">
        <f>O312*H312</f>
        <v>0</v>
      </c>
      <c r="Q312" s="155">
        <v>4.1000000000000002E-2</v>
      </c>
      <c r="R312" s="155">
        <f>Q312*H312</f>
        <v>8.2000000000000003E-2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226</v>
      </c>
      <c r="AT312" s="157" t="s">
        <v>310</v>
      </c>
      <c r="AU312" s="157" t="s">
        <v>86</v>
      </c>
      <c r="AY312" s="18" t="s">
        <v>184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84</v>
      </c>
      <c r="BK312" s="158">
        <f>ROUND(I312*H312,2)</f>
        <v>0</v>
      </c>
      <c r="BL312" s="18" t="s">
        <v>97</v>
      </c>
      <c r="BM312" s="157" t="s">
        <v>771</v>
      </c>
    </row>
    <row r="313" spans="1:65" s="2" customFormat="1" ht="24.25" customHeight="1" x14ac:dyDescent="0.15">
      <c r="A313" s="30"/>
      <c r="B313" s="146"/>
      <c r="C313" s="183" t="s">
        <v>413</v>
      </c>
      <c r="D313" s="183" t="s">
        <v>310</v>
      </c>
      <c r="E313" s="184" t="s">
        <v>371</v>
      </c>
      <c r="F313" s="185" t="s">
        <v>372</v>
      </c>
      <c r="G313" s="186" t="s">
        <v>359</v>
      </c>
      <c r="H313" s="187">
        <v>1</v>
      </c>
      <c r="I313" s="188"/>
      <c r="J313" s="188">
        <f>ROUND(I313*H313,2)</f>
        <v>0</v>
      </c>
      <c r="K313" s="185" t="s">
        <v>190</v>
      </c>
      <c r="L313" s="189"/>
      <c r="M313" s="190" t="s">
        <v>1</v>
      </c>
      <c r="N313" s="191" t="s">
        <v>42</v>
      </c>
      <c r="O313" s="155">
        <v>0</v>
      </c>
      <c r="P313" s="155">
        <f>O313*H313</f>
        <v>0</v>
      </c>
      <c r="Q313" s="155">
        <v>5.2999999999999999E-2</v>
      </c>
      <c r="R313" s="155">
        <f>Q313*H313</f>
        <v>5.2999999999999999E-2</v>
      </c>
      <c r="S313" s="155">
        <v>0</v>
      </c>
      <c r="T313" s="156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226</v>
      </c>
      <c r="AT313" s="157" t="s">
        <v>310</v>
      </c>
      <c r="AU313" s="157" t="s">
        <v>86</v>
      </c>
      <c r="AY313" s="18" t="s">
        <v>184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8" t="s">
        <v>84</v>
      </c>
      <c r="BK313" s="158">
        <f>ROUND(I313*H313,2)</f>
        <v>0</v>
      </c>
      <c r="BL313" s="18" t="s">
        <v>97</v>
      </c>
      <c r="BM313" s="157" t="s">
        <v>772</v>
      </c>
    </row>
    <row r="314" spans="1:65" s="2" customFormat="1" ht="37.75" customHeight="1" x14ac:dyDescent="0.15">
      <c r="A314" s="30"/>
      <c r="B314" s="146"/>
      <c r="C314" s="147" t="s">
        <v>418</v>
      </c>
      <c r="D314" s="147" t="s">
        <v>186</v>
      </c>
      <c r="E314" s="148" t="s">
        <v>383</v>
      </c>
      <c r="F314" s="149" t="s">
        <v>384</v>
      </c>
      <c r="G314" s="150" t="s">
        <v>239</v>
      </c>
      <c r="H314" s="151">
        <v>12.02</v>
      </c>
      <c r="I314" s="152"/>
      <c r="J314" s="152">
        <f>ROUND(I314*H314,2)</f>
        <v>0</v>
      </c>
      <c r="K314" s="149" t="s">
        <v>190</v>
      </c>
      <c r="L314" s="31"/>
      <c r="M314" s="153" t="s">
        <v>1</v>
      </c>
      <c r="N314" s="154" t="s">
        <v>42</v>
      </c>
      <c r="O314" s="155">
        <v>1.4650000000000001</v>
      </c>
      <c r="P314" s="155">
        <f>O314*H314</f>
        <v>17.609300000000001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97</v>
      </c>
      <c r="AT314" s="157" t="s">
        <v>186</v>
      </c>
      <c r="AU314" s="157" t="s">
        <v>86</v>
      </c>
      <c r="AY314" s="18" t="s">
        <v>184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8" t="s">
        <v>84</v>
      </c>
      <c r="BK314" s="158">
        <f>ROUND(I314*H314,2)</f>
        <v>0</v>
      </c>
      <c r="BL314" s="18" t="s">
        <v>97</v>
      </c>
      <c r="BM314" s="157" t="s">
        <v>773</v>
      </c>
    </row>
    <row r="315" spans="1:65" s="13" customFormat="1" x14ac:dyDescent="0.15">
      <c r="B315" s="163"/>
      <c r="D315" s="159" t="s">
        <v>194</v>
      </c>
      <c r="E315" s="164" t="s">
        <v>1</v>
      </c>
      <c r="F315" s="165" t="s">
        <v>195</v>
      </c>
      <c r="H315" s="164" t="s">
        <v>1</v>
      </c>
      <c r="L315" s="163"/>
      <c r="M315" s="166"/>
      <c r="N315" s="167"/>
      <c r="O315" s="167"/>
      <c r="P315" s="167"/>
      <c r="Q315" s="167"/>
      <c r="R315" s="167"/>
      <c r="S315" s="167"/>
      <c r="T315" s="168"/>
      <c r="AT315" s="164" t="s">
        <v>194</v>
      </c>
      <c r="AU315" s="164" t="s">
        <v>86</v>
      </c>
      <c r="AV315" s="13" t="s">
        <v>84</v>
      </c>
      <c r="AW315" s="13" t="s">
        <v>32</v>
      </c>
      <c r="AX315" s="13" t="s">
        <v>77</v>
      </c>
      <c r="AY315" s="164" t="s">
        <v>184</v>
      </c>
    </row>
    <row r="316" spans="1:65" s="13" customFormat="1" x14ac:dyDescent="0.15">
      <c r="B316" s="163"/>
      <c r="D316" s="159" t="s">
        <v>194</v>
      </c>
      <c r="E316" s="164" t="s">
        <v>1</v>
      </c>
      <c r="F316" s="165" t="s">
        <v>246</v>
      </c>
      <c r="H316" s="164" t="s">
        <v>1</v>
      </c>
      <c r="L316" s="163"/>
      <c r="M316" s="166"/>
      <c r="N316" s="167"/>
      <c r="O316" s="167"/>
      <c r="P316" s="167"/>
      <c r="Q316" s="167"/>
      <c r="R316" s="167"/>
      <c r="S316" s="167"/>
      <c r="T316" s="168"/>
      <c r="AT316" s="164" t="s">
        <v>194</v>
      </c>
      <c r="AU316" s="164" t="s">
        <v>86</v>
      </c>
      <c r="AV316" s="13" t="s">
        <v>84</v>
      </c>
      <c r="AW316" s="13" t="s">
        <v>32</v>
      </c>
      <c r="AX316" s="13" t="s">
        <v>77</v>
      </c>
      <c r="AY316" s="164" t="s">
        <v>184</v>
      </c>
    </row>
    <row r="317" spans="1:65" s="14" customFormat="1" x14ac:dyDescent="0.15">
      <c r="B317" s="169"/>
      <c r="D317" s="159" t="s">
        <v>194</v>
      </c>
      <c r="E317" s="170" t="s">
        <v>1</v>
      </c>
      <c r="F317" s="171" t="s">
        <v>774</v>
      </c>
      <c r="H317" s="172">
        <v>11.196999999999999</v>
      </c>
      <c r="L317" s="169"/>
      <c r="M317" s="173"/>
      <c r="N317" s="174"/>
      <c r="O317" s="174"/>
      <c r="P317" s="174"/>
      <c r="Q317" s="174"/>
      <c r="R317" s="174"/>
      <c r="S317" s="174"/>
      <c r="T317" s="175"/>
      <c r="AT317" s="170" t="s">
        <v>194</v>
      </c>
      <c r="AU317" s="170" t="s">
        <v>86</v>
      </c>
      <c r="AV317" s="14" t="s">
        <v>86</v>
      </c>
      <c r="AW317" s="14" t="s">
        <v>32</v>
      </c>
      <c r="AX317" s="14" t="s">
        <v>77</v>
      </c>
      <c r="AY317" s="170" t="s">
        <v>184</v>
      </c>
    </row>
    <row r="318" spans="1:65" s="13" customFormat="1" x14ac:dyDescent="0.15">
      <c r="B318" s="163"/>
      <c r="D318" s="159" t="s">
        <v>194</v>
      </c>
      <c r="E318" s="164" t="s">
        <v>1</v>
      </c>
      <c r="F318" s="165" t="s">
        <v>387</v>
      </c>
      <c r="H318" s="164" t="s">
        <v>1</v>
      </c>
      <c r="L318" s="163"/>
      <c r="M318" s="166"/>
      <c r="N318" s="167"/>
      <c r="O318" s="167"/>
      <c r="P318" s="167"/>
      <c r="Q318" s="167"/>
      <c r="R318" s="167"/>
      <c r="S318" s="167"/>
      <c r="T318" s="168"/>
      <c r="AT318" s="164" t="s">
        <v>194</v>
      </c>
      <c r="AU318" s="164" t="s">
        <v>86</v>
      </c>
      <c r="AV318" s="13" t="s">
        <v>84</v>
      </c>
      <c r="AW318" s="13" t="s">
        <v>32</v>
      </c>
      <c r="AX318" s="13" t="s">
        <v>77</v>
      </c>
      <c r="AY318" s="164" t="s">
        <v>184</v>
      </c>
    </row>
    <row r="319" spans="1:65" s="13" customFormat="1" x14ac:dyDescent="0.15">
      <c r="B319" s="163"/>
      <c r="D319" s="159" t="s">
        <v>194</v>
      </c>
      <c r="E319" s="164" t="s">
        <v>1</v>
      </c>
      <c r="F319" s="165" t="s">
        <v>388</v>
      </c>
      <c r="H319" s="164" t="s">
        <v>1</v>
      </c>
      <c r="L319" s="163"/>
      <c r="M319" s="166"/>
      <c r="N319" s="167"/>
      <c r="O319" s="167"/>
      <c r="P319" s="167"/>
      <c r="Q319" s="167"/>
      <c r="R319" s="167"/>
      <c r="S319" s="167"/>
      <c r="T319" s="168"/>
      <c r="AT319" s="164" t="s">
        <v>194</v>
      </c>
      <c r="AU319" s="164" t="s">
        <v>86</v>
      </c>
      <c r="AV319" s="13" t="s">
        <v>84</v>
      </c>
      <c r="AW319" s="13" t="s">
        <v>32</v>
      </c>
      <c r="AX319" s="13" t="s">
        <v>77</v>
      </c>
      <c r="AY319" s="164" t="s">
        <v>184</v>
      </c>
    </row>
    <row r="320" spans="1:65" s="14" customFormat="1" x14ac:dyDescent="0.15">
      <c r="B320" s="169"/>
      <c r="D320" s="159" t="s">
        <v>194</v>
      </c>
      <c r="E320" s="170" t="s">
        <v>1</v>
      </c>
      <c r="F320" s="171" t="s">
        <v>775</v>
      </c>
      <c r="H320" s="172">
        <v>0.50900000000000001</v>
      </c>
      <c r="L320" s="169"/>
      <c r="M320" s="173"/>
      <c r="N320" s="174"/>
      <c r="O320" s="174"/>
      <c r="P320" s="174"/>
      <c r="Q320" s="174"/>
      <c r="R320" s="174"/>
      <c r="S320" s="174"/>
      <c r="T320" s="175"/>
      <c r="AT320" s="170" t="s">
        <v>194</v>
      </c>
      <c r="AU320" s="170" t="s">
        <v>86</v>
      </c>
      <c r="AV320" s="14" t="s">
        <v>86</v>
      </c>
      <c r="AW320" s="14" t="s">
        <v>32</v>
      </c>
      <c r="AX320" s="14" t="s">
        <v>77</v>
      </c>
      <c r="AY320" s="170" t="s">
        <v>184</v>
      </c>
    </row>
    <row r="321" spans="1:65" s="14" customFormat="1" x14ac:dyDescent="0.15">
      <c r="B321" s="169"/>
      <c r="D321" s="159" t="s">
        <v>194</v>
      </c>
      <c r="E321" s="170" t="s">
        <v>1</v>
      </c>
      <c r="F321" s="171" t="s">
        <v>776</v>
      </c>
      <c r="H321" s="172">
        <v>0.314</v>
      </c>
      <c r="L321" s="169"/>
      <c r="M321" s="173"/>
      <c r="N321" s="174"/>
      <c r="O321" s="174"/>
      <c r="P321" s="174"/>
      <c r="Q321" s="174"/>
      <c r="R321" s="174"/>
      <c r="S321" s="174"/>
      <c r="T321" s="175"/>
      <c r="AT321" s="170" t="s">
        <v>194</v>
      </c>
      <c r="AU321" s="170" t="s">
        <v>86</v>
      </c>
      <c r="AV321" s="14" t="s">
        <v>86</v>
      </c>
      <c r="AW321" s="14" t="s">
        <v>32</v>
      </c>
      <c r="AX321" s="14" t="s">
        <v>77</v>
      </c>
      <c r="AY321" s="170" t="s">
        <v>184</v>
      </c>
    </row>
    <row r="322" spans="1:65" s="15" customFormat="1" x14ac:dyDescent="0.15">
      <c r="B322" s="176"/>
      <c r="D322" s="159" t="s">
        <v>194</v>
      </c>
      <c r="E322" s="177" t="s">
        <v>1</v>
      </c>
      <c r="F322" s="178" t="s">
        <v>242</v>
      </c>
      <c r="H322" s="179">
        <v>12.02</v>
      </c>
      <c r="L322" s="176"/>
      <c r="M322" s="180"/>
      <c r="N322" s="181"/>
      <c r="O322" s="181"/>
      <c r="P322" s="181"/>
      <c r="Q322" s="181"/>
      <c r="R322" s="181"/>
      <c r="S322" s="181"/>
      <c r="T322" s="182"/>
      <c r="AT322" s="177" t="s">
        <v>194</v>
      </c>
      <c r="AU322" s="177" t="s">
        <v>86</v>
      </c>
      <c r="AV322" s="15" t="s">
        <v>97</v>
      </c>
      <c r="AW322" s="15" t="s">
        <v>32</v>
      </c>
      <c r="AX322" s="15" t="s">
        <v>84</v>
      </c>
      <c r="AY322" s="177" t="s">
        <v>184</v>
      </c>
    </row>
    <row r="323" spans="1:65" s="2" customFormat="1" ht="37.75" customHeight="1" x14ac:dyDescent="0.15">
      <c r="A323" s="30"/>
      <c r="B323" s="146"/>
      <c r="C323" s="147" t="s">
        <v>422</v>
      </c>
      <c r="D323" s="147" t="s">
        <v>186</v>
      </c>
      <c r="E323" s="148" t="s">
        <v>391</v>
      </c>
      <c r="F323" s="149" t="s">
        <v>392</v>
      </c>
      <c r="G323" s="150" t="s">
        <v>239</v>
      </c>
      <c r="H323" s="151">
        <v>5.1879999999999997</v>
      </c>
      <c r="I323" s="152"/>
      <c r="J323" s="152">
        <f>ROUND(I323*H323,2)</f>
        <v>0</v>
      </c>
      <c r="K323" s="149" t="s">
        <v>190</v>
      </c>
      <c r="L323" s="31"/>
      <c r="M323" s="153" t="s">
        <v>1</v>
      </c>
      <c r="N323" s="154" t="s">
        <v>42</v>
      </c>
      <c r="O323" s="155">
        <v>1.381</v>
      </c>
      <c r="P323" s="155">
        <f>O323*H323</f>
        <v>7.1646279999999996</v>
      </c>
      <c r="Q323" s="155">
        <v>0</v>
      </c>
      <c r="R323" s="155">
        <f>Q323*H323</f>
        <v>0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97</v>
      </c>
      <c r="BM323" s="157" t="s">
        <v>777</v>
      </c>
    </row>
    <row r="324" spans="1:65" s="13" customFormat="1" x14ac:dyDescent="0.15">
      <c r="B324" s="163"/>
      <c r="D324" s="159" t="s">
        <v>194</v>
      </c>
      <c r="E324" s="164" t="s">
        <v>1</v>
      </c>
      <c r="F324" s="165" t="s">
        <v>195</v>
      </c>
      <c r="H324" s="164" t="s">
        <v>1</v>
      </c>
      <c r="L324" s="163"/>
      <c r="M324" s="166"/>
      <c r="N324" s="167"/>
      <c r="O324" s="167"/>
      <c r="P324" s="167"/>
      <c r="Q324" s="167"/>
      <c r="R324" s="167"/>
      <c r="S324" s="167"/>
      <c r="T324" s="168"/>
      <c r="AT324" s="164" t="s">
        <v>194</v>
      </c>
      <c r="AU324" s="164" t="s">
        <v>86</v>
      </c>
      <c r="AV324" s="13" t="s">
        <v>84</v>
      </c>
      <c r="AW324" s="13" t="s">
        <v>32</v>
      </c>
      <c r="AX324" s="13" t="s">
        <v>77</v>
      </c>
      <c r="AY324" s="164" t="s">
        <v>184</v>
      </c>
    </row>
    <row r="325" spans="1:65" s="14" customFormat="1" x14ac:dyDescent="0.15">
      <c r="B325" s="169"/>
      <c r="D325" s="159" t="s">
        <v>194</v>
      </c>
      <c r="E325" s="170" t="s">
        <v>1</v>
      </c>
      <c r="F325" s="171" t="s">
        <v>778</v>
      </c>
      <c r="H325" s="172">
        <v>5.1879999999999997</v>
      </c>
      <c r="L325" s="169"/>
      <c r="M325" s="173"/>
      <c r="N325" s="174"/>
      <c r="O325" s="174"/>
      <c r="P325" s="174"/>
      <c r="Q325" s="174"/>
      <c r="R325" s="174"/>
      <c r="S325" s="174"/>
      <c r="T325" s="175"/>
      <c r="AT325" s="170" t="s">
        <v>194</v>
      </c>
      <c r="AU325" s="170" t="s">
        <v>86</v>
      </c>
      <c r="AV325" s="14" t="s">
        <v>86</v>
      </c>
      <c r="AW325" s="14" t="s">
        <v>32</v>
      </c>
      <c r="AX325" s="14" t="s">
        <v>84</v>
      </c>
      <c r="AY325" s="170" t="s">
        <v>184</v>
      </c>
    </row>
    <row r="326" spans="1:65" s="12" customFormat="1" ht="22.75" customHeight="1" x14ac:dyDescent="0.15">
      <c r="B326" s="134"/>
      <c r="D326" s="135" t="s">
        <v>76</v>
      </c>
      <c r="E326" s="144" t="s">
        <v>209</v>
      </c>
      <c r="F326" s="144" t="s">
        <v>603</v>
      </c>
      <c r="J326" s="145">
        <f>BK326</f>
        <v>0</v>
      </c>
      <c r="L326" s="134"/>
      <c r="M326" s="138"/>
      <c r="N326" s="139"/>
      <c r="O326" s="139"/>
      <c r="P326" s="140">
        <f>SUM(P327:P364)</f>
        <v>52.248704999999994</v>
      </c>
      <c r="Q326" s="139"/>
      <c r="R326" s="140">
        <f>SUM(R327:R364)</f>
        <v>5.1564975599999991</v>
      </c>
      <c r="S326" s="139"/>
      <c r="T326" s="141">
        <f>SUM(T327:T364)</f>
        <v>0</v>
      </c>
      <c r="AR326" s="135" t="s">
        <v>84</v>
      </c>
      <c r="AT326" s="142" t="s">
        <v>76</v>
      </c>
      <c r="AU326" s="142" t="s">
        <v>84</v>
      </c>
      <c r="AY326" s="135" t="s">
        <v>184</v>
      </c>
      <c r="BK326" s="143">
        <f>SUM(BK327:BK364)</f>
        <v>0</v>
      </c>
    </row>
    <row r="327" spans="1:65" s="2" customFormat="1" ht="33" customHeight="1" x14ac:dyDescent="0.15">
      <c r="A327" s="30"/>
      <c r="B327" s="146"/>
      <c r="C327" s="147" t="s">
        <v>426</v>
      </c>
      <c r="D327" s="147" t="s">
        <v>186</v>
      </c>
      <c r="E327" s="148" t="s">
        <v>604</v>
      </c>
      <c r="F327" s="149" t="s">
        <v>605</v>
      </c>
      <c r="G327" s="150" t="s">
        <v>189</v>
      </c>
      <c r="H327" s="151">
        <v>24.245000000000001</v>
      </c>
      <c r="I327" s="152"/>
      <c r="J327" s="152">
        <f>ROUND(I327*H327,2)</f>
        <v>0</v>
      </c>
      <c r="K327" s="149" t="s">
        <v>190</v>
      </c>
      <c r="L327" s="31"/>
      <c r="M327" s="153" t="s">
        <v>1</v>
      </c>
      <c r="N327" s="154" t="s">
        <v>42</v>
      </c>
      <c r="O327" s="155">
        <v>8.3000000000000004E-2</v>
      </c>
      <c r="P327" s="155">
        <f>O327*H327</f>
        <v>2.0123350000000002</v>
      </c>
      <c r="Q327" s="155">
        <v>0</v>
      </c>
      <c r="R327" s="155">
        <f>Q327*H327</f>
        <v>0</v>
      </c>
      <c r="S327" s="155">
        <v>0</v>
      </c>
      <c r="T327" s="156">
        <f>S327*H327</f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57" t="s">
        <v>97</v>
      </c>
      <c r="AT327" s="157" t="s">
        <v>186</v>
      </c>
      <c r="AU327" s="157" t="s">
        <v>86</v>
      </c>
      <c r="AY327" s="18" t="s">
        <v>184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8" t="s">
        <v>84</v>
      </c>
      <c r="BK327" s="158">
        <f>ROUND(I327*H327,2)</f>
        <v>0</v>
      </c>
      <c r="BL327" s="18" t="s">
        <v>97</v>
      </c>
      <c r="BM327" s="157" t="s">
        <v>779</v>
      </c>
    </row>
    <row r="328" spans="1:65" s="13" customFormat="1" x14ac:dyDescent="0.15">
      <c r="B328" s="163"/>
      <c r="D328" s="159" t="s">
        <v>194</v>
      </c>
      <c r="E328" s="164" t="s">
        <v>1</v>
      </c>
      <c r="F328" s="165" t="s">
        <v>537</v>
      </c>
      <c r="H328" s="164" t="s">
        <v>1</v>
      </c>
      <c r="L328" s="163"/>
      <c r="M328" s="166"/>
      <c r="N328" s="167"/>
      <c r="O328" s="167"/>
      <c r="P328" s="167"/>
      <c r="Q328" s="167"/>
      <c r="R328" s="167"/>
      <c r="S328" s="167"/>
      <c r="T328" s="168"/>
      <c r="AT328" s="164" t="s">
        <v>194</v>
      </c>
      <c r="AU328" s="164" t="s">
        <v>86</v>
      </c>
      <c r="AV328" s="13" t="s">
        <v>84</v>
      </c>
      <c r="AW328" s="13" t="s">
        <v>32</v>
      </c>
      <c r="AX328" s="13" t="s">
        <v>77</v>
      </c>
      <c r="AY328" s="164" t="s">
        <v>184</v>
      </c>
    </row>
    <row r="329" spans="1:65" s="14" customFormat="1" x14ac:dyDescent="0.15">
      <c r="B329" s="169"/>
      <c r="D329" s="159" t="s">
        <v>194</v>
      </c>
      <c r="E329" s="170" t="s">
        <v>1</v>
      </c>
      <c r="F329" s="171" t="s">
        <v>675</v>
      </c>
      <c r="H329" s="172">
        <v>24.245000000000001</v>
      </c>
      <c r="L329" s="169"/>
      <c r="M329" s="173"/>
      <c r="N329" s="174"/>
      <c r="O329" s="174"/>
      <c r="P329" s="174"/>
      <c r="Q329" s="174"/>
      <c r="R329" s="174"/>
      <c r="S329" s="174"/>
      <c r="T329" s="175"/>
      <c r="AT329" s="170" t="s">
        <v>194</v>
      </c>
      <c r="AU329" s="170" t="s">
        <v>86</v>
      </c>
      <c r="AV329" s="14" t="s">
        <v>86</v>
      </c>
      <c r="AW329" s="14" t="s">
        <v>32</v>
      </c>
      <c r="AX329" s="14" t="s">
        <v>84</v>
      </c>
      <c r="AY329" s="170" t="s">
        <v>184</v>
      </c>
    </row>
    <row r="330" spans="1:65" s="2" customFormat="1" ht="33" customHeight="1" x14ac:dyDescent="0.15">
      <c r="A330" s="30"/>
      <c r="B330" s="146"/>
      <c r="C330" s="147" t="s">
        <v>431</v>
      </c>
      <c r="D330" s="147" t="s">
        <v>186</v>
      </c>
      <c r="E330" s="148" t="s">
        <v>780</v>
      </c>
      <c r="F330" s="149" t="s">
        <v>781</v>
      </c>
      <c r="G330" s="150" t="s">
        <v>189</v>
      </c>
      <c r="H330" s="151">
        <v>26.84</v>
      </c>
      <c r="I330" s="152"/>
      <c r="J330" s="152">
        <f>ROUND(I330*H330,2)</f>
        <v>0</v>
      </c>
      <c r="K330" s="149" t="s">
        <v>190</v>
      </c>
      <c r="L330" s="31"/>
      <c r="M330" s="153" t="s">
        <v>1</v>
      </c>
      <c r="N330" s="154" t="s">
        <v>42</v>
      </c>
      <c r="O330" s="155">
        <v>0.12</v>
      </c>
      <c r="P330" s="155">
        <f>O330*H330</f>
        <v>3.2207999999999997</v>
      </c>
      <c r="Q330" s="155">
        <v>0</v>
      </c>
      <c r="R330" s="155">
        <f>Q330*H330</f>
        <v>0</v>
      </c>
      <c r="S330" s="155">
        <v>0</v>
      </c>
      <c r="T330" s="156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7" t="s">
        <v>97</v>
      </c>
      <c r="AT330" s="157" t="s">
        <v>186</v>
      </c>
      <c r="AU330" s="157" t="s">
        <v>86</v>
      </c>
      <c r="AY330" s="18" t="s">
        <v>184</v>
      </c>
      <c r="BE330" s="158">
        <f>IF(N330="základní",J330,0)</f>
        <v>0</v>
      </c>
      <c r="BF330" s="158">
        <f>IF(N330="snížená",J330,0)</f>
        <v>0</v>
      </c>
      <c r="BG330" s="158">
        <f>IF(N330="zákl. přenesená",J330,0)</f>
        <v>0</v>
      </c>
      <c r="BH330" s="158">
        <f>IF(N330="sníž. přenesená",J330,0)</f>
        <v>0</v>
      </c>
      <c r="BI330" s="158">
        <f>IF(N330="nulová",J330,0)</f>
        <v>0</v>
      </c>
      <c r="BJ330" s="18" t="s">
        <v>84</v>
      </c>
      <c r="BK330" s="158">
        <f>ROUND(I330*H330,2)</f>
        <v>0</v>
      </c>
      <c r="BL330" s="18" t="s">
        <v>97</v>
      </c>
      <c r="BM330" s="157" t="s">
        <v>782</v>
      </c>
    </row>
    <row r="331" spans="1:65" s="14" customFormat="1" x14ac:dyDescent="0.15">
      <c r="B331" s="169"/>
      <c r="D331" s="159" t="s">
        <v>194</v>
      </c>
      <c r="E331" s="170" t="s">
        <v>1</v>
      </c>
      <c r="F331" s="171" t="s">
        <v>783</v>
      </c>
      <c r="H331" s="172">
        <v>26.84</v>
      </c>
      <c r="L331" s="169"/>
      <c r="M331" s="173"/>
      <c r="N331" s="174"/>
      <c r="O331" s="174"/>
      <c r="P331" s="174"/>
      <c r="Q331" s="174"/>
      <c r="R331" s="174"/>
      <c r="S331" s="174"/>
      <c r="T331" s="175"/>
      <c r="AT331" s="170" t="s">
        <v>194</v>
      </c>
      <c r="AU331" s="170" t="s">
        <v>86</v>
      </c>
      <c r="AV331" s="14" t="s">
        <v>86</v>
      </c>
      <c r="AW331" s="14" t="s">
        <v>32</v>
      </c>
      <c r="AX331" s="14" t="s">
        <v>84</v>
      </c>
      <c r="AY331" s="170" t="s">
        <v>184</v>
      </c>
    </row>
    <row r="332" spans="1:65" s="2" customFormat="1" ht="33" customHeight="1" x14ac:dyDescent="0.15">
      <c r="A332" s="30"/>
      <c r="B332" s="146"/>
      <c r="C332" s="147" t="s">
        <v>435</v>
      </c>
      <c r="D332" s="147" t="s">
        <v>186</v>
      </c>
      <c r="E332" s="148" t="s">
        <v>607</v>
      </c>
      <c r="F332" s="149" t="s">
        <v>608</v>
      </c>
      <c r="G332" s="150" t="s">
        <v>189</v>
      </c>
      <c r="H332" s="151">
        <v>24.245000000000001</v>
      </c>
      <c r="I332" s="152"/>
      <c r="J332" s="152">
        <f>ROUND(I332*H332,2)</f>
        <v>0</v>
      </c>
      <c r="K332" s="149" t="s">
        <v>190</v>
      </c>
      <c r="L332" s="31"/>
      <c r="M332" s="153" t="s">
        <v>1</v>
      </c>
      <c r="N332" s="154" t="s">
        <v>42</v>
      </c>
      <c r="O332" s="155">
        <v>0.152</v>
      </c>
      <c r="P332" s="155">
        <f>O332*H332</f>
        <v>3.6852399999999998</v>
      </c>
      <c r="Q332" s="155">
        <v>0</v>
      </c>
      <c r="R332" s="155">
        <f>Q332*H332</f>
        <v>0</v>
      </c>
      <c r="S332" s="155">
        <v>0</v>
      </c>
      <c r="T332" s="156">
        <f>S332*H332</f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7" t="s">
        <v>97</v>
      </c>
      <c r="AT332" s="157" t="s">
        <v>186</v>
      </c>
      <c r="AU332" s="157" t="s">
        <v>86</v>
      </c>
      <c r="AY332" s="18" t="s">
        <v>184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8" t="s">
        <v>84</v>
      </c>
      <c r="BK332" s="158">
        <f>ROUND(I332*H332,2)</f>
        <v>0</v>
      </c>
      <c r="BL332" s="18" t="s">
        <v>97</v>
      </c>
      <c r="BM332" s="157" t="s">
        <v>784</v>
      </c>
    </row>
    <row r="333" spans="1:65" s="13" customFormat="1" x14ac:dyDescent="0.15">
      <c r="B333" s="163"/>
      <c r="D333" s="159" t="s">
        <v>194</v>
      </c>
      <c r="E333" s="164" t="s">
        <v>1</v>
      </c>
      <c r="F333" s="165" t="s">
        <v>195</v>
      </c>
      <c r="H333" s="164" t="s">
        <v>1</v>
      </c>
      <c r="L333" s="163"/>
      <c r="M333" s="166"/>
      <c r="N333" s="167"/>
      <c r="O333" s="167"/>
      <c r="P333" s="167"/>
      <c r="Q333" s="167"/>
      <c r="R333" s="167"/>
      <c r="S333" s="167"/>
      <c r="T333" s="168"/>
      <c r="AT333" s="164" t="s">
        <v>194</v>
      </c>
      <c r="AU333" s="164" t="s">
        <v>86</v>
      </c>
      <c r="AV333" s="13" t="s">
        <v>84</v>
      </c>
      <c r="AW333" s="13" t="s">
        <v>32</v>
      </c>
      <c r="AX333" s="13" t="s">
        <v>77</v>
      </c>
      <c r="AY333" s="164" t="s">
        <v>184</v>
      </c>
    </row>
    <row r="334" spans="1:65" s="13" customFormat="1" x14ac:dyDescent="0.15">
      <c r="B334" s="163"/>
      <c r="D334" s="159" t="s">
        <v>194</v>
      </c>
      <c r="E334" s="164" t="s">
        <v>1</v>
      </c>
      <c r="F334" s="165" t="s">
        <v>196</v>
      </c>
      <c r="H334" s="164" t="s">
        <v>1</v>
      </c>
      <c r="L334" s="163"/>
      <c r="M334" s="166"/>
      <c r="N334" s="167"/>
      <c r="O334" s="167"/>
      <c r="P334" s="167"/>
      <c r="Q334" s="167"/>
      <c r="R334" s="167"/>
      <c r="S334" s="167"/>
      <c r="T334" s="168"/>
      <c r="AT334" s="164" t="s">
        <v>194</v>
      </c>
      <c r="AU334" s="164" t="s">
        <v>86</v>
      </c>
      <c r="AV334" s="13" t="s">
        <v>84</v>
      </c>
      <c r="AW334" s="13" t="s">
        <v>32</v>
      </c>
      <c r="AX334" s="13" t="s">
        <v>77</v>
      </c>
      <c r="AY334" s="164" t="s">
        <v>184</v>
      </c>
    </row>
    <row r="335" spans="1:65" s="14" customFormat="1" x14ac:dyDescent="0.15">
      <c r="B335" s="169"/>
      <c r="D335" s="159" t="s">
        <v>194</v>
      </c>
      <c r="E335" s="170" t="s">
        <v>1</v>
      </c>
      <c r="F335" s="171" t="s">
        <v>675</v>
      </c>
      <c r="H335" s="172">
        <v>24.245000000000001</v>
      </c>
      <c r="L335" s="169"/>
      <c r="M335" s="173"/>
      <c r="N335" s="174"/>
      <c r="O335" s="174"/>
      <c r="P335" s="174"/>
      <c r="Q335" s="174"/>
      <c r="R335" s="174"/>
      <c r="S335" s="174"/>
      <c r="T335" s="175"/>
      <c r="AT335" s="170" t="s">
        <v>194</v>
      </c>
      <c r="AU335" s="170" t="s">
        <v>86</v>
      </c>
      <c r="AV335" s="14" t="s">
        <v>86</v>
      </c>
      <c r="AW335" s="14" t="s">
        <v>32</v>
      </c>
      <c r="AX335" s="14" t="s">
        <v>84</v>
      </c>
      <c r="AY335" s="170" t="s">
        <v>184</v>
      </c>
    </row>
    <row r="336" spans="1:65" s="2" customFormat="1" ht="49" customHeight="1" x14ac:dyDescent="0.15">
      <c r="A336" s="30"/>
      <c r="B336" s="146"/>
      <c r="C336" s="147" t="s">
        <v>439</v>
      </c>
      <c r="D336" s="147" t="s">
        <v>186</v>
      </c>
      <c r="E336" s="148" t="s">
        <v>610</v>
      </c>
      <c r="F336" s="149" t="s">
        <v>611</v>
      </c>
      <c r="G336" s="150" t="s">
        <v>189</v>
      </c>
      <c r="H336" s="151">
        <v>24.245000000000001</v>
      </c>
      <c r="I336" s="152"/>
      <c r="J336" s="152">
        <f>ROUND(I336*H336,2)</f>
        <v>0</v>
      </c>
      <c r="K336" s="149" t="s">
        <v>190</v>
      </c>
      <c r="L336" s="31"/>
      <c r="M336" s="153" t="s">
        <v>1</v>
      </c>
      <c r="N336" s="154" t="s">
        <v>42</v>
      </c>
      <c r="O336" s="155">
        <v>0.14899999999999999</v>
      </c>
      <c r="P336" s="155">
        <f>O336*H336</f>
        <v>3.6125050000000001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7" t="s">
        <v>97</v>
      </c>
      <c r="AT336" s="157" t="s">
        <v>186</v>
      </c>
      <c r="AU336" s="157" t="s">
        <v>86</v>
      </c>
      <c r="AY336" s="18" t="s">
        <v>184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8" t="s">
        <v>84</v>
      </c>
      <c r="BK336" s="158">
        <f>ROUND(I336*H336,2)</f>
        <v>0</v>
      </c>
      <c r="BL336" s="18" t="s">
        <v>97</v>
      </c>
      <c r="BM336" s="157" t="s">
        <v>785</v>
      </c>
    </row>
    <row r="337" spans="1:65" s="13" customFormat="1" x14ac:dyDescent="0.15">
      <c r="B337" s="163"/>
      <c r="D337" s="159" t="s">
        <v>194</v>
      </c>
      <c r="E337" s="164" t="s">
        <v>1</v>
      </c>
      <c r="F337" s="165" t="s">
        <v>195</v>
      </c>
      <c r="H337" s="164" t="s">
        <v>1</v>
      </c>
      <c r="L337" s="163"/>
      <c r="M337" s="166"/>
      <c r="N337" s="167"/>
      <c r="O337" s="167"/>
      <c r="P337" s="167"/>
      <c r="Q337" s="167"/>
      <c r="R337" s="167"/>
      <c r="S337" s="167"/>
      <c r="T337" s="168"/>
      <c r="AT337" s="164" t="s">
        <v>194</v>
      </c>
      <c r="AU337" s="164" t="s">
        <v>86</v>
      </c>
      <c r="AV337" s="13" t="s">
        <v>84</v>
      </c>
      <c r="AW337" s="13" t="s">
        <v>32</v>
      </c>
      <c r="AX337" s="13" t="s">
        <v>77</v>
      </c>
      <c r="AY337" s="164" t="s">
        <v>184</v>
      </c>
    </row>
    <row r="338" spans="1:65" s="13" customFormat="1" x14ac:dyDescent="0.15">
      <c r="B338" s="163"/>
      <c r="D338" s="159" t="s">
        <v>194</v>
      </c>
      <c r="E338" s="164" t="s">
        <v>1</v>
      </c>
      <c r="F338" s="165" t="s">
        <v>196</v>
      </c>
      <c r="H338" s="164" t="s">
        <v>1</v>
      </c>
      <c r="L338" s="163"/>
      <c r="M338" s="166"/>
      <c r="N338" s="167"/>
      <c r="O338" s="167"/>
      <c r="P338" s="167"/>
      <c r="Q338" s="167"/>
      <c r="R338" s="167"/>
      <c r="S338" s="167"/>
      <c r="T338" s="168"/>
      <c r="AT338" s="164" t="s">
        <v>194</v>
      </c>
      <c r="AU338" s="164" t="s">
        <v>86</v>
      </c>
      <c r="AV338" s="13" t="s">
        <v>84</v>
      </c>
      <c r="AW338" s="13" t="s">
        <v>32</v>
      </c>
      <c r="AX338" s="13" t="s">
        <v>77</v>
      </c>
      <c r="AY338" s="164" t="s">
        <v>184</v>
      </c>
    </row>
    <row r="339" spans="1:65" s="14" customFormat="1" x14ac:dyDescent="0.15">
      <c r="B339" s="169"/>
      <c r="D339" s="159" t="s">
        <v>194</v>
      </c>
      <c r="E339" s="170" t="s">
        <v>1</v>
      </c>
      <c r="F339" s="171" t="s">
        <v>675</v>
      </c>
      <c r="H339" s="172">
        <v>24.245000000000001</v>
      </c>
      <c r="L339" s="169"/>
      <c r="M339" s="173"/>
      <c r="N339" s="174"/>
      <c r="O339" s="174"/>
      <c r="P339" s="174"/>
      <c r="Q339" s="174"/>
      <c r="R339" s="174"/>
      <c r="S339" s="174"/>
      <c r="T339" s="175"/>
      <c r="AT339" s="170" t="s">
        <v>194</v>
      </c>
      <c r="AU339" s="170" t="s">
        <v>86</v>
      </c>
      <c r="AV339" s="14" t="s">
        <v>86</v>
      </c>
      <c r="AW339" s="14" t="s">
        <v>32</v>
      </c>
      <c r="AX339" s="14" t="s">
        <v>84</v>
      </c>
      <c r="AY339" s="170" t="s">
        <v>184</v>
      </c>
    </row>
    <row r="340" spans="1:65" s="2" customFormat="1" ht="24.25" customHeight="1" x14ac:dyDescent="0.15">
      <c r="A340" s="30"/>
      <c r="B340" s="146"/>
      <c r="C340" s="147" t="s">
        <v>444</v>
      </c>
      <c r="D340" s="147" t="s">
        <v>186</v>
      </c>
      <c r="E340" s="148" t="s">
        <v>613</v>
      </c>
      <c r="F340" s="149" t="s">
        <v>614</v>
      </c>
      <c r="G340" s="150" t="s">
        <v>189</v>
      </c>
      <c r="H340" s="151">
        <v>24.245000000000001</v>
      </c>
      <c r="I340" s="152"/>
      <c r="J340" s="152">
        <f>ROUND(I340*H340,2)</f>
        <v>0</v>
      </c>
      <c r="K340" s="149" t="s">
        <v>190</v>
      </c>
      <c r="L340" s="31"/>
      <c r="M340" s="153" t="s">
        <v>1</v>
      </c>
      <c r="N340" s="154" t="s">
        <v>42</v>
      </c>
      <c r="O340" s="155">
        <v>4.0000000000000001E-3</v>
      </c>
      <c r="P340" s="155">
        <f>O340*H340</f>
        <v>9.6980000000000011E-2</v>
      </c>
      <c r="Q340" s="155">
        <v>0</v>
      </c>
      <c r="R340" s="155">
        <f>Q340*H340</f>
        <v>0</v>
      </c>
      <c r="S340" s="155">
        <v>0</v>
      </c>
      <c r="T340" s="156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7" t="s">
        <v>97</v>
      </c>
      <c r="AT340" s="157" t="s">
        <v>186</v>
      </c>
      <c r="AU340" s="157" t="s">
        <v>86</v>
      </c>
      <c r="AY340" s="18" t="s">
        <v>184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8" t="s">
        <v>84</v>
      </c>
      <c r="BK340" s="158">
        <f>ROUND(I340*H340,2)</f>
        <v>0</v>
      </c>
      <c r="BL340" s="18" t="s">
        <v>97</v>
      </c>
      <c r="BM340" s="157" t="s">
        <v>786</v>
      </c>
    </row>
    <row r="341" spans="1:65" s="13" customFormat="1" x14ac:dyDescent="0.15">
      <c r="B341" s="163"/>
      <c r="D341" s="159" t="s">
        <v>194</v>
      </c>
      <c r="E341" s="164" t="s">
        <v>1</v>
      </c>
      <c r="F341" s="165" t="s">
        <v>195</v>
      </c>
      <c r="H341" s="164" t="s">
        <v>1</v>
      </c>
      <c r="L341" s="163"/>
      <c r="M341" s="166"/>
      <c r="N341" s="167"/>
      <c r="O341" s="167"/>
      <c r="P341" s="167"/>
      <c r="Q341" s="167"/>
      <c r="R341" s="167"/>
      <c r="S341" s="167"/>
      <c r="T341" s="168"/>
      <c r="AT341" s="164" t="s">
        <v>194</v>
      </c>
      <c r="AU341" s="164" t="s">
        <v>86</v>
      </c>
      <c r="AV341" s="13" t="s">
        <v>84</v>
      </c>
      <c r="AW341" s="13" t="s">
        <v>32</v>
      </c>
      <c r="AX341" s="13" t="s">
        <v>77</v>
      </c>
      <c r="AY341" s="164" t="s">
        <v>184</v>
      </c>
    </row>
    <row r="342" spans="1:65" s="13" customFormat="1" x14ac:dyDescent="0.15">
      <c r="B342" s="163"/>
      <c r="D342" s="159" t="s">
        <v>194</v>
      </c>
      <c r="E342" s="164" t="s">
        <v>1</v>
      </c>
      <c r="F342" s="165" t="s">
        <v>196</v>
      </c>
      <c r="H342" s="164" t="s">
        <v>1</v>
      </c>
      <c r="L342" s="163"/>
      <c r="M342" s="166"/>
      <c r="N342" s="167"/>
      <c r="O342" s="167"/>
      <c r="P342" s="167"/>
      <c r="Q342" s="167"/>
      <c r="R342" s="167"/>
      <c r="S342" s="167"/>
      <c r="T342" s="168"/>
      <c r="AT342" s="164" t="s">
        <v>194</v>
      </c>
      <c r="AU342" s="164" t="s">
        <v>86</v>
      </c>
      <c r="AV342" s="13" t="s">
        <v>84</v>
      </c>
      <c r="AW342" s="13" t="s">
        <v>32</v>
      </c>
      <c r="AX342" s="13" t="s">
        <v>77</v>
      </c>
      <c r="AY342" s="164" t="s">
        <v>184</v>
      </c>
    </row>
    <row r="343" spans="1:65" s="14" customFormat="1" x14ac:dyDescent="0.15">
      <c r="B343" s="169"/>
      <c r="D343" s="159" t="s">
        <v>194</v>
      </c>
      <c r="E343" s="170" t="s">
        <v>1</v>
      </c>
      <c r="F343" s="171" t="s">
        <v>675</v>
      </c>
      <c r="H343" s="172">
        <v>24.245000000000001</v>
      </c>
      <c r="L343" s="169"/>
      <c r="M343" s="173"/>
      <c r="N343" s="174"/>
      <c r="O343" s="174"/>
      <c r="P343" s="174"/>
      <c r="Q343" s="174"/>
      <c r="R343" s="174"/>
      <c r="S343" s="174"/>
      <c r="T343" s="175"/>
      <c r="AT343" s="170" t="s">
        <v>194</v>
      </c>
      <c r="AU343" s="170" t="s">
        <v>86</v>
      </c>
      <c r="AV343" s="14" t="s">
        <v>86</v>
      </c>
      <c r="AW343" s="14" t="s">
        <v>32</v>
      </c>
      <c r="AX343" s="14" t="s">
        <v>84</v>
      </c>
      <c r="AY343" s="170" t="s">
        <v>184</v>
      </c>
    </row>
    <row r="344" spans="1:65" s="2" customFormat="1" ht="24.25" customHeight="1" x14ac:dyDescent="0.15">
      <c r="A344" s="30"/>
      <c r="B344" s="146"/>
      <c r="C344" s="147" t="s">
        <v>449</v>
      </c>
      <c r="D344" s="147" t="s">
        <v>186</v>
      </c>
      <c r="E344" s="148" t="s">
        <v>616</v>
      </c>
      <c r="F344" s="149" t="s">
        <v>617</v>
      </c>
      <c r="G344" s="150" t="s">
        <v>189</v>
      </c>
      <c r="H344" s="151">
        <v>24.245000000000001</v>
      </c>
      <c r="I344" s="152"/>
      <c r="J344" s="152">
        <f>ROUND(I344*H344,2)</f>
        <v>0</v>
      </c>
      <c r="K344" s="149" t="s">
        <v>190</v>
      </c>
      <c r="L344" s="31"/>
      <c r="M344" s="153" t="s">
        <v>1</v>
      </c>
      <c r="N344" s="154" t="s">
        <v>42</v>
      </c>
      <c r="O344" s="155">
        <v>2E-3</v>
      </c>
      <c r="P344" s="155">
        <f>O344*H344</f>
        <v>4.8490000000000005E-2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57" t="s">
        <v>97</v>
      </c>
      <c r="AT344" s="157" t="s">
        <v>186</v>
      </c>
      <c r="AU344" s="157" t="s">
        <v>86</v>
      </c>
      <c r="AY344" s="18" t="s">
        <v>184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8" t="s">
        <v>84</v>
      </c>
      <c r="BK344" s="158">
        <f>ROUND(I344*H344,2)</f>
        <v>0</v>
      </c>
      <c r="BL344" s="18" t="s">
        <v>97</v>
      </c>
      <c r="BM344" s="157" t="s">
        <v>787</v>
      </c>
    </row>
    <row r="345" spans="1:65" s="13" customFormat="1" x14ac:dyDescent="0.15">
      <c r="B345" s="163"/>
      <c r="D345" s="159" t="s">
        <v>194</v>
      </c>
      <c r="E345" s="164" t="s">
        <v>1</v>
      </c>
      <c r="F345" s="165" t="s">
        <v>195</v>
      </c>
      <c r="H345" s="164" t="s">
        <v>1</v>
      </c>
      <c r="L345" s="163"/>
      <c r="M345" s="166"/>
      <c r="N345" s="167"/>
      <c r="O345" s="167"/>
      <c r="P345" s="167"/>
      <c r="Q345" s="167"/>
      <c r="R345" s="167"/>
      <c r="S345" s="167"/>
      <c r="T345" s="168"/>
      <c r="AT345" s="164" t="s">
        <v>194</v>
      </c>
      <c r="AU345" s="164" t="s">
        <v>86</v>
      </c>
      <c r="AV345" s="13" t="s">
        <v>84</v>
      </c>
      <c r="AW345" s="13" t="s">
        <v>32</v>
      </c>
      <c r="AX345" s="13" t="s">
        <v>77</v>
      </c>
      <c r="AY345" s="164" t="s">
        <v>184</v>
      </c>
    </row>
    <row r="346" spans="1:65" s="13" customFormat="1" x14ac:dyDescent="0.15">
      <c r="B346" s="163"/>
      <c r="D346" s="159" t="s">
        <v>194</v>
      </c>
      <c r="E346" s="164" t="s">
        <v>1</v>
      </c>
      <c r="F346" s="165" t="s">
        <v>196</v>
      </c>
      <c r="H346" s="164" t="s">
        <v>1</v>
      </c>
      <c r="L346" s="163"/>
      <c r="M346" s="166"/>
      <c r="N346" s="167"/>
      <c r="O346" s="167"/>
      <c r="P346" s="167"/>
      <c r="Q346" s="167"/>
      <c r="R346" s="167"/>
      <c r="S346" s="167"/>
      <c r="T346" s="168"/>
      <c r="AT346" s="164" t="s">
        <v>194</v>
      </c>
      <c r="AU346" s="164" t="s">
        <v>86</v>
      </c>
      <c r="AV346" s="13" t="s">
        <v>84</v>
      </c>
      <c r="AW346" s="13" t="s">
        <v>32</v>
      </c>
      <c r="AX346" s="13" t="s">
        <v>77</v>
      </c>
      <c r="AY346" s="164" t="s">
        <v>184</v>
      </c>
    </row>
    <row r="347" spans="1:65" s="14" customFormat="1" x14ac:dyDescent="0.15">
      <c r="B347" s="169"/>
      <c r="D347" s="159" t="s">
        <v>194</v>
      </c>
      <c r="E347" s="170" t="s">
        <v>1</v>
      </c>
      <c r="F347" s="171" t="s">
        <v>675</v>
      </c>
      <c r="H347" s="172">
        <v>24.245000000000001</v>
      </c>
      <c r="L347" s="169"/>
      <c r="M347" s="173"/>
      <c r="N347" s="174"/>
      <c r="O347" s="174"/>
      <c r="P347" s="174"/>
      <c r="Q347" s="174"/>
      <c r="R347" s="174"/>
      <c r="S347" s="174"/>
      <c r="T347" s="175"/>
      <c r="AT347" s="170" t="s">
        <v>194</v>
      </c>
      <c r="AU347" s="170" t="s">
        <v>86</v>
      </c>
      <c r="AV347" s="14" t="s">
        <v>86</v>
      </c>
      <c r="AW347" s="14" t="s">
        <v>32</v>
      </c>
      <c r="AX347" s="14" t="s">
        <v>84</v>
      </c>
      <c r="AY347" s="170" t="s">
        <v>184</v>
      </c>
    </row>
    <row r="348" spans="1:65" s="2" customFormat="1" ht="44.25" customHeight="1" x14ac:dyDescent="0.15">
      <c r="A348" s="30"/>
      <c r="B348" s="146"/>
      <c r="C348" s="147" t="s">
        <v>453</v>
      </c>
      <c r="D348" s="147" t="s">
        <v>186</v>
      </c>
      <c r="E348" s="148" t="s">
        <v>619</v>
      </c>
      <c r="F348" s="149" t="s">
        <v>620</v>
      </c>
      <c r="G348" s="150" t="s">
        <v>189</v>
      </c>
      <c r="H348" s="151">
        <v>24.245000000000001</v>
      </c>
      <c r="I348" s="152"/>
      <c r="J348" s="152">
        <f>ROUND(I348*H348,2)</f>
        <v>0</v>
      </c>
      <c r="K348" s="149" t="s">
        <v>190</v>
      </c>
      <c r="L348" s="31"/>
      <c r="M348" s="153" t="s">
        <v>1</v>
      </c>
      <c r="N348" s="154" t="s">
        <v>42</v>
      </c>
      <c r="O348" s="155">
        <v>7.0999999999999994E-2</v>
      </c>
      <c r="P348" s="155">
        <f>O348*H348</f>
        <v>1.721395</v>
      </c>
      <c r="Q348" s="155">
        <v>0</v>
      </c>
      <c r="R348" s="155">
        <f>Q348*H348</f>
        <v>0</v>
      </c>
      <c r="S348" s="155">
        <v>0</v>
      </c>
      <c r="T348" s="156">
        <f>S348*H348</f>
        <v>0</v>
      </c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R348" s="157" t="s">
        <v>97</v>
      </c>
      <c r="AT348" s="157" t="s">
        <v>186</v>
      </c>
      <c r="AU348" s="157" t="s">
        <v>86</v>
      </c>
      <c r="AY348" s="18" t="s">
        <v>184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8" t="s">
        <v>84</v>
      </c>
      <c r="BK348" s="158">
        <f>ROUND(I348*H348,2)</f>
        <v>0</v>
      </c>
      <c r="BL348" s="18" t="s">
        <v>97</v>
      </c>
      <c r="BM348" s="157" t="s">
        <v>788</v>
      </c>
    </row>
    <row r="349" spans="1:65" s="13" customFormat="1" x14ac:dyDescent="0.15">
      <c r="B349" s="163"/>
      <c r="D349" s="159" t="s">
        <v>194</v>
      </c>
      <c r="E349" s="164" t="s">
        <v>1</v>
      </c>
      <c r="F349" s="165" t="s">
        <v>195</v>
      </c>
      <c r="H349" s="164" t="s">
        <v>1</v>
      </c>
      <c r="L349" s="163"/>
      <c r="M349" s="166"/>
      <c r="N349" s="167"/>
      <c r="O349" s="167"/>
      <c r="P349" s="167"/>
      <c r="Q349" s="167"/>
      <c r="R349" s="167"/>
      <c r="S349" s="167"/>
      <c r="T349" s="168"/>
      <c r="AT349" s="164" t="s">
        <v>194</v>
      </c>
      <c r="AU349" s="164" t="s">
        <v>86</v>
      </c>
      <c r="AV349" s="13" t="s">
        <v>84</v>
      </c>
      <c r="AW349" s="13" t="s">
        <v>32</v>
      </c>
      <c r="AX349" s="13" t="s">
        <v>77</v>
      </c>
      <c r="AY349" s="164" t="s">
        <v>184</v>
      </c>
    </row>
    <row r="350" spans="1:65" s="13" customFormat="1" x14ac:dyDescent="0.15">
      <c r="B350" s="163"/>
      <c r="D350" s="159" t="s">
        <v>194</v>
      </c>
      <c r="E350" s="164" t="s">
        <v>1</v>
      </c>
      <c r="F350" s="165" t="s">
        <v>196</v>
      </c>
      <c r="H350" s="164" t="s">
        <v>1</v>
      </c>
      <c r="L350" s="163"/>
      <c r="M350" s="166"/>
      <c r="N350" s="167"/>
      <c r="O350" s="167"/>
      <c r="P350" s="167"/>
      <c r="Q350" s="167"/>
      <c r="R350" s="167"/>
      <c r="S350" s="167"/>
      <c r="T350" s="168"/>
      <c r="AT350" s="164" t="s">
        <v>194</v>
      </c>
      <c r="AU350" s="164" t="s">
        <v>86</v>
      </c>
      <c r="AV350" s="13" t="s">
        <v>84</v>
      </c>
      <c r="AW350" s="13" t="s">
        <v>32</v>
      </c>
      <c r="AX350" s="13" t="s">
        <v>77</v>
      </c>
      <c r="AY350" s="164" t="s">
        <v>184</v>
      </c>
    </row>
    <row r="351" spans="1:65" s="14" customFormat="1" x14ac:dyDescent="0.15">
      <c r="B351" s="169"/>
      <c r="D351" s="159" t="s">
        <v>194</v>
      </c>
      <c r="E351" s="170" t="s">
        <v>1</v>
      </c>
      <c r="F351" s="171" t="s">
        <v>675</v>
      </c>
      <c r="H351" s="172">
        <v>24.245000000000001</v>
      </c>
      <c r="L351" s="169"/>
      <c r="M351" s="173"/>
      <c r="N351" s="174"/>
      <c r="O351" s="174"/>
      <c r="P351" s="174"/>
      <c r="Q351" s="174"/>
      <c r="R351" s="174"/>
      <c r="S351" s="174"/>
      <c r="T351" s="175"/>
      <c r="AT351" s="170" t="s">
        <v>194</v>
      </c>
      <c r="AU351" s="170" t="s">
        <v>86</v>
      </c>
      <c r="AV351" s="14" t="s">
        <v>86</v>
      </c>
      <c r="AW351" s="14" t="s">
        <v>32</v>
      </c>
      <c r="AX351" s="14" t="s">
        <v>84</v>
      </c>
      <c r="AY351" s="170" t="s">
        <v>184</v>
      </c>
    </row>
    <row r="352" spans="1:65" s="2" customFormat="1" ht="76.25" customHeight="1" x14ac:dyDescent="0.15">
      <c r="A352" s="30"/>
      <c r="B352" s="146"/>
      <c r="C352" s="147" t="s">
        <v>457</v>
      </c>
      <c r="D352" s="147" t="s">
        <v>186</v>
      </c>
      <c r="E352" s="148" t="s">
        <v>789</v>
      </c>
      <c r="F352" s="149" t="s">
        <v>790</v>
      </c>
      <c r="G352" s="150" t="s">
        <v>189</v>
      </c>
      <c r="H352" s="151">
        <v>35.497999999999998</v>
      </c>
      <c r="I352" s="152"/>
      <c r="J352" s="152">
        <f>ROUND(I352*H352,2)</f>
        <v>0</v>
      </c>
      <c r="K352" s="149" t="s">
        <v>190</v>
      </c>
      <c r="L352" s="31"/>
      <c r="M352" s="153" t="s">
        <v>1</v>
      </c>
      <c r="N352" s="154" t="s">
        <v>42</v>
      </c>
      <c r="O352" s="155">
        <v>0.72</v>
      </c>
      <c r="P352" s="155">
        <f>O352*H352</f>
        <v>25.558559999999996</v>
      </c>
      <c r="Q352" s="155">
        <v>8.9219999999999994E-2</v>
      </c>
      <c r="R352" s="155">
        <f>Q352*H352</f>
        <v>3.1671315599999996</v>
      </c>
      <c r="S352" s="155">
        <v>0</v>
      </c>
      <c r="T352" s="156">
        <f>S352*H352</f>
        <v>0</v>
      </c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R352" s="157" t="s">
        <v>97</v>
      </c>
      <c r="AT352" s="157" t="s">
        <v>186</v>
      </c>
      <c r="AU352" s="157" t="s">
        <v>86</v>
      </c>
      <c r="AY352" s="18" t="s">
        <v>184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8" t="s">
        <v>84</v>
      </c>
      <c r="BK352" s="158">
        <f>ROUND(I352*H352,2)</f>
        <v>0</v>
      </c>
      <c r="BL352" s="18" t="s">
        <v>97</v>
      </c>
      <c r="BM352" s="157" t="s">
        <v>791</v>
      </c>
    </row>
    <row r="353" spans="1:65" s="14" customFormat="1" x14ac:dyDescent="0.15">
      <c r="B353" s="169"/>
      <c r="D353" s="159" t="s">
        <v>194</v>
      </c>
      <c r="E353" s="170" t="s">
        <v>1</v>
      </c>
      <c r="F353" s="171" t="s">
        <v>672</v>
      </c>
      <c r="H353" s="172">
        <v>35.497999999999998</v>
      </c>
      <c r="L353" s="169"/>
      <c r="M353" s="173"/>
      <c r="N353" s="174"/>
      <c r="O353" s="174"/>
      <c r="P353" s="174"/>
      <c r="Q353" s="174"/>
      <c r="R353" s="174"/>
      <c r="S353" s="174"/>
      <c r="T353" s="175"/>
      <c r="AT353" s="170" t="s">
        <v>194</v>
      </c>
      <c r="AU353" s="170" t="s">
        <v>86</v>
      </c>
      <c r="AV353" s="14" t="s">
        <v>86</v>
      </c>
      <c r="AW353" s="14" t="s">
        <v>32</v>
      </c>
      <c r="AX353" s="14" t="s">
        <v>84</v>
      </c>
      <c r="AY353" s="170" t="s">
        <v>184</v>
      </c>
    </row>
    <row r="354" spans="1:65" s="2" customFormat="1" ht="16.5" customHeight="1" x14ac:dyDescent="0.15">
      <c r="A354" s="30"/>
      <c r="B354" s="146"/>
      <c r="C354" s="183" t="s">
        <v>461</v>
      </c>
      <c r="D354" s="183" t="s">
        <v>310</v>
      </c>
      <c r="E354" s="184" t="s">
        <v>792</v>
      </c>
      <c r="F354" s="185" t="s">
        <v>793</v>
      </c>
      <c r="G354" s="186" t="s">
        <v>189</v>
      </c>
      <c r="H354" s="187">
        <v>3.55</v>
      </c>
      <c r="I354" s="188"/>
      <c r="J354" s="188">
        <f>ROUND(I354*H354,2)</f>
        <v>0</v>
      </c>
      <c r="K354" s="185" t="s">
        <v>190</v>
      </c>
      <c r="L354" s="189"/>
      <c r="M354" s="190" t="s">
        <v>1</v>
      </c>
      <c r="N354" s="191" t="s">
        <v>42</v>
      </c>
      <c r="O354" s="155">
        <v>0</v>
      </c>
      <c r="P354" s="155">
        <f>O354*H354</f>
        <v>0</v>
      </c>
      <c r="Q354" s="155">
        <v>0.113</v>
      </c>
      <c r="R354" s="155">
        <f>Q354*H354</f>
        <v>0.40115000000000001</v>
      </c>
      <c r="S354" s="155">
        <v>0</v>
      </c>
      <c r="T354" s="156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7" t="s">
        <v>226</v>
      </c>
      <c r="AT354" s="157" t="s">
        <v>310</v>
      </c>
      <c r="AU354" s="157" t="s">
        <v>86</v>
      </c>
      <c r="AY354" s="18" t="s">
        <v>184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8" t="s">
        <v>84</v>
      </c>
      <c r="BK354" s="158">
        <f>ROUND(I354*H354,2)</f>
        <v>0</v>
      </c>
      <c r="BL354" s="18" t="s">
        <v>97</v>
      </c>
      <c r="BM354" s="157" t="s">
        <v>794</v>
      </c>
    </row>
    <row r="355" spans="1:65" s="13" customFormat="1" x14ac:dyDescent="0.15">
      <c r="B355" s="163"/>
      <c r="D355" s="159" t="s">
        <v>194</v>
      </c>
      <c r="E355" s="164" t="s">
        <v>1</v>
      </c>
      <c r="F355" s="165" t="s">
        <v>795</v>
      </c>
      <c r="H355" s="164" t="s">
        <v>1</v>
      </c>
      <c r="L355" s="163"/>
      <c r="M355" s="166"/>
      <c r="N355" s="167"/>
      <c r="O355" s="167"/>
      <c r="P355" s="167"/>
      <c r="Q355" s="167"/>
      <c r="R355" s="167"/>
      <c r="S355" s="167"/>
      <c r="T355" s="168"/>
      <c r="AT355" s="164" t="s">
        <v>194</v>
      </c>
      <c r="AU355" s="164" t="s">
        <v>86</v>
      </c>
      <c r="AV355" s="13" t="s">
        <v>84</v>
      </c>
      <c r="AW355" s="13" t="s">
        <v>32</v>
      </c>
      <c r="AX355" s="13" t="s">
        <v>77</v>
      </c>
      <c r="AY355" s="164" t="s">
        <v>184</v>
      </c>
    </row>
    <row r="356" spans="1:65" s="14" customFormat="1" x14ac:dyDescent="0.15">
      <c r="B356" s="169"/>
      <c r="D356" s="159" t="s">
        <v>194</v>
      </c>
      <c r="E356" s="170" t="s">
        <v>1</v>
      </c>
      <c r="F356" s="171" t="s">
        <v>796</v>
      </c>
      <c r="H356" s="172">
        <v>3.55</v>
      </c>
      <c r="L356" s="169"/>
      <c r="M356" s="173"/>
      <c r="N356" s="174"/>
      <c r="O356" s="174"/>
      <c r="P356" s="174"/>
      <c r="Q356" s="174"/>
      <c r="R356" s="174"/>
      <c r="S356" s="174"/>
      <c r="T356" s="175"/>
      <c r="AT356" s="170" t="s">
        <v>194</v>
      </c>
      <c r="AU356" s="170" t="s">
        <v>86</v>
      </c>
      <c r="AV356" s="14" t="s">
        <v>86</v>
      </c>
      <c r="AW356" s="14" t="s">
        <v>32</v>
      </c>
      <c r="AX356" s="14" t="s">
        <v>84</v>
      </c>
      <c r="AY356" s="170" t="s">
        <v>184</v>
      </c>
    </row>
    <row r="357" spans="1:65" s="2" customFormat="1" ht="76.25" customHeight="1" x14ac:dyDescent="0.15">
      <c r="A357" s="30"/>
      <c r="B357" s="146"/>
      <c r="C357" s="147" t="s">
        <v>465</v>
      </c>
      <c r="D357" s="147" t="s">
        <v>186</v>
      </c>
      <c r="E357" s="148" t="s">
        <v>797</v>
      </c>
      <c r="F357" s="149" t="s">
        <v>798</v>
      </c>
      <c r="G357" s="150" t="s">
        <v>189</v>
      </c>
      <c r="H357" s="151">
        <v>15.8</v>
      </c>
      <c r="I357" s="152"/>
      <c r="J357" s="152">
        <f>ROUND(I357*H357,2)</f>
        <v>0</v>
      </c>
      <c r="K357" s="149" t="s">
        <v>190</v>
      </c>
      <c r="L357" s="31"/>
      <c r="M357" s="153" t="s">
        <v>1</v>
      </c>
      <c r="N357" s="154" t="s">
        <v>42</v>
      </c>
      <c r="O357" s="155">
        <v>0.77800000000000002</v>
      </c>
      <c r="P357" s="155">
        <f>O357*H357</f>
        <v>12.292400000000001</v>
      </c>
      <c r="Q357" s="155">
        <v>8.9219999999999994E-2</v>
      </c>
      <c r="R357" s="155">
        <f>Q357*H357</f>
        <v>1.4096759999999999</v>
      </c>
      <c r="S357" s="155">
        <v>0</v>
      </c>
      <c r="T357" s="156">
        <f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57" t="s">
        <v>97</v>
      </c>
      <c r="AT357" s="157" t="s">
        <v>186</v>
      </c>
      <c r="AU357" s="157" t="s">
        <v>86</v>
      </c>
      <c r="AY357" s="18" t="s">
        <v>184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8" t="s">
        <v>84</v>
      </c>
      <c r="BK357" s="158">
        <f>ROUND(I357*H357,2)</f>
        <v>0</v>
      </c>
      <c r="BL357" s="18" t="s">
        <v>97</v>
      </c>
      <c r="BM357" s="157" t="s">
        <v>799</v>
      </c>
    </row>
    <row r="358" spans="1:65" s="14" customFormat="1" x14ac:dyDescent="0.15">
      <c r="B358" s="169"/>
      <c r="D358" s="159" t="s">
        <v>194</v>
      </c>
      <c r="E358" s="170" t="s">
        <v>1</v>
      </c>
      <c r="F358" s="171" t="s">
        <v>673</v>
      </c>
      <c r="H358" s="172">
        <v>15.8</v>
      </c>
      <c r="L358" s="169"/>
      <c r="M358" s="173"/>
      <c r="N358" s="174"/>
      <c r="O358" s="174"/>
      <c r="P358" s="174"/>
      <c r="Q358" s="174"/>
      <c r="R358" s="174"/>
      <c r="S358" s="174"/>
      <c r="T358" s="175"/>
      <c r="AT358" s="170" t="s">
        <v>194</v>
      </c>
      <c r="AU358" s="170" t="s">
        <v>86</v>
      </c>
      <c r="AV358" s="14" t="s">
        <v>86</v>
      </c>
      <c r="AW358" s="14" t="s">
        <v>32</v>
      </c>
      <c r="AX358" s="14" t="s">
        <v>84</v>
      </c>
      <c r="AY358" s="170" t="s">
        <v>184</v>
      </c>
    </row>
    <row r="359" spans="1:65" s="2" customFormat="1" ht="16.5" customHeight="1" x14ac:dyDescent="0.15">
      <c r="A359" s="30"/>
      <c r="B359" s="146"/>
      <c r="C359" s="183" t="s">
        <v>469</v>
      </c>
      <c r="D359" s="183" t="s">
        <v>310</v>
      </c>
      <c r="E359" s="184" t="s">
        <v>792</v>
      </c>
      <c r="F359" s="185" t="s">
        <v>793</v>
      </c>
      <c r="G359" s="186" t="s">
        <v>189</v>
      </c>
      <c r="H359" s="187">
        <v>0.79</v>
      </c>
      <c r="I359" s="188"/>
      <c r="J359" s="188">
        <f>ROUND(I359*H359,2)</f>
        <v>0</v>
      </c>
      <c r="K359" s="185" t="s">
        <v>190</v>
      </c>
      <c r="L359" s="189"/>
      <c r="M359" s="190" t="s">
        <v>1</v>
      </c>
      <c r="N359" s="191" t="s">
        <v>42</v>
      </c>
      <c r="O359" s="155">
        <v>0</v>
      </c>
      <c r="P359" s="155">
        <f>O359*H359</f>
        <v>0</v>
      </c>
      <c r="Q359" s="155">
        <v>0.113</v>
      </c>
      <c r="R359" s="155">
        <f>Q359*H359</f>
        <v>8.9270000000000002E-2</v>
      </c>
      <c r="S359" s="155">
        <v>0</v>
      </c>
      <c r="T359" s="156">
        <f>S359*H359</f>
        <v>0</v>
      </c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R359" s="157" t="s">
        <v>226</v>
      </c>
      <c r="AT359" s="157" t="s">
        <v>310</v>
      </c>
      <c r="AU359" s="157" t="s">
        <v>86</v>
      </c>
      <c r="AY359" s="18" t="s">
        <v>184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8" t="s">
        <v>84</v>
      </c>
      <c r="BK359" s="158">
        <f>ROUND(I359*H359,2)</f>
        <v>0</v>
      </c>
      <c r="BL359" s="18" t="s">
        <v>97</v>
      </c>
      <c r="BM359" s="157" t="s">
        <v>800</v>
      </c>
    </row>
    <row r="360" spans="1:65" s="13" customFormat="1" x14ac:dyDescent="0.15">
      <c r="B360" s="163"/>
      <c r="D360" s="159" t="s">
        <v>194</v>
      </c>
      <c r="E360" s="164" t="s">
        <v>1</v>
      </c>
      <c r="F360" s="165" t="s">
        <v>801</v>
      </c>
      <c r="H360" s="164" t="s">
        <v>1</v>
      </c>
      <c r="L360" s="163"/>
      <c r="M360" s="166"/>
      <c r="N360" s="167"/>
      <c r="O360" s="167"/>
      <c r="P360" s="167"/>
      <c r="Q360" s="167"/>
      <c r="R360" s="167"/>
      <c r="S360" s="167"/>
      <c r="T360" s="168"/>
      <c r="AT360" s="164" t="s">
        <v>194</v>
      </c>
      <c r="AU360" s="164" t="s">
        <v>86</v>
      </c>
      <c r="AV360" s="13" t="s">
        <v>84</v>
      </c>
      <c r="AW360" s="13" t="s">
        <v>32</v>
      </c>
      <c r="AX360" s="13" t="s">
        <v>77</v>
      </c>
      <c r="AY360" s="164" t="s">
        <v>184</v>
      </c>
    </row>
    <row r="361" spans="1:65" s="14" customFormat="1" x14ac:dyDescent="0.15">
      <c r="B361" s="169"/>
      <c r="D361" s="159" t="s">
        <v>194</v>
      </c>
      <c r="E361" s="170" t="s">
        <v>1</v>
      </c>
      <c r="F361" s="171" t="s">
        <v>802</v>
      </c>
      <c r="H361" s="172">
        <v>0.79</v>
      </c>
      <c r="L361" s="169"/>
      <c r="M361" s="173"/>
      <c r="N361" s="174"/>
      <c r="O361" s="174"/>
      <c r="P361" s="174"/>
      <c r="Q361" s="174"/>
      <c r="R361" s="174"/>
      <c r="S361" s="174"/>
      <c r="T361" s="175"/>
      <c r="AT361" s="170" t="s">
        <v>194</v>
      </c>
      <c r="AU361" s="170" t="s">
        <v>86</v>
      </c>
      <c r="AV361" s="14" t="s">
        <v>86</v>
      </c>
      <c r="AW361" s="14" t="s">
        <v>32</v>
      </c>
      <c r="AX361" s="14" t="s">
        <v>84</v>
      </c>
      <c r="AY361" s="170" t="s">
        <v>184</v>
      </c>
    </row>
    <row r="362" spans="1:65" s="2" customFormat="1" ht="16.5" customHeight="1" x14ac:dyDescent="0.15">
      <c r="A362" s="30"/>
      <c r="B362" s="146"/>
      <c r="C362" s="183" t="s">
        <v>473</v>
      </c>
      <c r="D362" s="183" t="s">
        <v>310</v>
      </c>
      <c r="E362" s="184" t="s">
        <v>803</v>
      </c>
      <c r="F362" s="185" t="s">
        <v>804</v>
      </c>
      <c r="G362" s="186" t="s">
        <v>189</v>
      </c>
      <c r="H362" s="187">
        <v>0.79</v>
      </c>
      <c r="I362" s="188"/>
      <c r="J362" s="188">
        <f>ROUND(I362*H362,2)</f>
        <v>0</v>
      </c>
      <c r="K362" s="185" t="s">
        <v>190</v>
      </c>
      <c r="L362" s="189"/>
      <c r="M362" s="190" t="s">
        <v>1</v>
      </c>
      <c r="N362" s="191" t="s">
        <v>42</v>
      </c>
      <c r="O362" s="155">
        <v>0</v>
      </c>
      <c r="P362" s="155">
        <f>O362*H362</f>
        <v>0</v>
      </c>
      <c r="Q362" s="155">
        <v>0.113</v>
      </c>
      <c r="R362" s="155">
        <f>Q362*H362</f>
        <v>8.9270000000000002E-2</v>
      </c>
      <c r="S362" s="155">
        <v>0</v>
      </c>
      <c r="T362" s="156">
        <f>S362*H362</f>
        <v>0</v>
      </c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R362" s="157" t="s">
        <v>226</v>
      </c>
      <c r="AT362" s="157" t="s">
        <v>310</v>
      </c>
      <c r="AU362" s="157" t="s">
        <v>86</v>
      </c>
      <c r="AY362" s="18" t="s">
        <v>184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8" t="s">
        <v>84</v>
      </c>
      <c r="BK362" s="158">
        <f>ROUND(I362*H362,2)</f>
        <v>0</v>
      </c>
      <c r="BL362" s="18" t="s">
        <v>97</v>
      </c>
      <c r="BM362" s="157" t="s">
        <v>805</v>
      </c>
    </row>
    <row r="363" spans="1:65" s="13" customFormat="1" x14ac:dyDescent="0.15">
      <c r="B363" s="163"/>
      <c r="D363" s="159" t="s">
        <v>194</v>
      </c>
      <c r="E363" s="164" t="s">
        <v>1</v>
      </c>
      <c r="F363" s="165" t="s">
        <v>801</v>
      </c>
      <c r="H363" s="164" t="s">
        <v>1</v>
      </c>
      <c r="L363" s="163"/>
      <c r="M363" s="166"/>
      <c r="N363" s="167"/>
      <c r="O363" s="167"/>
      <c r="P363" s="167"/>
      <c r="Q363" s="167"/>
      <c r="R363" s="167"/>
      <c r="S363" s="167"/>
      <c r="T363" s="168"/>
      <c r="AT363" s="164" t="s">
        <v>194</v>
      </c>
      <c r="AU363" s="164" t="s">
        <v>86</v>
      </c>
      <c r="AV363" s="13" t="s">
        <v>84</v>
      </c>
      <c r="AW363" s="13" t="s">
        <v>32</v>
      </c>
      <c r="AX363" s="13" t="s">
        <v>77</v>
      </c>
      <c r="AY363" s="164" t="s">
        <v>184</v>
      </c>
    </row>
    <row r="364" spans="1:65" s="14" customFormat="1" x14ac:dyDescent="0.15">
      <c r="B364" s="169"/>
      <c r="D364" s="159" t="s">
        <v>194</v>
      </c>
      <c r="E364" s="170" t="s">
        <v>1</v>
      </c>
      <c r="F364" s="171" t="s">
        <v>802</v>
      </c>
      <c r="H364" s="172">
        <v>0.79</v>
      </c>
      <c r="L364" s="169"/>
      <c r="M364" s="173"/>
      <c r="N364" s="174"/>
      <c r="O364" s="174"/>
      <c r="P364" s="174"/>
      <c r="Q364" s="174"/>
      <c r="R364" s="174"/>
      <c r="S364" s="174"/>
      <c r="T364" s="175"/>
      <c r="AT364" s="170" t="s">
        <v>194</v>
      </c>
      <c r="AU364" s="170" t="s">
        <v>86</v>
      </c>
      <c r="AV364" s="14" t="s">
        <v>86</v>
      </c>
      <c r="AW364" s="14" t="s">
        <v>32</v>
      </c>
      <c r="AX364" s="14" t="s">
        <v>84</v>
      </c>
      <c r="AY364" s="170" t="s">
        <v>184</v>
      </c>
    </row>
    <row r="365" spans="1:65" s="12" customFormat="1" ht="22.75" customHeight="1" x14ac:dyDescent="0.15">
      <c r="B365" s="134"/>
      <c r="D365" s="135" t="s">
        <v>76</v>
      </c>
      <c r="E365" s="144" t="s">
        <v>226</v>
      </c>
      <c r="F365" s="144" t="s">
        <v>395</v>
      </c>
      <c r="J365" s="145">
        <f>BK365</f>
        <v>0</v>
      </c>
      <c r="L365" s="134"/>
      <c r="M365" s="138"/>
      <c r="N365" s="139"/>
      <c r="O365" s="139"/>
      <c r="P365" s="140">
        <f>SUM(P366:P439)</f>
        <v>184.07750000000004</v>
      </c>
      <c r="Q365" s="139"/>
      <c r="R365" s="140">
        <f>SUM(R366:R439)</f>
        <v>71.928650500000003</v>
      </c>
      <c r="S365" s="139"/>
      <c r="T365" s="141">
        <f>SUM(T366:T439)</f>
        <v>30.298199999999998</v>
      </c>
      <c r="AR365" s="135" t="s">
        <v>84</v>
      </c>
      <c r="AT365" s="142" t="s">
        <v>76</v>
      </c>
      <c r="AU365" s="142" t="s">
        <v>84</v>
      </c>
      <c r="AY365" s="135" t="s">
        <v>184</v>
      </c>
      <c r="BK365" s="143">
        <f>SUM(BK366:BK439)</f>
        <v>0</v>
      </c>
    </row>
    <row r="366" spans="1:65" s="2" customFormat="1" ht="37.75" customHeight="1" x14ac:dyDescent="0.15">
      <c r="A366" s="30"/>
      <c r="B366" s="146"/>
      <c r="C366" s="147" t="s">
        <v>477</v>
      </c>
      <c r="D366" s="147" t="s">
        <v>186</v>
      </c>
      <c r="E366" s="148" t="s">
        <v>806</v>
      </c>
      <c r="F366" s="149" t="s">
        <v>807</v>
      </c>
      <c r="G366" s="150" t="s">
        <v>359</v>
      </c>
      <c r="H366" s="151">
        <v>2</v>
      </c>
      <c r="I366" s="152"/>
      <c r="J366" s="152">
        <f>ROUND(I366*H366,2)</f>
        <v>0</v>
      </c>
      <c r="K366" s="149" t="s">
        <v>190</v>
      </c>
      <c r="L366" s="31"/>
      <c r="M366" s="153" t="s">
        <v>1</v>
      </c>
      <c r="N366" s="154" t="s">
        <v>42</v>
      </c>
      <c r="O366" s="155">
        <v>0.71</v>
      </c>
      <c r="P366" s="155">
        <f>O366*H366</f>
        <v>1.42</v>
      </c>
      <c r="Q366" s="155">
        <v>0</v>
      </c>
      <c r="R366" s="155">
        <f>Q366*H366</f>
        <v>0</v>
      </c>
      <c r="S366" s="155">
        <v>0</v>
      </c>
      <c r="T366" s="156">
        <f>S366*H366</f>
        <v>0</v>
      </c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R366" s="157" t="s">
        <v>97</v>
      </c>
      <c r="AT366" s="157" t="s">
        <v>186</v>
      </c>
      <c r="AU366" s="157" t="s">
        <v>86</v>
      </c>
      <c r="AY366" s="18" t="s">
        <v>184</v>
      </c>
      <c r="BE366" s="158">
        <f>IF(N366="základní",J366,0)</f>
        <v>0</v>
      </c>
      <c r="BF366" s="158">
        <f>IF(N366="snížená",J366,0)</f>
        <v>0</v>
      </c>
      <c r="BG366" s="158">
        <f>IF(N366="zákl. přenesená",J366,0)</f>
        <v>0</v>
      </c>
      <c r="BH366" s="158">
        <f>IF(N366="sníž. přenesená",J366,0)</f>
        <v>0</v>
      </c>
      <c r="BI366" s="158">
        <f>IF(N366="nulová",J366,0)</f>
        <v>0</v>
      </c>
      <c r="BJ366" s="18" t="s">
        <v>84</v>
      </c>
      <c r="BK366" s="158">
        <f>ROUND(I366*H366,2)</f>
        <v>0</v>
      </c>
      <c r="BL366" s="18" t="s">
        <v>97</v>
      </c>
      <c r="BM366" s="157" t="s">
        <v>808</v>
      </c>
    </row>
    <row r="367" spans="1:65" s="2" customFormat="1" ht="24.25" customHeight="1" x14ac:dyDescent="0.15">
      <c r="A367" s="30"/>
      <c r="B367" s="146"/>
      <c r="C367" s="147" t="s">
        <v>481</v>
      </c>
      <c r="D367" s="147" t="s">
        <v>186</v>
      </c>
      <c r="E367" s="148" t="s">
        <v>809</v>
      </c>
      <c r="F367" s="149" t="s">
        <v>810</v>
      </c>
      <c r="G367" s="150" t="s">
        <v>229</v>
      </c>
      <c r="H367" s="151">
        <v>36</v>
      </c>
      <c r="I367" s="152"/>
      <c r="J367" s="152">
        <f>ROUND(I367*H367,2)</f>
        <v>0</v>
      </c>
      <c r="K367" s="149" t="s">
        <v>190</v>
      </c>
      <c r="L367" s="31"/>
      <c r="M367" s="153" t="s">
        <v>1</v>
      </c>
      <c r="N367" s="154" t="s">
        <v>42</v>
      </c>
      <c r="O367" s="155">
        <v>0.28000000000000003</v>
      </c>
      <c r="P367" s="155">
        <f>O367*H367</f>
        <v>10.080000000000002</v>
      </c>
      <c r="Q367" s="155">
        <v>0</v>
      </c>
      <c r="R367" s="155">
        <f>Q367*H367</f>
        <v>0</v>
      </c>
      <c r="S367" s="155">
        <v>0.7</v>
      </c>
      <c r="T367" s="156">
        <f>S367*H367</f>
        <v>25.2</v>
      </c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R367" s="157" t="s">
        <v>97</v>
      </c>
      <c r="AT367" s="157" t="s">
        <v>186</v>
      </c>
      <c r="AU367" s="157" t="s">
        <v>86</v>
      </c>
      <c r="AY367" s="18" t="s">
        <v>184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8" t="s">
        <v>84</v>
      </c>
      <c r="BK367" s="158">
        <f>ROUND(I367*H367,2)</f>
        <v>0</v>
      </c>
      <c r="BL367" s="18" t="s">
        <v>97</v>
      </c>
      <c r="BM367" s="157" t="s">
        <v>811</v>
      </c>
    </row>
    <row r="368" spans="1:65" s="2" customFormat="1" ht="44.25" customHeight="1" x14ac:dyDescent="0.15">
      <c r="A368" s="30"/>
      <c r="B368" s="146"/>
      <c r="C368" s="147" t="s">
        <v>485</v>
      </c>
      <c r="D368" s="147" t="s">
        <v>186</v>
      </c>
      <c r="E368" s="148" t="s">
        <v>812</v>
      </c>
      <c r="F368" s="149" t="s">
        <v>813</v>
      </c>
      <c r="G368" s="150" t="s">
        <v>229</v>
      </c>
      <c r="H368" s="151">
        <v>1</v>
      </c>
      <c r="I368" s="152"/>
      <c r="J368" s="152">
        <f>ROUND(I368*H368,2)</f>
        <v>0</v>
      </c>
      <c r="K368" s="149" t="s">
        <v>190</v>
      </c>
      <c r="L368" s="31"/>
      <c r="M368" s="153" t="s">
        <v>1</v>
      </c>
      <c r="N368" s="154" t="s">
        <v>42</v>
      </c>
      <c r="O368" s="155">
        <v>1.944</v>
      </c>
      <c r="P368" s="155">
        <f>O368*H368</f>
        <v>1.944</v>
      </c>
      <c r="Q368" s="155">
        <v>3.4399999999999999E-3</v>
      </c>
      <c r="R368" s="155">
        <f>Q368*H368</f>
        <v>3.4399999999999999E-3</v>
      </c>
      <c r="S368" s="155">
        <v>0</v>
      </c>
      <c r="T368" s="156">
        <f>S368*H368</f>
        <v>0</v>
      </c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R368" s="157" t="s">
        <v>97</v>
      </c>
      <c r="AT368" s="157" t="s">
        <v>186</v>
      </c>
      <c r="AU368" s="157" t="s">
        <v>86</v>
      </c>
      <c r="AY368" s="18" t="s">
        <v>184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8" t="s">
        <v>84</v>
      </c>
      <c r="BK368" s="158">
        <f>ROUND(I368*H368,2)</f>
        <v>0</v>
      </c>
      <c r="BL368" s="18" t="s">
        <v>97</v>
      </c>
      <c r="BM368" s="157" t="s">
        <v>814</v>
      </c>
    </row>
    <row r="369" spans="1:65" s="14" customFormat="1" x14ac:dyDescent="0.15">
      <c r="B369" s="169"/>
      <c r="D369" s="159" t="s">
        <v>194</v>
      </c>
      <c r="E369" s="170" t="s">
        <v>1</v>
      </c>
      <c r="F369" s="171" t="s">
        <v>815</v>
      </c>
      <c r="H369" s="172">
        <v>1</v>
      </c>
      <c r="L369" s="169"/>
      <c r="M369" s="173"/>
      <c r="N369" s="174"/>
      <c r="O369" s="174"/>
      <c r="P369" s="174"/>
      <c r="Q369" s="174"/>
      <c r="R369" s="174"/>
      <c r="S369" s="174"/>
      <c r="T369" s="175"/>
      <c r="AT369" s="170" t="s">
        <v>194</v>
      </c>
      <c r="AU369" s="170" t="s">
        <v>86</v>
      </c>
      <c r="AV369" s="14" t="s">
        <v>86</v>
      </c>
      <c r="AW369" s="14" t="s">
        <v>32</v>
      </c>
      <c r="AX369" s="14" t="s">
        <v>84</v>
      </c>
      <c r="AY369" s="170" t="s">
        <v>184</v>
      </c>
    </row>
    <row r="370" spans="1:65" s="2" customFormat="1" ht="16.5" customHeight="1" x14ac:dyDescent="0.15">
      <c r="A370" s="30"/>
      <c r="B370" s="146"/>
      <c r="C370" s="183" t="s">
        <v>489</v>
      </c>
      <c r="D370" s="183" t="s">
        <v>310</v>
      </c>
      <c r="E370" s="184" t="s">
        <v>816</v>
      </c>
      <c r="F370" s="185" t="s">
        <v>817</v>
      </c>
      <c r="G370" s="186" t="s">
        <v>229</v>
      </c>
      <c r="H370" s="187">
        <v>1.01</v>
      </c>
      <c r="I370" s="188"/>
      <c r="J370" s="188">
        <f>ROUND(I370*H370,2)</f>
        <v>0</v>
      </c>
      <c r="K370" s="185" t="s">
        <v>190</v>
      </c>
      <c r="L370" s="189"/>
      <c r="M370" s="190" t="s">
        <v>1</v>
      </c>
      <c r="N370" s="191" t="s">
        <v>42</v>
      </c>
      <c r="O370" s="155">
        <v>0</v>
      </c>
      <c r="P370" s="155">
        <f>O370*H370</f>
        <v>0</v>
      </c>
      <c r="Q370" s="155">
        <v>0.41325000000000001</v>
      </c>
      <c r="R370" s="155">
        <f>Q370*H370</f>
        <v>0.41738249999999999</v>
      </c>
      <c r="S370" s="155">
        <v>0</v>
      </c>
      <c r="T370" s="156">
        <f>S370*H370</f>
        <v>0</v>
      </c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R370" s="157" t="s">
        <v>226</v>
      </c>
      <c r="AT370" s="157" t="s">
        <v>310</v>
      </c>
      <c r="AU370" s="157" t="s">
        <v>86</v>
      </c>
      <c r="AY370" s="18" t="s">
        <v>184</v>
      </c>
      <c r="BE370" s="158">
        <f>IF(N370="základní",J370,0)</f>
        <v>0</v>
      </c>
      <c r="BF370" s="158">
        <f>IF(N370="snížená",J370,0)</f>
        <v>0</v>
      </c>
      <c r="BG370" s="158">
        <f>IF(N370="zákl. přenesená",J370,0)</f>
        <v>0</v>
      </c>
      <c r="BH370" s="158">
        <f>IF(N370="sníž. přenesená",J370,0)</f>
        <v>0</v>
      </c>
      <c r="BI370" s="158">
        <f>IF(N370="nulová",J370,0)</f>
        <v>0</v>
      </c>
      <c r="BJ370" s="18" t="s">
        <v>84</v>
      </c>
      <c r="BK370" s="158">
        <f>ROUND(I370*H370,2)</f>
        <v>0</v>
      </c>
      <c r="BL370" s="18" t="s">
        <v>97</v>
      </c>
      <c r="BM370" s="157" t="s">
        <v>818</v>
      </c>
    </row>
    <row r="371" spans="1:65" s="14" customFormat="1" x14ac:dyDescent="0.15">
      <c r="B371" s="169"/>
      <c r="D371" s="159" t="s">
        <v>194</v>
      </c>
      <c r="F371" s="171" t="s">
        <v>819</v>
      </c>
      <c r="H371" s="172">
        <v>1.01</v>
      </c>
      <c r="L371" s="169"/>
      <c r="M371" s="173"/>
      <c r="N371" s="174"/>
      <c r="O371" s="174"/>
      <c r="P371" s="174"/>
      <c r="Q371" s="174"/>
      <c r="R371" s="174"/>
      <c r="S371" s="174"/>
      <c r="T371" s="175"/>
      <c r="AT371" s="170" t="s">
        <v>194</v>
      </c>
      <c r="AU371" s="170" t="s">
        <v>86</v>
      </c>
      <c r="AV371" s="14" t="s">
        <v>86</v>
      </c>
      <c r="AW371" s="14" t="s">
        <v>3</v>
      </c>
      <c r="AX371" s="14" t="s">
        <v>84</v>
      </c>
      <c r="AY371" s="170" t="s">
        <v>184</v>
      </c>
    </row>
    <row r="372" spans="1:65" s="2" customFormat="1" ht="44.25" customHeight="1" x14ac:dyDescent="0.15">
      <c r="A372" s="30"/>
      <c r="B372" s="146"/>
      <c r="C372" s="147" t="s">
        <v>493</v>
      </c>
      <c r="D372" s="147" t="s">
        <v>186</v>
      </c>
      <c r="E372" s="148" t="s">
        <v>820</v>
      </c>
      <c r="F372" s="149" t="s">
        <v>821</v>
      </c>
      <c r="G372" s="150" t="s">
        <v>229</v>
      </c>
      <c r="H372" s="151">
        <v>1</v>
      </c>
      <c r="I372" s="152"/>
      <c r="J372" s="152">
        <f>ROUND(I372*H372,2)</f>
        <v>0</v>
      </c>
      <c r="K372" s="149" t="s">
        <v>190</v>
      </c>
      <c r="L372" s="31"/>
      <c r="M372" s="153" t="s">
        <v>1</v>
      </c>
      <c r="N372" s="154" t="s">
        <v>42</v>
      </c>
      <c r="O372" s="155">
        <v>2.0289999999999999</v>
      </c>
      <c r="P372" s="155">
        <f>O372*H372</f>
        <v>2.0289999999999999</v>
      </c>
      <c r="Q372" s="155">
        <v>3.9899999999999996E-3</v>
      </c>
      <c r="R372" s="155">
        <f>Q372*H372</f>
        <v>3.9899999999999996E-3</v>
      </c>
      <c r="S372" s="155">
        <v>0</v>
      </c>
      <c r="T372" s="156">
        <f>S372*H372</f>
        <v>0</v>
      </c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R372" s="157" t="s">
        <v>97</v>
      </c>
      <c r="AT372" s="157" t="s">
        <v>186</v>
      </c>
      <c r="AU372" s="157" t="s">
        <v>86</v>
      </c>
      <c r="AY372" s="18" t="s">
        <v>184</v>
      </c>
      <c r="BE372" s="158">
        <f>IF(N372="základní",J372,0)</f>
        <v>0</v>
      </c>
      <c r="BF372" s="158">
        <f>IF(N372="snížená",J372,0)</f>
        <v>0</v>
      </c>
      <c r="BG372" s="158">
        <f>IF(N372="zákl. přenesená",J372,0)</f>
        <v>0</v>
      </c>
      <c r="BH372" s="158">
        <f>IF(N372="sníž. přenesená",J372,0)</f>
        <v>0</v>
      </c>
      <c r="BI372" s="158">
        <f>IF(N372="nulová",J372,0)</f>
        <v>0</v>
      </c>
      <c r="BJ372" s="18" t="s">
        <v>84</v>
      </c>
      <c r="BK372" s="158">
        <f>ROUND(I372*H372,2)</f>
        <v>0</v>
      </c>
      <c r="BL372" s="18" t="s">
        <v>97</v>
      </c>
      <c r="BM372" s="157" t="s">
        <v>822</v>
      </c>
    </row>
    <row r="373" spans="1:65" s="2" customFormat="1" ht="16.5" customHeight="1" x14ac:dyDescent="0.15">
      <c r="A373" s="30"/>
      <c r="B373" s="146"/>
      <c r="C373" s="183" t="s">
        <v>497</v>
      </c>
      <c r="D373" s="183" t="s">
        <v>310</v>
      </c>
      <c r="E373" s="184" t="s">
        <v>823</v>
      </c>
      <c r="F373" s="185" t="s">
        <v>824</v>
      </c>
      <c r="G373" s="186" t="s">
        <v>229</v>
      </c>
      <c r="H373" s="187">
        <v>1.01</v>
      </c>
      <c r="I373" s="188"/>
      <c r="J373" s="188">
        <f>ROUND(I373*H373,2)</f>
        <v>0</v>
      </c>
      <c r="K373" s="185" t="s">
        <v>190</v>
      </c>
      <c r="L373" s="189"/>
      <c r="M373" s="190" t="s">
        <v>1</v>
      </c>
      <c r="N373" s="191" t="s">
        <v>42</v>
      </c>
      <c r="O373" s="155">
        <v>0</v>
      </c>
      <c r="P373" s="155">
        <f>O373*H373</f>
        <v>0</v>
      </c>
      <c r="Q373" s="155">
        <v>0.5655</v>
      </c>
      <c r="R373" s="155">
        <f>Q373*H373</f>
        <v>0.57115499999999997</v>
      </c>
      <c r="S373" s="155">
        <v>0</v>
      </c>
      <c r="T373" s="156">
        <f>S373*H373</f>
        <v>0</v>
      </c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R373" s="157" t="s">
        <v>226</v>
      </c>
      <c r="AT373" s="157" t="s">
        <v>310</v>
      </c>
      <c r="AU373" s="157" t="s">
        <v>86</v>
      </c>
      <c r="AY373" s="18" t="s">
        <v>184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8" t="s">
        <v>84</v>
      </c>
      <c r="BK373" s="158">
        <f>ROUND(I373*H373,2)</f>
        <v>0</v>
      </c>
      <c r="BL373" s="18" t="s">
        <v>97</v>
      </c>
      <c r="BM373" s="157" t="s">
        <v>825</v>
      </c>
    </row>
    <row r="374" spans="1:65" s="14" customFormat="1" x14ac:dyDescent="0.15">
      <c r="B374" s="169"/>
      <c r="D374" s="159" t="s">
        <v>194</v>
      </c>
      <c r="E374" s="170" t="s">
        <v>1</v>
      </c>
      <c r="F374" s="171" t="s">
        <v>815</v>
      </c>
      <c r="H374" s="172">
        <v>1</v>
      </c>
      <c r="L374" s="169"/>
      <c r="M374" s="173"/>
      <c r="N374" s="174"/>
      <c r="O374" s="174"/>
      <c r="P374" s="174"/>
      <c r="Q374" s="174"/>
      <c r="R374" s="174"/>
      <c r="S374" s="174"/>
      <c r="T374" s="175"/>
      <c r="AT374" s="170" t="s">
        <v>194</v>
      </c>
      <c r="AU374" s="170" t="s">
        <v>86</v>
      </c>
      <c r="AV374" s="14" t="s">
        <v>86</v>
      </c>
      <c r="AW374" s="14" t="s">
        <v>32</v>
      </c>
      <c r="AX374" s="14" t="s">
        <v>84</v>
      </c>
      <c r="AY374" s="170" t="s">
        <v>184</v>
      </c>
    </row>
    <row r="375" spans="1:65" s="14" customFormat="1" x14ac:dyDescent="0.15">
      <c r="B375" s="169"/>
      <c r="D375" s="159" t="s">
        <v>194</v>
      </c>
      <c r="F375" s="171" t="s">
        <v>819</v>
      </c>
      <c r="H375" s="172">
        <v>1.01</v>
      </c>
      <c r="L375" s="169"/>
      <c r="M375" s="173"/>
      <c r="N375" s="174"/>
      <c r="O375" s="174"/>
      <c r="P375" s="174"/>
      <c r="Q375" s="174"/>
      <c r="R375" s="174"/>
      <c r="S375" s="174"/>
      <c r="T375" s="175"/>
      <c r="AT375" s="170" t="s">
        <v>194</v>
      </c>
      <c r="AU375" s="170" t="s">
        <v>86</v>
      </c>
      <c r="AV375" s="14" t="s">
        <v>86</v>
      </c>
      <c r="AW375" s="14" t="s">
        <v>3</v>
      </c>
      <c r="AX375" s="14" t="s">
        <v>84</v>
      </c>
      <c r="AY375" s="170" t="s">
        <v>184</v>
      </c>
    </row>
    <row r="376" spans="1:65" s="2" customFormat="1" ht="55.5" customHeight="1" x14ac:dyDescent="0.15">
      <c r="A376" s="30"/>
      <c r="B376" s="146"/>
      <c r="C376" s="147" t="s">
        <v>501</v>
      </c>
      <c r="D376" s="147" t="s">
        <v>186</v>
      </c>
      <c r="E376" s="148" t="s">
        <v>826</v>
      </c>
      <c r="F376" s="149" t="s">
        <v>827</v>
      </c>
      <c r="G376" s="150" t="s">
        <v>359</v>
      </c>
      <c r="H376" s="151">
        <v>2</v>
      </c>
      <c r="I376" s="152"/>
      <c r="J376" s="152">
        <f>ROUND(I376*H376,2)</f>
        <v>0</v>
      </c>
      <c r="K376" s="149" t="s">
        <v>190</v>
      </c>
      <c r="L376" s="31"/>
      <c r="M376" s="153" t="s">
        <v>1</v>
      </c>
      <c r="N376" s="154" t="s">
        <v>42</v>
      </c>
      <c r="O376" s="155">
        <v>0.16700000000000001</v>
      </c>
      <c r="P376" s="155">
        <f>O376*H376</f>
        <v>0.33400000000000002</v>
      </c>
      <c r="Q376" s="155">
        <v>6.8999999999999999E-3</v>
      </c>
      <c r="R376" s="155">
        <f>Q376*H376</f>
        <v>1.38E-2</v>
      </c>
      <c r="S376" s="155">
        <v>0</v>
      </c>
      <c r="T376" s="156">
        <f>S376*H376</f>
        <v>0</v>
      </c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R376" s="157" t="s">
        <v>97</v>
      </c>
      <c r="AT376" s="157" t="s">
        <v>186</v>
      </c>
      <c r="AU376" s="157" t="s">
        <v>86</v>
      </c>
      <c r="AY376" s="18" t="s">
        <v>184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8" t="s">
        <v>84</v>
      </c>
      <c r="BK376" s="158">
        <f>ROUND(I376*H376,2)</f>
        <v>0</v>
      </c>
      <c r="BL376" s="18" t="s">
        <v>97</v>
      </c>
      <c r="BM376" s="157" t="s">
        <v>828</v>
      </c>
    </row>
    <row r="377" spans="1:65" s="2" customFormat="1" ht="55.5" customHeight="1" x14ac:dyDescent="0.15">
      <c r="A377" s="30"/>
      <c r="B377" s="146"/>
      <c r="C377" s="147" t="s">
        <v>515</v>
      </c>
      <c r="D377" s="147" t="s">
        <v>186</v>
      </c>
      <c r="E377" s="148" t="s">
        <v>829</v>
      </c>
      <c r="F377" s="149" t="s">
        <v>830</v>
      </c>
      <c r="G377" s="150" t="s">
        <v>359</v>
      </c>
      <c r="H377" s="151">
        <v>2</v>
      </c>
      <c r="I377" s="152"/>
      <c r="J377" s="152">
        <f>ROUND(I377*H377,2)</f>
        <v>0</v>
      </c>
      <c r="K377" s="149" t="s">
        <v>190</v>
      </c>
      <c r="L377" s="31"/>
      <c r="M377" s="153" t="s">
        <v>1</v>
      </c>
      <c r="N377" s="154" t="s">
        <v>42</v>
      </c>
      <c r="O377" s="155">
        <v>0.16700000000000001</v>
      </c>
      <c r="P377" s="155">
        <f>O377*H377</f>
        <v>0.33400000000000002</v>
      </c>
      <c r="Q377" s="155">
        <v>9.4999999999999998E-3</v>
      </c>
      <c r="R377" s="155">
        <f>Q377*H377</f>
        <v>1.9E-2</v>
      </c>
      <c r="S377" s="155">
        <v>0</v>
      </c>
      <c r="T377" s="156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7" t="s">
        <v>97</v>
      </c>
      <c r="AT377" s="157" t="s">
        <v>186</v>
      </c>
      <c r="AU377" s="157" t="s">
        <v>86</v>
      </c>
      <c r="AY377" s="18" t="s">
        <v>184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8" t="s">
        <v>84</v>
      </c>
      <c r="BK377" s="158">
        <f>ROUND(I377*H377,2)</f>
        <v>0</v>
      </c>
      <c r="BL377" s="18" t="s">
        <v>97</v>
      </c>
      <c r="BM377" s="157" t="s">
        <v>831</v>
      </c>
    </row>
    <row r="378" spans="1:65" s="2" customFormat="1" ht="37.75" customHeight="1" x14ac:dyDescent="0.15">
      <c r="A378" s="30"/>
      <c r="B378" s="146"/>
      <c r="C378" s="147" t="s">
        <v>517</v>
      </c>
      <c r="D378" s="147" t="s">
        <v>186</v>
      </c>
      <c r="E378" s="148" t="s">
        <v>832</v>
      </c>
      <c r="F378" s="149" t="s">
        <v>833</v>
      </c>
      <c r="G378" s="150" t="s">
        <v>229</v>
      </c>
      <c r="H378" s="151">
        <v>36.26</v>
      </c>
      <c r="I378" s="152"/>
      <c r="J378" s="152">
        <f>ROUND(I378*H378,2)</f>
        <v>0</v>
      </c>
      <c r="K378" s="149" t="s">
        <v>190</v>
      </c>
      <c r="L378" s="31"/>
      <c r="M378" s="153" t="s">
        <v>1</v>
      </c>
      <c r="N378" s="154" t="s">
        <v>42</v>
      </c>
      <c r="O378" s="155">
        <v>0.9</v>
      </c>
      <c r="P378" s="155">
        <f>O378*H378</f>
        <v>32.634</v>
      </c>
      <c r="Q378" s="155">
        <v>1.4999999999999999E-4</v>
      </c>
      <c r="R378" s="155">
        <f>Q378*H378</f>
        <v>5.4389999999999994E-3</v>
      </c>
      <c r="S378" s="155">
        <v>0</v>
      </c>
      <c r="T378" s="156">
        <f>S378*H378</f>
        <v>0</v>
      </c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R378" s="157" t="s">
        <v>97</v>
      </c>
      <c r="AT378" s="157" t="s">
        <v>186</v>
      </c>
      <c r="AU378" s="157" t="s">
        <v>86</v>
      </c>
      <c r="AY378" s="18" t="s">
        <v>184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8" t="s">
        <v>84</v>
      </c>
      <c r="BK378" s="158">
        <f>ROUND(I378*H378,2)</f>
        <v>0</v>
      </c>
      <c r="BL378" s="18" t="s">
        <v>97</v>
      </c>
      <c r="BM378" s="157" t="s">
        <v>834</v>
      </c>
    </row>
    <row r="379" spans="1:65" s="14" customFormat="1" x14ac:dyDescent="0.15">
      <c r="B379" s="169"/>
      <c r="D379" s="159" t="s">
        <v>194</v>
      </c>
      <c r="E379" s="170" t="s">
        <v>1</v>
      </c>
      <c r="F379" s="171" t="s">
        <v>835</v>
      </c>
      <c r="H379" s="172">
        <v>43.16</v>
      </c>
      <c r="L379" s="169"/>
      <c r="M379" s="173"/>
      <c r="N379" s="174"/>
      <c r="O379" s="174"/>
      <c r="P379" s="174"/>
      <c r="Q379" s="174"/>
      <c r="R379" s="174"/>
      <c r="S379" s="174"/>
      <c r="T379" s="175"/>
      <c r="AT379" s="170" t="s">
        <v>194</v>
      </c>
      <c r="AU379" s="170" t="s">
        <v>86</v>
      </c>
      <c r="AV379" s="14" t="s">
        <v>86</v>
      </c>
      <c r="AW379" s="14" t="s">
        <v>32</v>
      </c>
      <c r="AX379" s="14" t="s">
        <v>77</v>
      </c>
      <c r="AY379" s="170" t="s">
        <v>184</v>
      </c>
    </row>
    <row r="380" spans="1:65" s="14" customFormat="1" x14ac:dyDescent="0.15">
      <c r="B380" s="169"/>
      <c r="D380" s="159" t="s">
        <v>194</v>
      </c>
      <c r="E380" s="170" t="s">
        <v>1</v>
      </c>
      <c r="F380" s="171" t="s">
        <v>836</v>
      </c>
      <c r="H380" s="172">
        <v>-3.9</v>
      </c>
      <c r="L380" s="169"/>
      <c r="M380" s="173"/>
      <c r="N380" s="174"/>
      <c r="O380" s="174"/>
      <c r="P380" s="174"/>
      <c r="Q380" s="174"/>
      <c r="R380" s="174"/>
      <c r="S380" s="174"/>
      <c r="T380" s="175"/>
      <c r="AT380" s="170" t="s">
        <v>194</v>
      </c>
      <c r="AU380" s="170" t="s">
        <v>86</v>
      </c>
      <c r="AV380" s="14" t="s">
        <v>86</v>
      </c>
      <c r="AW380" s="14" t="s">
        <v>32</v>
      </c>
      <c r="AX380" s="14" t="s">
        <v>77</v>
      </c>
      <c r="AY380" s="170" t="s">
        <v>184</v>
      </c>
    </row>
    <row r="381" spans="1:65" s="14" customFormat="1" x14ac:dyDescent="0.15">
      <c r="B381" s="169"/>
      <c r="D381" s="159" t="s">
        <v>194</v>
      </c>
      <c r="E381" s="170" t="s">
        <v>1</v>
      </c>
      <c r="F381" s="171" t="s">
        <v>837</v>
      </c>
      <c r="H381" s="172">
        <v>-3</v>
      </c>
      <c r="L381" s="169"/>
      <c r="M381" s="173"/>
      <c r="N381" s="174"/>
      <c r="O381" s="174"/>
      <c r="P381" s="174"/>
      <c r="Q381" s="174"/>
      <c r="R381" s="174"/>
      <c r="S381" s="174"/>
      <c r="T381" s="175"/>
      <c r="AT381" s="170" t="s">
        <v>194</v>
      </c>
      <c r="AU381" s="170" t="s">
        <v>86</v>
      </c>
      <c r="AV381" s="14" t="s">
        <v>86</v>
      </c>
      <c r="AW381" s="14" t="s">
        <v>32</v>
      </c>
      <c r="AX381" s="14" t="s">
        <v>77</v>
      </c>
      <c r="AY381" s="170" t="s">
        <v>184</v>
      </c>
    </row>
    <row r="382" spans="1:65" s="15" customFormat="1" x14ac:dyDescent="0.15">
      <c r="B382" s="176"/>
      <c r="D382" s="159" t="s">
        <v>194</v>
      </c>
      <c r="E382" s="177" t="s">
        <v>1</v>
      </c>
      <c r="F382" s="178" t="s">
        <v>242</v>
      </c>
      <c r="H382" s="179">
        <v>36.26</v>
      </c>
      <c r="L382" s="176"/>
      <c r="M382" s="180"/>
      <c r="N382" s="181"/>
      <c r="O382" s="181"/>
      <c r="P382" s="181"/>
      <c r="Q382" s="181"/>
      <c r="R382" s="181"/>
      <c r="S382" s="181"/>
      <c r="T382" s="182"/>
      <c r="AT382" s="177" t="s">
        <v>194</v>
      </c>
      <c r="AU382" s="177" t="s">
        <v>86</v>
      </c>
      <c r="AV382" s="15" t="s">
        <v>97</v>
      </c>
      <c r="AW382" s="15" t="s">
        <v>32</v>
      </c>
      <c r="AX382" s="15" t="s">
        <v>84</v>
      </c>
      <c r="AY382" s="177" t="s">
        <v>184</v>
      </c>
    </row>
    <row r="383" spans="1:65" s="2" customFormat="1" ht="24.25" customHeight="1" x14ac:dyDescent="0.15">
      <c r="A383" s="30"/>
      <c r="B383" s="146"/>
      <c r="C383" s="183" t="s">
        <v>518</v>
      </c>
      <c r="D383" s="183" t="s">
        <v>310</v>
      </c>
      <c r="E383" s="184" t="s">
        <v>838</v>
      </c>
      <c r="F383" s="185" t="s">
        <v>839</v>
      </c>
      <c r="G383" s="186" t="s">
        <v>229</v>
      </c>
      <c r="H383" s="187">
        <v>36.804000000000002</v>
      </c>
      <c r="I383" s="188"/>
      <c r="J383" s="188">
        <f>ROUND(I383*H383,2)</f>
        <v>0</v>
      </c>
      <c r="K383" s="185" t="s">
        <v>190</v>
      </c>
      <c r="L383" s="189"/>
      <c r="M383" s="190" t="s">
        <v>1</v>
      </c>
      <c r="N383" s="191" t="s">
        <v>42</v>
      </c>
      <c r="O383" s="155">
        <v>0</v>
      </c>
      <c r="P383" s="155">
        <f>O383*H383</f>
        <v>0</v>
      </c>
      <c r="Q383" s="155">
        <v>0.32600000000000001</v>
      </c>
      <c r="R383" s="155">
        <f>Q383*H383</f>
        <v>11.998104000000001</v>
      </c>
      <c r="S383" s="155">
        <v>0</v>
      </c>
      <c r="T383" s="156">
        <f>S383*H383</f>
        <v>0</v>
      </c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R383" s="157" t="s">
        <v>226</v>
      </c>
      <c r="AT383" s="157" t="s">
        <v>310</v>
      </c>
      <c r="AU383" s="157" t="s">
        <v>86</v>
      </c>
      <c r="AY383" s="18" t="s">
        <v>184</v>
      </c>
      <c r="BE383" s="158">
        <f>IF(N383="základní",J383,0)</f>
        <v>0</v>
      </c>
      <c r="BF383" s="158">
        <f>IF(N383="snížená",J383,0)</f>
        <v>0</v>
      </c>
      <c r="BG383" s="158">
        <f>IF(N383="zákl. přenesená",J383,0)</f>
        <v>0</v>
      </c>
      <c r="BH383" s="158">
        <f>IF(N383="sníž. přenesená",J383,0)</f>
        <v>0</v>
      </c>
      <c r="BI383" s="158">
        <f>IF(N383="nulová",J383,0)</f>
        <v>0</v>
      </c>
      <c r="BJ383" s="18" t="s">
        <v>84</v>
      </c>
      <c r="BK383" s="158">
        <f>ROUND(I383*H383,2)</f>
        <v>0</v>
      </c>
      <c r="BL383" s="18" t="s">
        <v>97</v>
      </c>
      <c r="BM383" s="157" t="s">
        <v>840</v>
      </c>
    </row>
    <row r="384" spans="1:65" s="14" customFormat="1" x14ac:dyDescent="0.15">
      <c r="B384" s="169"/>
      <c r="D384" s="159" t="s">
        <v>194</v>
      </c>
      <c r="F384" s="171" t="s">
        <v>841</v>
      </c>
      <c r="H384" s="172">
        <v>36.804000000000002</v>
      </c>
      <c r="L384" s="169"/>
      <c r="M384" s="173"/>
      <c r="N384" s="174"/>
      <c r="O384" s="174"/>
      <c r="P384" s="174"/>
      <c r="Q384" s="174"/>
      <c r="R384" s="174"/>
      <c r="S384" s="174"/>
      <c r="T384" s="175"/>
      <c r="AT384" s="170" t="s">
        <v>194</v>
      </c>
      <c r="AU384" s="170" t="s">
        <v>86</v>
      </c>
      <c r="AV384" s="14" t="s">
        <v>86</v>
      </c>
      <c r="AW384" s="14" t="s">
        <v>3</v>
      </c>
      <c r="AX384" s="14" t="s">
        <v>84</v>
      </c>
      <c r="AY384" s="170" t="s">
        <v>184</v>
      </c>
    </row>
    <row r="385" spans="1:65" s="2" customFormat="1" ht="62.75" customHeight="1" x14ac:dyDescent="0.15">
      <c r="A385" s="30"/>
      <c r="B385" s="146"/>
      <c r="C385" s="147" t="s">
        <v>520</v>
      </c>
      <c r="D385" s="147" t="s">
        <v>186</v>
      </c>
      <c r="E385" s="148" t="s">
        <v>842</v>
      </c>
      <c r="F385" s="149" t="s">
        <v>843</v>
      </c>
      <c r="G385" s="150" t="s">
        <v>359</v>
      </c>
      <c r="H385" s="151">
        <v>2</v>
      </c>
      <c r="I385" s="152"/>
      <c r="J385" s="152">
        <f>ROUND(I385*H385,2)</f>
        <v>0</v>
      </c>
      <c r="K385" s="149" t="s">
        <v>190</v>
      </c>
      <c r="L385" s="31"/>
      <c r="M385" s="153" t="s">
        <v>1</v>
      </c>
      <c r="N385" s="154" t="s">
        <v>42</v>
      </c>
      <c r="O385" s="155">
        <v>0.16700000000000001</v>
      </c>
      <c r="P385" s="155">
        <f>O385*H385</f>
        <v>0.33400000000000002</v>
      </c>
      <c r="Q385" s="155">
        <v>2.9499999999999999E-3</v>
      </c>
      <c r="R385" s="155">
        <f>Q385*H385</f>
        <v>5.8999999999999999E-3</v>
      </c>
      <c r="S385" s="155">
        <v>0</v>
      </c>
      <c r="T385" s="156">
        <f>S385*H385</f>
        <v>0</v>
      </c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R385" s="157" t="s">
        <v>97</v>
      </c>
      <c r="AT385" s="157" t="s">
        <v>186</v>
      </c>
      <c r="AU385" s="157" t="s">
        <v>86</v>
      </c>
      <c r="AY385" s="18" t="s">
        <v>184</v>
      </c>
      <c r="BE385" s="158">
        <f>IF(N385="základní",J385,0)</f>
        <v>0</v>
      </c>
      <c r="BF385" s="158">
        <f>IF(N385="snížená",J385,0)</f>
        <v>0</v>
      </c>
      <c r="BG385" s="158">
        <f>IF(N385="zákl. přenesená",J385,0)</f>
        <v>0</v>
      </c>
      <c r="BH385" s="158">
        <f>IF(N385="sníž. přenesená",J385,0)</f>
        <v>0</v>
      </c>
      <c r="BI385" s="158">
        <f>IF(N385="nulová",J385,0)</f>
        <v>0</v>
      </c>
      <c r="BJ385" s="18" t="s">
        <v>84</v>
      </c>
      <c r="BK385" s="158">
        <f>ROUND(I385*H385,2)</f>
        <v>0</v>
      </c>
      <c r="BL385" s="18" t="s">
        <v>97</v>
      </c>
      <c r="BM385" s="157" t="s">
        <v>844</v>
      </c>
    </row>
    <row r="386" spans="1:65" s="2" customFormat="1" ht="37.75" customHeight="1" x14ac:dyDescent="0.15">
      <c r="A386" s="30"/>
      <c r="B386" s="146"/>
      <c r="C386" s="147" t="s">
        <v>523</v>
      </c>
      <c r="D386" s="147" t="s">
        <v>186</v>
      </c>
      <c r="E386" s="148" t="s">
        <v>845</v>
      </c>
      <c r="F386" s="149" t="s">
        <v>846</v>
      </c>
      <c r="G386" s="150" t="s">
        <v>359</v>
      </c>
      <c r="H386" s="151">
        <v>6</v>
      </c>
      <c r="I386" s="152"/>
      <c r="J386" s="152">
        <f>ROUND(I386*H386,2)</f>
        <v>0</v>
      </c>
      <c r="K386" s="149" t="s">
        <v>190</v>
      </c>
      <c r="L386" s="31"/>
      <c r="M386" s="153" t="s">
        <v>1</v>
      </c>
      <c r="N386" s="154" t="s">
        <v>42</v>
      </c>
      <c r="O386" s="155">
        <v>1.5589999999999999</v>
      </c>
      <c r="P386" s="155">
        <f>O386*H386</f>
        <v>9.3539999999999992</v>
      </c>
      <c r="Q386" s="155">
        <v>1.2999999999999999E-4</v>
      </c>
      <c r="R386" s="155">
        <f>Q386*H386</f>
        <v>7.7999999999999988E-4</v>
      </c>
      <c r="S386" s="155">
        <v>0</v>
      </c>
      <c r="T386" s="156">
        <f>S386*H386</f>
        <v>0</v>
      </c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R386" s="157" t="s">
        <v>97</v>
      </c>
      <c r="AT386" s="157" t="s">
        <v>186</v>
      </c>
      <c r="AU386" s="157" t="s">
        <v>86</v>
      </c>
      <c r="AY386" s="18" t="s">
        <v>184</v>
      </c>
      <c r="BE386" s="158">
        <f>IF(N386="základní",J386,0)</f>
        <v>0</v>
      </c>
      <c r="BF386" s="158">
        <f>IF(N386="snížená",J386,0)</f>
        <v>0</v>
      </c>
      <c r="BG386" s="158">
        <f>IF(N386="zákl. přenesená",J386,0)</f>
        <v>0</v>
      </c>
      <c r="BH386" s="158">
        <f>IF(N386="sníž. přenesená",J386,0)</f>
        <v>0</v>
      </c>
      <c r="BI386" s="158">
        <f>IF(N386="nulová",J386,0)</f>
        <v>0</v>
      </c>
      <c r="BJ386" s="18" t="s">
        <v>84</v>
      </c>
      <c r="BK386" s="158">
        <f>ROUND(I386*H386,2)</f>
        <v>0</v>
      </c>
      <c r="BL386" s="18" t="s">
        <v>97</v>
      </c>
      <c r="BM386" s="157" t="s">
        <v>847</v>
      </c>
    </row>
    <row r="387" spans="1:65" s="14" customFormat="1" x14ac:dyDescent="0.15">
      <c r="B387" s="169"/>
      <c r="D387" s="159" t="s">
        <v>194</v>
      </c>
      <c r="E387" s="170" t="s">
        <v>1</v>
      </c>
      <c r="F387" s="171" t="s">
        <v>214</v>
      </c>
      <c r="H387" s="172">
        <v>6</v>
      </c>
      <c r="L387" s="169"/>
      <c r="M387" s="173"/>
      <c r="N387" s="174"/>
      <c r="O387" s="174"/>
      <c r="P387" s="174"/>
      <c r="Q387" s="174"/>
      <c r="R387" s="174"/>
      <c r="S387" s="174"/>
      <c r="T387" s="175"/>
      <c r="AT387" s="170" t="s">
        <v>194</v>
      </c>
      <c r="AU387" s="170" t="s">
        <v>86</v>
      </c>
      <c r="AV387" s="14" t="s">
        <v>86</v>
      </c>
      <c r="AW387" s="14" t="s">
        <v>32</v>
      </c>
      <c r="AX387" s="14" t="s">
        <v>84</v>
      </c>
      <c r="AY387" s="170" t="s">
        <v>184</v>
      </c>
    </row>
    <row r="388" spans="1:65" s="2" customFormat="1" ht="24.25" customHeight="1" x14ac:dyDescent="0.15">
      <c r="A388" s="30"/>
      <c r="B388" s="146"/>
      <c r="C388" s="183" t="s">
        <v>527</v>
      </c>
      <c r="D388" s="183" t="s">
        <v>310</v>
      </c>
      <c r="E388" s="184" t="s">
        <v>848</v>
      </c>
      <c r="F388" s="185" t="s">
        <v>849</v>
      </c>
      <c r="G388" s="186" t="s">
        <v>359</v>
      </c>
      <c r="H388" s="187">
        <v>2</v>
      </c>
      <c r="I388" s="188"/>
      <c r="J388" s="188">
        <f>ROUND(I388*H388,2)</f>
        <v>0</v>
      </c>
      <c r="K388" s="185" t="s">
        <v>190</v>
      </c>
      <c r="L388" s="189"/>
      <c r="M388" s="190" t="s">
        <v>1</v>
      </c>
      <c r="N388" s="191" t="s">
        <v>42</v>
      </c>
      <c r="O388" s="155">
        <v>0</v>
      </c>
      <c r="P388" s="155">
        <f>O388*H388</f>
        <v>0</v>
      </c>
      <c r="Q388" s="155">
        <v>0.27900000000000003</v>
      </c>
      <c r="R388" s="155">
        <f>Q388*H388</f>
        <v>0.55800000000000005</v>
      </c>
      <c r="S388" s="155">
        <v>0</v>
      </c>
      <c r="T388" s="156">
        <f>S388*H388</f>
        <v>0</v>
      </c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R388" s="157" t="s">
        <v>226</v>
      </c>
      <c r="AT388" s="157" t="s">
        <v>310</v>
      </c>
      <c r="AU388" s="157" t="s">
        <v>86</v>
      </c>
      <c r="AY388" s="18" t="s">
        <v>184</v>
      </c>
      <c r="BE388" s="158">
        <f>IF(N388="základní",J388,0)</f>
        <v>0</v>
      </c>
      <c r="BF388" s="158">
        <f>IF(N388="snížená",J388,0)</f>
        <v>0</v>
      </c>
      <c r="BG388" s="158">
        <f>IF(N388="zákl. přenesená",J388,0)</f>
        <v>0</v>
      </c>
      <c r="BH388" s="158">
        <f>IF(N388="sníž. přenesená",J388,0)</f>
        <v>0</v>
      </c>
      <c r="BI388" s="158">
        <f>IF(N388="nulová",J388,0)</f>
        <v>0</v>
      </c>
      <c r="BJ388" s="18" t="s">
        <v>84</v>
      </c>
      <c r="BK388" s="158">
        <f>ROUND(I388*H388,2)</f>
        <v>0</v>
      </c>
      <c r="BL388" s="18" t="s">
        <v>97</v>
      </c>
      <c r="BM388" s="157" t="s">
        <v>850</v>
      </c>
    </row>
    <row r="389" spans="1:65" s="2" customFormat="1" ht="33" customHeight="1" x14ac:dyDescent="0.15">
      <c r="A389" s="30"/>
      <c r="B389" s="146"/>
      <c r="C389" s="183" t="s">
        <v>851</v>
      </c>
      <c r="D389" s="183" t="s">
        <v>310</v>
      </c>
      <c r="E389" s="184" t="s">
        <v>852</v>
      </c>
      <c r="F389" s="185" t="s">
        <v>853</v>
      </c>
      <c r="G389" s="186" t="s">
        <v>359</v>
      </c>
      <c r="H389" s="187">
        <v>3</v>
      </c>
      <c r="I389" s="188"/>
      <c r="J389" s="188">
        <f>ROUND(I389*H389,2)</f>
        <v>0</v>
      </c>
      <c r="K389" s="185" t="s">
        <v>190</v>
      </c>
      <c r="L389" s="189"/>
      <c r="M389" s="190" t="s">
        <v>1</v>
      </c>
      <c r="N389" s="191" t="s">
        <v>42</v>
      </c>
      <c r="O389" s="155">
        <v>0</v>
      </c>
      <c r="P389" s="155">
        <f>O389*H389</f>
        <v>0</v>
      </c>
      <c r="Q389" s="155">
        <v>0.214</v>
      </c>
      <c r="R389" s="155">
        <f>Q389*H389</f>
        <v>0.64200000000000002</v>
      </c>
      <c r="S389" s="155">
        <v>0</v>
      </c>
      <c r="T389" s="156">
        <f>S389*H389</f>
        <v>0</v>
      </c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R389" s="157" t="s">
        <v>226</v>
      </c>
      <c r="AT389" s="157" t="s">
        <v>310</v>
      </c>
      <c r="AU389" s="157" t="s">
        <v>86</v>
      </c>
      <c r="AY389" s="18" t="s">
        <v>184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8" t="s">
        <v>84</v>
      </c>
      <c r="BK389" s="158">
        <f>ROUND(I389*H389,2)</f>
        <v>0</v>
      </c>
      <c r="BL389" s="18" t="s">
        <v>97</v>
      </c>
      <c r="BM389" s="157" t="s">
        <v>854</v>
      </c>
    </row>
    <row r="390" spans="1:65" s="2" customFormat="1" ht="44.25" customHeight="1" x14ac:dyDescent="0.15">
      <c r="A390" s="30"/>
      <c r="B390" s="146"/>
      <c r="C390" s="147" t="s">
        <v>855</v>
      </c>
      <c r="D390" s="147" t="s">
        <v>186</v>
      </c>
      <c r="E390" s="148" t="s">
        <v>856</v>
      </c>
      <c r="F390" s="149" t="s">
        <v>857</v>
      </c>
      <c r="G390" s="150" t="s">
        <v>359</v>
      </c>
      <c r="H390" s="151">
        <v>5</v>
      </c>
      <c r="I390" s="152"/>
      <c r="J390" s="152">
        <f>ROUND(I390*H390,2)</f>
        <v>0</v>
      </c>
      <c r="K390" s="149" t="s">
        <v>190</v>
      </c>
      <c r="L390" s="31"/>
      <c r="M390" s="153" t="s">
        <v>1</v>
      </c>
      <c r="N390" s="154" t="s">
        <v>42</v>
      </c>
      <c r="O390" s="155">
        <v>0.7</v>
      </c>
      <c r="P390" s="155">
        <f>O390*H390</f>
        <v>3.5</v>
      </c>
      <c r="Q390" s="155">
        <v>8.0000000000000007E-5</v>
      </c>
      <c r="R390" s="155">
        <f>Q390*H390</f>
        <v>4.0000000000000002E-4</v>
      </c>
      <c r="S390" s="155">
        <v>0</v>
      </c>
      <c r="T390" s="156">
        <f>S390*H390</f>
        <v>0</v>
      </c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R390" s="157" t="s">
        <v>97</v>
      </c>
      <c r="AT390" s="157" t="s">
        <v>186</v>
      </c>
      <c r="AU390" s="157" t="s">
        <v>86</v>
      </c>
      <c r="AY390" s="18" t="s">
        <v>184</v>
      </c>
      <c r="BE390" s="158">
        <f>IF(N390="základní",J390,0)</f>
        <v>0</v>
      </c>
      <c r="BF390" s="158">
        <f>IF(N390="snížená",J390,0)</f>
        <v>0</v>
      </c>
      <c r="BG390" s="158">
        <f>IF(N390="zákl. přenesená",J390,0)</f>
        <v>0</v>
      </c>
      <c r="BH390" s="158">
        <f>IF(N390="sníž. přenesená",J390,0)</f>
        <v>0</v>
      </c>
      <c r="BI390" s="158">
        <f>IF(N390="nulová",J390,0)</f>
        <v>0</v>
      </c>
      <c r="BJ390" s="18" t="s">
        <v>84</v>
      </c>
      <c r="BK390" s="158">
        <f>ROUND(I390*H390,2)</f>
        <v>0</v>
      </c>
      <c r="BL390" s="18" t="s">
        <v>97</v>
      </c>
      <c r="BM390" s="157" t="s">
        <v>858</v>
      </c>
    </row>
    <row r="391" spans="1:65" s="2" customFormat="1" ht="16.5" customHeight="1" x14ac:dyDescent="0.15">
      <c r="A391" s="30"/>
      <c r="B391" s="146"/>
      <c r="C391" s="183" t="s">
        <v>859</v>
      </c>
      <c r="D391" s="183" t="s">
        <v>310</v>
      </c>
      <c r="E391" s="184" t="s">
        <v>860</v>
      </c>
      <c r="F391" s="185" t="s">
        <v>861</v>
      </c>
      <c r="G391" s="186" t="s">
        <v>359</v>
      </c>
      <c r="H391" s="187">
        <v>5</v>
      </c>
      <c r="I391" s="188"/>
      <c r="J391" s="188">
        <f>ROUND(I391*H391,2)</f>
        <v>0</v>
      </c>
      <c r="K391" s="185" t="s">
        <v>1</v>
      </c>
      <c r="L391" s="189"/>
      <c r="M391" s="190" t="s">
        <v>1</v>
      </c>
      <c r="N391" s="191" t="s">
        <v>42</v>
      </c>
      <c r="O391" s="155">
        <v>0</v>
      </c>
      <c r="P391" s="155">
        <f>O391*H391</f>
        <v>0</v>
      </c>
      <c r="Q391" s="155">
        <v>2.7000000000000001E-3</v>
      </c>
      <c r="R391" s="155">
        <f>Q391*H391</f>
        <v>1.3500000000000002E-2</v>
      </c>
      <c r="S391" s="155">
        <v>0</v>
      </c>
      <c r="T391" s="156">
        <f>S391*H391</f>
        <v>0</v>
      </c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R391" s="157" t="s">
        <v>226</v>
      </c>
      <c r="AT391" s="157" t="s">
        <v>310</v>
      </c>
      <c r="AU391" s="157" t="s">
        <v>86</v>
      </c>
      <c r="AY391" s="18" t="s">
        <v>184</v>
      </c>
      <c r="BE391" s="158">
        <f>IF(N391="základní",J391,0)</f>
        <v>0</v>
      </c>
      <c r="BF391" s="158">
        <f>IF(N391="snížená",J391,0)</f>
        <v>0</v>
      </c>
      <c r="BG391" s="158">
        <f>IF(N391="zákl. přenesená",J391,0)</f>
        <v>0</v>
      </c>
      <c r="BH391" s="158">
        <f>IF(N391="sníž. přenesená",J391,0)</f>
        <v>0</v>
      </c>
      <c r="BI391" s="158">
        <f>IF(N391="nulová",J391,0)</f>
        <v>0</v>
      </c>
      <c r="BJ391" s="18" t="s">
        <v>84</v>
      </c>
      <c r="BK391" s="158">
        <f>ROUND(I391*H391,2)</f>
        <v>0</v>
      </c>
      <c r="BL391" s="18" t="s">
        <v>97</v>
      </c>
      <c r="BM391" s="157" t="s">
        <v>862</v>
      </c>
    </row>
    <row r="392" spans="1:65" s="2" customFormat="1" ht="33" customHeight="1" x14ac:dyDescent="0.15">
      <c r="A392" s="30"/>
      <c r="B392" s="146"/>
      <c r="C392" s="147" t="s">
        <v>863</v>
      </c>
      <c r="D392" s="147" t="s">
        <v>186</v>
      </c>
      <c r="E392" s="148" t="s">
        <v>864</v>
      </c>
      <c r="F392" s="149" t="s">
        <v>865</v>
      </c>
      <c r="G392" s="150" t="s">
        <v>239</v>
      </c>
      <c r="H392" s="151">
        <v>8.2469999999999999</v>
      </c>
      <c r="I392" s="152"/>
      <c r="J392" s="152">
        <f>ROUND(I392*H392,2)</f>
        <v>0</v>
      </c>
      <c r="K392" s="149" t="s">
        <v>190</v>
      </c>
      <c r="L392" s="31"/>
      <c r="M392" s="153" t="s">
        <v>1</v>
      </c>
      <c r="N392" s="154" t="s">
        <v>42</v>
      </c>
      <c r="O392" s="155">
        <v>1.5</v>
      </c>
      <c r="P392" s="155">
        <f>O392*H392</f>
        <v>12.3705</v>
      </c>
      <c r="Q392" s="155">
        <v>0</v>
      </c>
      <c r="R392" s="155">
        <f>Q392*H392</f>
        <v>0</v>
      </c>
      <c r="S392" s="155">
        <v>0.6</v>
      </c>
      <c r="T392" s="156">
        <f>S392*H392</f>
        <v>4.9481999999999999</v>
      </c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R392" s="157" t="s">
        <v>97</v>
      </c>
      <c r="AT392" s="157" t="s">
        <v>186</v>
      </c>
      <c r="AU392" s="157" t="s">
        <v>86</v>
      </c>
      <c r="AY392" s="18" t="s">
        <v>184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8" t="s">
        <v>84</v>
      </c>
      <c r="BK392" s="158">
        <f>ROUND(I392*H392,2)</f>
        <v>0</v>
      </c>
      <c r="BL392" s="18" t="s">
        <v>97</v>
      </c>
      <c r="BM392" s="157" t="s">
        <v>866</v>
      </c>
    </row>
    <row r="393" spans="1:65" s="14" customFormat="1" x14ac:dyDescent="0.15">
      <c r="B393" s="169"/>
      <c r="D393" s="159" t="s">
        <v>194</v>
      </c>
      <c r="E393" s="170" t="s">
        <v>1</v>
      </c>
      <c r="F393" s="171" t="s">
        <v>867</v>
      </c>
      <c r="H393" s="172">
        <v>8.2469999999999999</v>
      </c>
      <c r="L393" s="169"/>
      <c r="M393" s="173"/>
      <c r="N393" s="174"/>
      <c r="O393" s="174"/>
      <c r="P393" s="174"/>
      <c r="Q393" s="174"/>
      <c r="R393" s="174"/>
      <c r="S393" s="174"/>
      <c r="T393" s="175"/>
      <c r="AT393" s="170" t="s">
        <v>194</v>
      </c>
      <c r="AU393" s="170" t="s">
        <v>86</v>
      </c>
      <c r="AV393" s="14" t="s">
        <v>86</v>
      </c>
      <c r="AW393" s="14" t="s">
        <v>32</v>
      </c>
      <c r="AX393" s="14" t="s">
        <v>84</v>
      </c>
      <c r="AY393" s="170" t="s">
        <v>184</v>
      </c>
    </row>
    <row r="394" spans="1:65" s="2" customFormat="1" ht="24.25" customHeight="1" x14ac:dyDescent="0.15">
      <c r="A394" s="30"/>
      <c r="B394" s="146"/>
      <c r="C394" s="147" t="s">
        <v>868</v>
      </c>
      <c r="D394" s="147" t="s">
        <v>186</v>
      </c>
      <c r="E394" s="148" t="s">
        <v>869</v>
      </c>
      <c r="F394" s="149" t="s">
        <v>870</v>
      </c>
      <c r="G394" s="150" t="s">
        <v>442</v>
      </c>
      <c r="H394" s="151">
        <v>2</v>
      </c>
      <c r="I394" s="152"/>
      <c r="J394" s="152">
        <f>ROUND(I394*H394,2)</f>
        <v>0</v>
      </c>
      <c r="K394" s="149" t="s">
        <v>190</v>
      </c>
      <c r="L394" s="31"/>
      <c r="M394" s="153" t="s">
        <v>1</v>
      </c>
      <c r="N394" s="154" t="s">
        <v>42</v>
      </c>
      <c r="O394" s="155">
        <v>2.133</v>
      </c>
      <c r="P394" s="155">
        <f>O394*H394</f>
        <v>4.266</v>
      </c>
      <c r="Q394" s="155">
        <v>4.2999999999999999E-4</v>
      </c>
      <c r="R394" s="155">
        <f>Q394*H394</f>
        <v>8.5999999999999998E-4</v>
      </c>
      <c r="S394" s="155">
        <v>0</v>
      </c>
      <c r="T394" s="156">
        <f>S394*H394</f>
        <v>0</v>
      </c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R394" s="157" t="s">
        <v>97</v>
      </c>
      <c r="AT394" s="157" t="s">
        <v>186</v>
      </c>
      <c r="AU394" s="157" t="s">
        <v>86</v>
      </c>
      <c r="AY394" s="18" t="s">
        <v>184</v>
      </c>
      <c r="BE394" s="158">
        <f>IF(N394="základní",J394,0)</f>
        <v>0</v>
      </c>
      <c r="BF394" s="158">
        <f>IF(N394="snížená",J394,0)</f>
        <v>0</v>
      </c>
      <c r="BG394" s="158">
        <f>IF(N394="zákl. přenesená",J394,0)</f>
        <v>0</v>
      </c>
      <c r="BH394" s="158">
        <f>IF(N394="sníž. přenesená",J394,0)</f>
        <v>0</v>
      </c>
      <c r="BI394" s="158">
        <f>IF(N394="nulová",J394,0)</f>
        <v>0</v>
      </c>
      <c r="BJ394" s="18" t="s">
        <v>84</v>
      </c>
      <c r="BK394" s="158">
        <f>ROUND(I394*H394,2)</f>
        <v>0</v>
      </c>
      <c r="BL394" s="18" t="s">
        <v>97</v>
      </c>
      <c r="BM394" s="157" t="s">
        <v>871</v>
      </c>
    </row>
    <row r="395" spans="1:65" s="2" customFormat="1" ht="24.25" customHeight="1" x14ac:dyDescent="0.15">
      <c r="A395" s="30"/>
      <c r="B395" s="146"/>
      <c r="C395" s="147" t="s">
        <v>872</v>
      </c>
      <c r="D395" s="147" t="s">
        <v>186</v>
      </c>
      <c r="E395" s="148" t="s">
        <v>445</v>
      </c>
      <c r="F395" s="149" t="s">
        <v>446</v>
      </c>
      <c r="G395" s="150" t="s">
        <v>359</v>
      </c>
      <c r="H395" s="151">
        <v>4</v>
      </c>
      <c r="I395" s="152"/>
      <c r="J395" s="152">
        <f>ROUND(I395*H395,2)</f>
        <v>0</v>
      </c>
      <c r="K395" s="149" t="s">
        <v>190</v>
      </c>
      <c r="L395" s="31"/>
      <c r="M395" s="153" t="s">
        <v>1</v>
      </c>
      <c r="N395" s="154" t="s">
        <v>42</v>
      </c>
      <c r="O395" s="155">
        <v>1.5620000000000001</v>
      </c>
      <c r="P395" s="155">
        <f>O395*H395</f>
        <v>6.2480000000000002</v>
      </c>
      <c r="Q395" s="155">
        <v>1.0189999999999999E-2</v>
      </c>
      <c r="R395" s="155">
        <f>Q395*H395</f>
        <v>4.0759999999999998E-2</v>
      </c>
      <c r="S395" s="155">
        <v>0</v>
      </c>
      <c r="T395" s="156">
        <f>S395*H395</f>
        <v>0</v>
      </c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R395" s="157" t="s">
        <v>97</v>
      </c>
      <c r="AT395" s="157" t="s">
        <v>186</v>
      </c>
      <c r="AU395" s="157" t="s">
        <v>86</v>
      </c>
      <c r="AY395" s="18" t="s">
        <v>184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8" t="s">
        <v>84</v>
      </c>
      <c r="BK395" s="158">
        <f>ROUND(I395*H395,2)</f>
        <v>0</v>
      </c>
      <c r="BL395" s="18" t="s">
        <v>97</v>
      </c>
      <c r="BM395" s="157" t="s">
        <v>873</v>
      </c>
    </row>
    <row r="396" spans="1:65" s="14" customFormat="1" x14ac:dyDescent="0.15">
      <c r="B396" s="169"/>
      <c r="D396" s="159" t="s">
        <v>194</v>
      </c>
      <c r="E396" s="170" t="s">
        <v>1</v>
      </c>
      <c r="F396" s="171" t="s">
        <v>874</v>
      </c>
      <c r="H396" s="172">
        <v>4</v>
      </c>
      <c r="L396" s="169"/>
      <c r="M396" s="173"/>
      <c r="N396" s="174"/>
      <c r="O396" s="174"/>
      <c r="P396" s="174"/>
      <c r="Q396" s="174"/>
      <c r="R396" s="174"/>
      <c r="S396" s="174"/>
      <c r="T396" s="175"/>
      <c r="AT396" s="170" t="s">
        <v>194</v>
      </c>
      <c r="AU396" s="170" t="s">
        <v>86</v>
      </c>
      <c r="AV396" s="14" t="s">
        <v>86</v>
      </c>
      <c r="AW396" s="14" t="s">
        <v>32</v>
      </c>
      <c r="AX396" s="14" t="s">
        <v>84</v>
      </c>
      <c r="AY396" s="170" t="s">
        <v>184</v>
      </c>
    </row>
    <row r="397" spans="1:65" s="2" customFormat="1" ht="24.25" customHeight="1" x14ac:dyDescent="0.15">
      <c r="A397" s="30"/>
      <c r="B397" s="146"/>
      <c r="C397" s="183" t="s">
        <v>875</v>
      </c>
      <c r="D397" s="183" t="s">
        <v>310</v>
      </c>
      <c r="E397" s="184" t="s">
        <v>450</v>
      </c>
      <c r="F397" s="185" t="s">
        <v>451</v>
      </c>
      <c r="G397" s="186" t="s">
        <v>359</v>
      </c>
      <c r="H397" s="187">
        <v>1</v>
      </c>
      <c r="I397" s="188"/>
      <c r="J397" s="188">
        <f>ROUND(I397*H397,2)</f>
        <v>0</v>
      </c>
      <c r="K397" s="185" t="s">
        <v>190</v>
      </c>
      <c r="L397" s="189"/>
      <c r="M397" s="190" t="s">
        <v>1</v>
      </c>
      <c r="N397" s="191" t="s">
        <v>42</v>
      </c>
      <c r="O397" s="155">
        <v>0</v>
      </c>
      <c r="P397" s="155">
        <f>O397*H397</f>
        <v>0</v>
      </c>
      <c r="Q397" s="155">
        <v>0.254</v>
      </c>
      <c r="R397" s="155">
        <f>Q397*H397</f>
        <v>0.254</v>
      </c>
      <c r="S397" s="155">
        <v>0</v>
      </c>
      <c r="T397" s="156">
        <f>S397*H397</f>
        <v>0</v>
      </c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R397" s="157" t="s">
        <v>226</v>
      </c>
      <c r="AT397" s="157" t="s">
        <v>310</v>
      </c>
      <c r="AU397" s="157" t="s">
        <v>86</v>
      </c>
      <c r="AY397" s="18" t="s">
        <v>184</v>
      </c>
      <c r="BE397" s="158">
        <f>IF(N397="základní",J397,0)</f>
        <v>0</v>
      </c>
      <c r="BF397" s="158">
        <f>IF(N397="snížená",J397,0)</f>
        <v>0</v>
      </c>
      <c r="BG397" s="158">
        <f>IF(N397="zákl. přenesená",J397,0)</f>
        <v>0</v>
      </c>
      <c r="BH397" s="158">
        <f>IF(N397="sníž. přenesená",J397,0)</f>
        <v>0</v>
      </c>
      <c r="BI397" s="158">
        <f>IF(N397="nulová",J397,0)</f>
        <v>0</v>
      </c>
      <c r="BJ397" s="18" t="s">
        <v>84</v>
      </c>
      <c r="BK397" s="158">
        <f>ROUND(I397*H397,2)</f>
        <v>0</v>
      </c>
      <c r="BL397" s="18" t="s">
        <v>97</v>
      </c>
      <c r="BM397" s="157" t="s">
        <v>876</v>
      </c>
    </row>
    <row r="398" spans="1:65" s="2" customFormat="1" ht="24.25" customHeight="1" x14ac:dyDescent="0.15">
      <c r="A398" s="30"/>
      <c r="B398" s="146"/>
      <c r="C398" s="183" t="s">
        <v>877</v>
      </c>
      <c r="D398" s="183" t="s">
        <v>310</v>
      </c>
      <c r="E398" s="184" t="s">
        <v>458</v>
      </c>
      <c r="F398" s="185" t="s">
        <v>459</v>
      </c>
      <c r="G398" s="186" t="s">
        <v>359</v>
      </c>
      <c r="H398" s="187">
        <v>1</v>
      </c>
      <c r="I398" s="188"/>
      <c r="J398" s="188">
        <f>ROUND(I398*H398,2)</f>
        <v>0</v>
      </c>
      <c r="K398" s="185" t="s">
        <v>190</v>
      </c>
      <c r="L398" s="189"/>
      <c r="M398" s="190" t="s">
        <v>1</v>
      </c>
      <c r="N398" s="191" t="s">
        <v>42</v>
      </c>
      <c r="O398" s="155">
        <v>0</v>
      </c>
      <c r="P398" s="155">
        <f>O398*H398</f>
        <v>0</v>
      </c>
      <c r="Q398" s="155">
        <v>1.0129999999999999</v>
      </c>
      <c r="R398" s="155">
        <f>Q398*H398</f>
        <v>1.0129999999999999</v>
      </c>
      <c r="S398" s="155">
        <v>0</v>
      </c>
      <c r="T398" s="156">
        <f>S398*H398</f>
        <v>0</v>
      </c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R398" s="157" t="s">
        <v>226</v>
      </c>
      <c r="AT398" s="157" t="s">
        <v>310</v>
      </c>
      <c r="AU398" s="157" t="s">
        <v>86</v>
      </c>
      <c r="AY398" s="18" t="s">
        <v>184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8" t="s">
        <v>84</v>
      </c>
      <c r="BK398" s="158">
        <f>ROUND(I398*H398,2)</f>
        <v>0</v>
      </c>
      <c r="BL398" s="18" t="s">
        <v>97</v>
      </c>
      <c r="BM398" s="157" t="s">
        <v>878</v>
      </c>
    </row>
    <row r="399" spans="1:65" s="2" customFormat="1" ht="16.5" customHeight="1" x14ac:dyDescent="0.15">
      <c r="A399" s="30"/>
      <c r="B399" s="146"/>
      <c r="C399" s="183" t="s">
        <v>879</v>
      </c>
      <c r="D399" s="183" t="s">
        <v>310</v>
      </c>
      <c r="E399" s="184" t="s">
        <v>880</v>
      </c>
      <c r="F399" s="185" t="s">
        <v>881</v>
      </c>
      <c r="G399" s="186" t="s">
        <v>359</v>
      </c>
      <c r="H399" s="187">
        <v>1</v>
      </c>
      <c r="I399" s="188"/>
      <c r="J399" s="188">
        <f>ROUND(I399*H399,2)</f>
        <v>0</v>
      </c>
      <c r="K399" s="185" t="s">
        <v>1</v>
      </c>
      <c r="L399" s="189"/>
      <c r="M399" s="190" t="s">
        <v>1</v>
      </c>
      <c r="N399" s="191" t="s">
        <v>42</v>
      </c>
      <c r="O399" s="155">
        <v>0</v>
      </c>
      <c r="P399" s="155">
        <f>O399*H399</f>
        <v>0</v>
      </c>
      <c r="Q399" s="155">
        <v>0.7</v>
      </c>
      <c r="R399" s="155">
        <f>Q399*H399</f>
        <v>0.7</v>
      </c>
      <c r="S399" s="155">
        <v>0</v>
      </c>
      <c r="T399" s="156">
        <f>S399*H399</f>
        <v>0</v>
      </c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R399" s="157" t="s">
        <v>226</v>
      </c>
      <c r="AT399" s="157" t="s">
        <v>310</v>
      </c>
      <c r="AU399" s="157" t="s">
        <v>86</v>
      </c>
      <c r="AY399" s="18" t="s">
        <v>184</v>
      </c>
      <c r="BE399" s="158">
        <f>IF(N399="základní",J399,0)</f>
        <v>0</v>
      </c>
      <c r="BF399" s="158">
        <f>IF(N399="snížená",J399,0)</f>
        <v>0</v>
      </c>
      <c r="BG399" s="158">
        <f>IF(N399="zákl. přenesená",J399,0)</f>
        <v>0</v>
      </c>
      <c r="BH399" s="158">
        <f>IF(N399="sníž. přenesená",J399,0)</f>
        <v>0</v>
      </c>
      <c r="BI399" s="158">
        <f>IF(N399="nulová",J399,0)</f>
        <v>0</v>
      </c>
      <c r="BJ399" s="18" t="s">
        <v>84</v>
      </c>
      <c r="BK399" s="158">
        <f>ROUND(I399*H399,2)</f>
        <v>0</v>
      </c>
      <c r="BL399" s="18" t="s">
        <v>97</v>
      </c>
      <c r="BM399" s="157" t="s">
        <v>882</v>
      </c>
    </row>
    <row r="400" spans="1:65" s="2" customFormat="1" ht="30" x14ac:dyDescent="0.15">
      <c r="A400" s="30"/>
      <c r="B400" s="31"/>
      <c r="C400" s="30"/>
      <c r="D400" s="159" t="s">
        <v>192</v>
      </c>
      <c r="E400" s="30"/>
      <c r="F400" s="160" t="s">
        <v>883</v>
      </c>
      <c r="G400" s="30"/>
      <c r="H400" s="30"/>
      <c r="I400" s="30"/>
      <c r="J400" s="30"/>
      <c r="K400" s="30"/>
      <c r="L400" s="31"/>
      <c r="M400" s="161"/>
      <c r="N400" s="162"/>
      <c r="O400" s="56"/>
      <c r="P400" s="56"/>
      <c r="Q400" s="56"/>
      <c r="R400" s="56"/>
      <c r="S400" s="56"/>
      <c r="T400" s="57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T400" s="18" t="s">
        <v>192</v>
      </c>
      <c r="AU400" s="18" t="s">
        <v>86</v>
      </c>
    </row>
    <row r="401" spans="1:65" s="2" customFormat="1" ht="16.5" customHeight="1" x14ac:dyDescent="0.15">
      <c r="A401" s="30"/>
      <c r="B401" s="146"/>
      <c r="C401" s="183" t="s">
        <v>884</v>
      </c>
      <c r="D401" s="183" t="s">
        <v>310</v>
      </c>
      <c r="E401" s="184" t="s">
        <v>885</v>
      </c>
      <c r="F401" s="185" t="s">
        <v>886</v>
      </c>
      <c r="G401" s="186" t="s">
        <v>359</v>
      </c>
      <c r="H401" s="187">
        <v>1</v>
      </c>
      <c r="I401" s="188"/>
      <c r="J401" s="188">
        <f>ROUND(I401*H401,2)</f>
        <v>0</v>
      </c>
      <c r="K401" s="185" t="s">
        <v>1</v>
      </c>
      <c r="L401" s="189"/>
      <c r="M401" s="190" t="s">
        <v>1</v>
      </c>
      <c r="N401" s="191" t="s">
        <v>42</v>
      </c>
      <c r="O401" s="155">
        <v>0</v>
      </c>
      <c r="P401" s="155">
        <f>O401*H401</f>
        <v>0</v>
      </c>
      <c r="Q401" s="155">
        <v>1.4</v>
      </c>
      <c r="R401" s="155">
        <f>Q401*H401</f>
        <v>1.4</v>
      </c>
      <c r="S401" s="155">
        <v>0</v>
      </c>
      <c r="T401" s="156">
        <f>S401*H401</f>
        <v>0</v>
      </c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R401" s="157" t="s">
        <v>226</v>
      </c>
      <c r="AT401" s="157" t="s">
        <v>310</v>
      </c>
      <c r="AU401" s="157" t="s">
        <v>86</v>
      </c>
      <c r="AY401" s="18" t="s">
        <v>184</v>
      </c>
      <c r="BE401" s="158">
        <f>IF(N401="základní",J401,0)</f>
        <v>0</v>
      </c>
      <c r="BF401" s="158">
        <f>IF(N401="snížená",J401,0)</f>
        <v>0</v>
      </c>
      <c r="BG401" s="158">
        <f>IF(N401="zákl. přenesená",J401,0)</f>
        <v>0</v>
      </c>
      <c r="BH401" s="158">
        <f>IF(N401="sníž. přenesená",J401,0)</f>
        <v>0</v>
      </c>
      <c r="BI401" s="158">
        <f>IF(N401="nulová",J401,0)</f>
        <v>0</v>
      </c>
      <c r="BJ401" s="18" t="s">
        <v>84</v>
      </c>
      <c r="BK401" s="158">
        <f>ROUND(I401*H401,2)</f>
        <v>0</v>
      </c>
      <c r="BL401" s="18" t="s">
        <v>97</v>
      </c>
      <c r="BM401" s="157" t="s">
        <v>887</v>
      </c>
    </row>
    <row r="402" spans="1:65" s="2" customFormat="1" ht="30" x14ac:dyDescent="0.15">
      <c r="A402" s="30"/>
      <c r="B402" s="31"/>
      <c r="C402" s="30"/>
      <c r="D402" s="159" t="s">
        <v>192</v>
      </c>
      <c r="E402" s="30"/>
      <c r="F402" s="160" t="s">
        <v>888</v>
      </c>
      <c r="G402" s="30"/>
      <c r="H402" s="30"/>
      <c r="I402" s="30"/>
      <c r="J402" s="30"/>
      <c r="K402" s="30"/>
      <c r="L402" s="31"/>
      <c r="M402" s="161"/>
      <c r="N402" s="162"/>
      <c r="O402" s="56"/>
      <c r="P402" s="56"/>
      <c r="Q402" s="56"/>
      <c r="R402" s="56"/>
      <c r="S402" s="56"/>
      <c r="T402" s="57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T402" s="18" t="s">
        <v>192</v>
      </c>
      <c r="AU402" s="18" t="s">
        <v>86</v>
      </c>
    </row>
    <row r="403" spans="1:65" s="2" customFormat="1" ht="24.25" customHeight="1" x14ac:dyDescent="0.15">
      <c r="A403" s="30"/>
      <c r="B403" s="146"/>
      <c r="C403" s="147" t="s">
        <v>889</v>
      </c>
      <c r="D403" s="147" t="s">
        <v>186</v>
      </c>
      <c r="E403" s="148" t="s">
        <v>462</v>
      </c>
      <c r="F403" s="149" t="s">
        <v>463</v>
      </c>
      <c r="G403" s="150" t="s">
        <v>359</v>
      </c>
      <c r="H403" s="151">
        <v>6</v>
      </c>
      <c r="I403" s="152"/>
      <c r="J403" s="152">
        <f>ROUND(I403*H403,2)</f>
        <v>0</v>
      </c>
      <c r="K403" s="149" t="s">
        <v>190</v>
      </c>
      <c r="L403" s="31"/>
      <c r="M403" s="153" t="s">
        <v>1</v>
      </c>
      <c r="N403" s="154" t="s">
        <v>42</v>
      </c>
      <c r="O403" s="155">
        <v>1.6639999999999999</v>
      </c>
      <c r="P403" s="155">
        <f>O403*H403</f>
        <v>9.984</v>
      </c>
      <c r="Q403" s="155">
        <v>1.248E-2</v>
      </c>
      <c r="R403" s="155">
        <f>Q403*H403</f>
        <v>7.4880000000000002E-2</v>
      </c>
      <c r="S403" s="155">
        <v>0</v>
      </c>
      <c r="T403" s="156">
        <f>S403*H403</f>
        <v>0</v>
      </c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R403" s="157" t="s">
        <v>97</v>
      </c>
      <c r="AT403" s="157" t="s">
        <v>186</v>
      </c>
      <c r="AU403" s="157" t="s">
        <v>86</v>
      </c>
      <c r="AY403" s="18" t="s">
        <v>184</v>
      </c>
      <c r="BE403" s="158">
        <f>IF(N403="základní",J403,0)</f>
        <v>0</v>
      </c>
      <c r="BF403" s="158">
        <f>IF(N403="snížená",J403,0)</f>
        <v>0</v>
      </c>
      <c r="BG403" s="158">
        <f>IF(N403="zákl. přenesená",J403,0)</f>
        <v>0</v>
      </c>
      <c r="BH403" s="158">
        <f>IF(N403="sníž. přenesená",J403,0)</f>
        <v>0</v>
      </c>
      <c r="BI403" s="158">
        <f>IF(N403="nulová",J403,0)</f>
        <v>0</v>
      </c>
      <c r="BJ403" s="18" t="s">
        <v>84</v>
      </c>
      <c r="BK403" s="158">
        <f>ROUND(I403*H403,2)</f>
        <v>0</v>
      </c>
      <c r="BL403" s="18" t="s">
        <v>97</v>
      </c>
      <c r="BM403" s="157" t="s">
        <v>890</v>
      </c>
    </row>
    <row r="404" spans="1:65" s="14" customFormat="1" x14ac:dyDescent="0.15">
      <c r="B404" s="169"/>
      <c r="D404" s="159" t="s">
        <v>194</v>
      </c>
      <c r="E404" s="170" t="s">
        <v>1</v>
      </c>
      <c r="F404" s="171" t="s">
        <v>891</v>
      </c>
      <c r="H404" s="172">
        <v>6</v>
      </c>
      <c r="L404" s="169"/>
      <c r="M404" s="173"/>
      <c r="N404" s="174"/>
      <c r="O404" s="174"/>
      <c r="P404" s="174"/>
      <c r="Q404" s="174"/>
      <c r="R404" s="174"/>
      <c r="S404" s="174"/>
      <c r="T404" s="175"/>
      <c r="AT404" s="170" t="s">
        <v>194</v>
      </c>
      <c r="AU404" s="170" t="s">
        <v>86</v>
      </c>
      <c r="AV404" s="14" t="s">
        <v>86</v>
      </c>
      <c r="AW404" s="14" t="s">
        <v>32</v>
      </c>
      <c r="AX404" s="14" t="s">
        <v>84</v>
      </c>
      <c r="AY404" s="170" t="s">
        <v>184</v>
      </c>
    </row>
    <row r="405" spans="1:65" s="2" customFormat="1" ht="24.25" customHeight="1" x14ac:dyDescent="0.15">
      <c r="A405" s="30"/>
      <c r="B405" s="146"/>
      <c r="C405" s="183" t="s">
        <v>892</v>
      </c>
      <c r="D405" s="183" t="s">
        <v>310</v>
      </c>
      <c r="E405" s="184" t="s">
        <v>466</v>
      </c>
      <c r="F405" s="185" t="s">
        <v>467</v>
      </c>
      <c r="G405" s="186" t="s">
        <v>359</v>
      </c>
      <c r="H405" s="187">
        <v>3</v>
      </c>
      <c r="I405" s="188"/>
      <c r="J405" s="188">
        <f>ROUND(I405*H405,2)</f>
        <v>0</v>
      </c>
      <c r="K405" s="185" t="s">
        <v>190</v>
      </c>
      <c r="L405" s="189"/>
      <c r="M405" s="190" t="s">
        <v>1</v>
      </c>
      <c r="N405" s="191" t="s">
        <v>42</v>
      </c>
      <c r="O405" s="155">
        <v>0</v>
      </c>
      <c r="P405" s="155">
        <f>O405*H405</f>
        <v>0</v>
      </c>
      <c r="Q405" s="155">
        <v>0.54800000000000004</v>
      </c>
      <c r="R405" s="155">
        <f>Q405*H405</f>
        <v>1.6440000000000001</v>
      </c>
      <c r="S405" s="155">
        <v>0</v>
      </c>
      <c r="T405" s="156">
        <f>S405*H405</f>
        <v>0</v>
      </c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R405" s="157" t="s">
        <v>226</v>
      </c>
      <c r="AT405" s="157" t="s">
        <v>310</v>
      </c>
      <c r="AU405" s="157" t="s">
        <v>86</v>
      </c>
      <c r="AY405" s="18" t="s">
        <v>184</v>
      </c>
      <c r="BE405" s="158">
        <f>IF(N405="základní",J405,0)</f>
        <v>0</v>
      </c>
      <c r="BF405" s="158">
        <f>IF(N405="snížená",J405,0)</f>
        <v>0</v>
      </c>
      <c r="BG405" s="158">
        <f>IF(N405="zákl. přenesená",J405,0)</f>
        <v>0</v>
      </c>
      <c r="BH405" s="158">
        <f>IF(N405="sníž. přenesená",J405,0)</f>
        <v>0</v>
      </c>
      <c r="BI405" s="158">
        <f>IF(N405="nulová",J405,0)</f>
        <v>0</v>
      </c>
      <c r="BJ405" s="18" t="s">
        <v>84</v>
      </c>
      <c r="BK405" s="158">
        <f>ROUND(I405*H405,2)</f>
        <v>0</v>
      </c>
      <c r="BL405" s="18" t="s">
        <v>97</v>
      </c>
      <c r="BM405" s="157" t="s">
        <v>893</v>
      </c>
    </row>
    <row r="406" spans="1:65" s="2" customFormat="1" ht="16.5" customHeight="1" x14ac:dyDescent="0.15">
      <c r="A406" s="30"/>
      <c r="B406" s="146"/>
      <c r="C406" s="183" t="s">
        <v>894</v>
      </c>
      <c r="D406" s="183" t="s">
        <v>310</v>
      </c>
      <c r="E406" s="184" t="s">
        <v>895</v>
      </c>
      <c r="F406" s="185" t="s">
        <v>896</v>
      </c>
      <c r="G406" s="186" t="s">
        <v>359</v>
      </c>
      <c r="H406" s="187">
        <v>2</v>
      </c>
      <c r="I406" s="188"/>
      <c r="J406" s="188">
        <f>ROUND(I406*H406,2)</f>
        <v>0</v>
      </c>
      <c r="K406" s="185" t="s">
        <v>1</v>
      </c>
      <c r="L406" s="189"/>
      <c r="M406" s="190" t="s">
        <v>1</v>
      </c>
      <c r="N406" s="191" t="s">
        <v>42</v>
      </c>
      <c r="O406" s="155">
        <v>0</v>
      </c>
      <c r="P406" s="155">
        <f>O406*H406</f>
        <v>0</v>
      </c>
      <c r="Q406" s="155">
        <v>0.5</v>
      </c>
      <c r="R406" s="155">
        <f>Q406*H406</f>
        <v>1</v>
      </c>
      <c r="S406" s="155">
        <v>0</v>
      </c>
      <c r="T406" s="156">
        <f>S406*H406</f>
        <v>0</v>
      </c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R406" s="157" t="s">
        <v>226</v>
      </c>
      <c r="AT406" s="157" t="s">
        <v>310</v>
      </c>
      <c r="AU406" s="157" t="s">
        <v>86</v>
      </c>
      <c r="AY406" s="18" t="s">
        <v>184</v>
      </c>
      <c r="BE406" s="158">
        <f>IF(N406="základní",J406,0)</f>
        <v>0</v>
      </c>
      <c r="BF406" s="158">
        <f>IF(N406="snížená",J406,0)</f>
        <v>0</v>
      </c>
      <c r="BG406" s="158">
        <f>IF(N406="zákl. přenesená",J406,0)</f>
        <v>0</v>
      </c>
      <c r="BH406" s="158">
        <f>IF(N406="sníž. přenesená",J406,0)</f>
        <v>0</v>
      </c>
      <c r="BI406" s="158">
        <f>IF(N406="nulová",J406,0)</f>
        <v>0</v>
      </c>
      <c r="BJ406" s="18" t="s">
        <v>84</v>
      </c>
      <c r="BK406" s="158">
        <f>ROUND(I406*H406,2)</f>
        <v>0</v>
      </c>
      <c r="BL406" s="18" t="s">
        <v>97</v>
      </c>
      <c r="BM406" s="157" t="s">
        <v>897</v>
      </c>
    </row>
    <row r="407" spans="1:65" s="2" customFormat="1" ht="30" x14ac:dyDescent="0.15">
      <c r="A407" s="30"/>
      <c r="B407" s="31"/>
      <c r="C407" s="30"/>
      <c r="D407" s="159" t="s">
        <v>192</v>
      </c>
      <c r="E407" s="30"/>
      <c r="F407" s="160" t="s">
        <v>898</v>
      </c>
      <c r="G407" s="30"/>
      <c r="H407" s="30"/>
      <c r="I407" s="30"/>
      <c r="J407" s="30"/>
      <c r="K407" s="30"/>
      <c r="L407" s="31"/>
      <c r="M407" s="161"/>
      <c r="N407" s="162"/>
      <c r="O407" s="56"/>
      <c r="P407" s="56"/>
      <c r="Q407" s="56"/>
      <c r="R407" s="56"/>
      <c r="S407" s="56"/>
      <c r="T407" s="57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T407" s="18" t="s">
        <v>192</v>
      </c>
      <c r="AU407" s="18" t="s">
        <v>86</v>
      </c>
    </row>
    <row r="408" spans="1:65" s="2" customFormat="1" ht="16.5" customHeight="1" x14ac:dyDescent="0.15">
      <c r="A408" s="30"/>
      <c r="B408" s="146"/>
      <c r="C408" s="183" t="s">
        <v>899</v>
      </c>
      <c r="D408" s="183" t="s">
        <v>310</v>
      </c>
      <c r="E408" s="184" t="s">
        <v>900</v>
      </c>
      <c r="F408" s="185" t="s">
        <v>901</v>
      </c>
      <c r="G408" s="186" t="s">
        <v>359</v>
      </c>
      <c r="H408" s="187">
        <v>1</v>
      </c>
      <c r="I408" s="188"/>
      <c r="J408" s="188">
        <f>ROUND(I408*H408,2)</f>
        <v>0</v>
      </c>
      <c r="K408" s="185" t="s">
        <v>1</v>
      </c>
      <c r="L408" s="189"/>
      <c r="M408" s="190" t="s">
        <v>1</v>
      </c>
      <c r="N408" s="191" t="s">
        <v>42</v>
      </c>
      <c r="O408" s="155">
        <v>0</v>
      </c>
      <c r="P408" s="155">
        <f>O408*H408</f>
        <v>0</v>
      </c>
      <c r="Q408" s="155">
        <v>0.92</v>
      </c>
      <c r="R408" s="155">
        <f>Q408*H408</f>
        <v>0.92</v>
      </c>
      <c r="S408" s="155">
        <v>0</v>
      </c>
      <c r="T408" s="156">
        <f>S408*H408</f>
        <v>0</v>
      </c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R408" s="157" t="s">
        <v>226</v>
      </c>
      <c r="AT408" s="157" t="s">
        <v>310</v>
      </c>
      <c r="AU408" s="157" t="s">
        <v>86</v>
      </c>
      <c r="AY408" s="18" t="s">
        <v>184</v>
      </c>
      <c r="BE408" s="158">
        <f>IF(N408="základní",J408,0)</f>
        <v>0</v>
      </c>
      <c r="BF408" s="158">
        <f>IF(N408="snížená",J408,0)</f>
        <v>0</v>
      </c>
      <c r="BG408" s="158">
        <f>IF(N408="zákl. přenesená",J408,0)</f>
        <v>0</v>
      </c>
      <c r="BH408" s="158">
        <f>IF(N408="sníž. přenesená",J408,0)</f>
        <v>0</v>
      </c>
      <c r="BI408" s="158">
        <f>IF(N408="nulová",J408,0)</f>
        <v>0</v>
      </c>
      <c r="BJ408" s="18" t="s">
        <v>84</v>
      </c>
      <c r="BK408" s="158">
        <f>ROUND(I408*H408,2)</f>
        <v>0</v>
      </c>
      <c r="BL408" s="18" t="s">
        <v>97</v>
      </c>
      <c r="BM408" s="157" t="s">
        <v>902</v>
      </c>
    </row>
    <row r="409" spans="1:65" s="2" customFormat="1" ht="30" x14ac:dyDescent="0.15">
      <c r="A409" s="30"/>
      <c r="B409" s="31"/>
      <c r="C409" s="30"/>
      <c r="D409" s="159" t="s">
        <v>192</v>
      </c>
      <c r="E409" s="30"/>
      <c r="F409" s="160" t="s">
        <v>903</v>
      </c>
      <c r="G409" s="30"/>
      <c r="H409" s="30"/>
      <c r="I409" s="30"/>
      <c r="J409" s="30"/>
      <c r="K409" s="30"/>
      <c r="L409" s="31"/>
      <c r="M409" s="161"/>
      <c r="N409" s="162"/>
      <c r="O409" s="56"/>
      <c r="P409" s="56"/>
      <c r="Q409" s="56"/>
      <c r="R409" s="56"/>
      <c r="S409" s="56"/>
      <c r="T409" s="57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T409" s="18" t="s">
        <v>192</v>
      </c>
      <c r="AU409" s="18" t="s">
        <v>86</v>
      </c>
    </row>
    <row r="410" spans="1:65" s="2" customFormat="1" ht="24.25" customHeight="1" x14ac:dyDescent="0.15">
      <c r="A410" s="30"/>
      <c r="B410" s="146"/>
      <c r="C410" s="147" t="s">
        <v>904</v>
      </c>
      <c r="D410" s="147" t="s">
        <v>186</v>
      </c>
      <c r="E410" s="148" t="s">
        <v>470</v>
      </c>
      <c r="F410" s="149" t="s">
        <v>471</v>
      </c>
      <c r="G410" s="150" t="s">
        <v>359</v>
      </c>
      <c r="H410" s="151">
        <v>3</v>
      </c>
      <c r="I410" s="152"/>
      <c r="J410" s="152">
        <f>ROUND(I410*H410,2)</f>
        <v>0</v>
      </c>
      <c r="K410" s="149" t="s">
        <v>190</v>
      </c>
      <c r="L410" s="31"/>
      <c r="M410" s="153" t="s">
        <v>1</v>
      </c>
      <c r="N410" s="154" t="s">
        <v>42</v>
      </c>
      <c r="O410" s="155">
        <v>2.08</v>
      </c>
      <c r="P410" s="155">
        <f>O410*H410</f>
        <v>6.24</v>
      </c>
      <c r="Q410" s="155">
        <v>2.8539999999999999E-2</v>
      </c>
      <c r="R410" s="155">
        <f>Q410*H410</f>
        <v>8.5620000000000002E-2</v>
      </c>
      <c r="S410" s="155">
        <v>0</v>
      </c>
      <c r="T410" s="156">
        <f>S410*H410</f>
        <v>0</v>
      </c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R410" s="157" t="s">
        <v>97</v>
      </c>
      <c r="AT410" s="157" t="s">
        <v>186</v>
      </c>
      <c r="AU410" s="157" t="s">
        <v>86</v>
      </c>
      <c r="AY410" s="18" t="s">
        <v>184</v>
      </c>
      <c r="BE410" s="158">
        <f>IF(N410="základní",J410,0)</f>
        <v>0</v>
      </c>
      <c r="BF410" s="158">
        <f>IF(N410="snížená",J410,0)</f>
        <v>0</v>
      </c>
      <c r="BG410" s="158">
        <f>IF(N410="zákl. přenesená",J410,0)</f>
        <v>0</v>
      </c>
      <c r="BH410" s="158">
        <f>IF(N410="sníž. přenesená",J410,0)</f>
        <v>0</v>
      </c>
      <c r="BI410" s="158">
        <f>IF(N410="nulová",J410,0)</f>
        <v>0</v>
      </c>
      <c r="BJ410" s="18" t="s">
        <v>84</v>
      </c>
      <c r="BK410" s="158">
        <f>ROUND(I410*H410,2)</f>
        <v>0</v>
      </c>
      <c r="BL410" s="18" t="s">
        <v>97</v>
      </c>
      <c r="BM410" s="157" t="s">
        <v>905</v>
      </c>
    </row>
    <row r="411" spans="1:65" s="2" customFormat="1" ht="21.75" customHeight="1" x14ac:dyDescent="0.15">
      <c r="A411" s="30"/>
      <c r="B411" s="146"/>
      <c r="C411" s="183" t="s">
        <v>906</v>
      </c>
      <c r="D411" s="183" t="s">
        <v>310</v>
      </c>
      <c r="E411" s="184" t="s">
        <v>907</v>
      </c>
      <c r="F411" s="185" t="s">
        <v>908</v>
      </c>
      <c r="G411" s="186" t="s">
        <v>359</v>
      </c>
      <c r="H411" s="187">
        <v>2</v>
      </c>
      <c r="I411" s="188"/>
      <c r="J411" s="188">
        <f>ROUND(I411*H411,2)</f>
        <v>0</v>
      </c>
      <c r="K411" s="185" t="s">
        <v>1</v>
      </c>
      <c r="L411" s="189"/>
      <c r="M411" s="190" t="s">
        <v>1</v>
      </c>
      <c r="N411" s="191" t="s">
        <v>42</v>
      </c>
      <c r="O411" s="155">
        <v>0</v>
      </c>
      <c r="P411" s="155">
        <f>O411*H411</f>
        <v>0</v>
      </c>
      <c r="Q411" s="155">
        <v>3.3</v>
      </c>
      <c r="R411" s="155">
        <f>Q411*H411</f>
        <v>6.6</v>
      </c>
      <c r="S411" s="155">
        <v>0</v>
      </c>
      <c r="T411" s="156">
        <f>S411*H411</f>
        <v>0</v>
      </c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R411" s="157" t="s">
        <v>226</v>
      </c>
      <c r="AT411" s="157" t="s">
        <v>310</v>
      </c>
      <c r="AU411" s="157" t="s">
        <v>86</v>
      </c>
      <c r="AY411" s="18" t="s">
        <v>184</v>
      </c>
      <c r="BE411" s="158">
        <f>IF(N411="základní",J411,0)</f>
        <v>0</v>
      </c>
      <c r="BF411" s="158">
        <f>IF(N411="snížená",J411,0)</f>
        <v>0</v>
      </c>
      <c r="BG411" s="158">
        <f>IF(N411="zákl. přenesená",J411,0)</f>
        <v>0</v>
      </c>
      <c r="BH411" s="158">
        <f>IF(N411="sníž. přenesená",J411,0)</f>
        <v>0</v>
      </c>
      <c r="BI411" s="158">
        <f>IF(N411="nulová",J411,0)</f>
        <v>0</v>
      </c>
      <c r="BJ411" s="18" t="s">
        <v>84</v>
      </c>
      <c r="BK411" s="158">
        <f>ROUND(I411*H411,2)</f>
        <v>0</v>
      </c>
      <c r="BL411" s="18" t="s">
        <v>97</v>
      </c>
      <c r="BM411" s="157" t="s">
        <v>909</v>
      </c>
    </row>
    <row r="412" spans="1:65" s="2" customFormat="1" ht="30" x14ac:dyDescent="0.15">
      <c r="A412" s="30"/>
      <c r="B412" s="31"/>
      <c r="C412" s="30"/>
      <c r="D412" s="159" t="s">
        <v>192</v>
      </c>
      <c r="E412" s="30"/>
      <c r="F412" s="160" t="s">
        <v>910</v>
      </c>
      <c r="G412" s="30"/>
      <c r="H412" s="30"/>
      <c r="I412" s="30"/>
      <c r="J412" s="30"/>
      <c r="K412" s="30"/>
      <c r="L412" s="31"/>
      <c r="M412" s="161"/>
      <c r="N412" s="162"/>
      <c r="O412" s="56"/>
      <c r="P412" s="56"/>
      <c r="Q412" s="56"/>
      <c r="R412" s="56"/>
      <c r="S412" s="56"/>
      <c r="T412" s="57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T412" s="18" t="s">
        <v>192</v>
      </c>
      <c r="AU412" s="18" t="s">
        <v>86</v>
      </c>
    </row>
    <row r="413" spans="1:65" s="2" customFormat="1" ht="21.75" customHeight="1" x14ac:dyDescent="0.15">
      <c r="A413" s="30"/>
      <c r="B413" s="146"/>
      <c r="C413" s="183" t="s">
        <v>911</v>
      </c>
      <c r="D413" s="183" t="s">
        <v>310</v>
      </c>
      <c r="E413" s="184" t="s">
        <v>912</v>
      </c>
      <c r="F413" s="185" t="s">
        <v>913</v>
      </c>
      <c r="G413" s="186" t="s">
        <v>359</v>
      </c>
      <c r="H413" s="187">
        <v>1</v>
      </c>
      <c r="I413" s="188"/>
      <c r="J413" s="188">
        <f>ROUND(I413*H413,2)</f>
        <v>0</v>
      </c>
      <c r="K413" s="185" t="s">
        <v>1</v>
      </c>
      <c r="L413" s="189"/>
      <c r="M413" s="190" t="s">
        <v>1</v>
      </c>
      <c r="N413" s="191" t="s">
        <v>42</v>
      </c>
      <c r="O413" s="155">
        <v>0</v>
      </c>
      <c r="P413" s="155">
        <f>O413*H413</f>
        <v>0</v>
      </c>
      <c r="Q413" s="155">
        <v>5.75</v>
      </c>
      <c r="R413" s="155">
        <f>Q413*H413</f>
        <v>5.75</v>
      </c>
      <c r="S413" s="155">
        <v>0</v>
      </c>
      <c r="T413" s="156">
        <f>S413*H413</f>
        <v>0</v>
      </c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R413" s="157" t="s">
        <v>226</v>
      </c>
      <c r="AT413" s="157" t="s">
        <v>310</v>
      </c>
      <c r="AU413" s="157" t="s">
        <v>86</v>
      </c>
      <c r="AY413" s="18" t="s">
        <v>184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8" t="s">
        <v>84</v>
      </c>
      <c r="BK413" s="158">
        <f>ROUND(I413*H413,2)</f>
        <v>0</v>
      </c>
      <c r="BL413" s="18" t="s">
        <v>97</v>
      </c>
      <c r="BM413" s="157" t="s">
        <v>914</v>
      </c>
    </row>
    <row r="414" spans="1:65" s="2" customFormat="1" ht="30" x14ac:dyDescent="0.15">
      <c r="A414" s="30"/>
      <c r="B414" s="31"/>
      <c r="C414" s="30"/>
      <c r="D414" s="159" t="s">
        <v>192</v>
      </c>
      <c r="E414" s="30"/>
      <c r="F414" s="160" t="s">
        <v>915</v>
      </c>
      <c r="G414" s="30"/>
      <c r="H414" s="30"/>
      <c r="I414" s="30"/>
      <c r="J414" s="30"/>
      <c r="K414" s="30"/>
      <c r="L414" s="31"/>
      <c r="M414" s="161"/>
      <c r="N414" s="162"/>
      <c r="O414" s="56"/>
      <c r="P414" s="56"/>
      <c r="Q414" s="56"/>
      <c r="R414" s="56"/>
      <c r="S414" s="56"/>
      <c r="T414" s="57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T414" s="18" t="s">
        <v>192</v>
      </c>
      <c r="AU414" s="18" t="s">
        <v>86</v>
      </c>
    </row>
    <row r="415" spans="1:65" s="2" customFormat="1" ht="24.25" customHeight="1" x14ac:dyDescent="0.15">
      <c r="A415" s="30"/>
      <c r="B415" s="146"/>
      <c r="C415" s="183" t="s">
        <v>916</v>
      </c>
      <c r="D415" s="183" t="s">
        <v>310</v>
      </c>
      <c r="E415" s="184" t="s">
        <v>482</v>
      </c>
      <c r="F415" s="185" t="s">
        <v>483</v>
      </c>
      <c r="G415" s="186" t="s">
        <v>359</v>
      </c>
      <c r="H415" s="187">
        <v>5</v>
      </c>
      <c r="I415" s="188"/>
      <c r="J415" s="188">
        <f>ROUND(I415*H415,2)</f>
        <v>0</v>
      </c>
      <c r="K415" s="185" t="s">
        <v>190</v>
      </c>
      <c r="L415" s="189"/>
      <c r="M415" s="190" t="s">
        <v>1</v>
      </c>
      <c r="N415" s="191" t="s">
        <v>42</v>
      </c>
      <c r="O415" s="155">
        <v>0</v>
      </c>
      <c r="P415" s="155">
        <f>O415*H415</f>
        <v>0</v>
      </c>
      <c r="Q415" s="155">
        <v>2E-3</v>
      </c>
      <c r="R415" s="155">
        <f>Q415*H415</f>
        <v>0.01</v>
      </c>
      <c r="S415" s="155">
        <v>0</v>
      </c>
      <c r="T415" s="156">
        <f>S415*H415</f>
        <v>0</v>
      </c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R415" s="157" t="s">
        <v>226</v>
      </c>
      <c r="AT415" s="157" t="s">
        <v>310</v>
      </c>
      <c r="AU415" s="157" t="s">
        <v>86</v>
      </c>
      <c r="AY415" s="18" t="s">
        <v>184</v>
      </c>
      <c r="BE415" s="158">
        <f>IF(N415="základní",J415,0)</f>
        <v>0</v>
      </c>
      <c r="BF415" s="158">
        <f>IF(N415="snížená",J415,0)</f>
        <v>0</v>
      </c>
      <c r="BG415" s="158">
        <f>IF(N415="zákl. přenesená",J415,0)</f>
        <v>0</v>
      </c>
      <c r="BH415" s="158">
        <f>IF(N415="sníž. přenesená",J415,0)</f>
        <v>0</v>
      </c>
      <c r="BI415" s="158">
        <f>IF(N415="nulová",J415,0)</f>
        <v>0</v>
      </c>
      <c r="BJ415" s="18" t="s">
        <v>84</v>
      </c>
      <c r="BK415" s="158">
        <f>ROUND(I415*H415,2)</f>
        <v>0</v>
      </c>
      <c r="BL415" s="18" t="s">
        <v>97</v>
      </c>
      <c r="BM415" s="157" t="s">
        <v>917</v>
      </c>
    </row>
    <row r="416" spans="1:65" s="2" customFormat="1" ht="24.25" customHeight="1" x14ac:dyDescent="0.15">
      <c r="A416" s="30"/>
      <c r="B416" s="146"/>
      <c r="C416" s="183" t="s">
        <v>918</v>
      </c>
      <c r="D416" s="183" t="s">
        <v>310</v>
      </c>
      <c r="E416" s="184" t="s">
        <v>919</v>
      </c>
      <c r="F416" s="185" t="s">
        <v>920</v>
      </c>
      <c r="G416" s="186" t="s">
        <v>359</v>
      </c>
      <c r="H416" s="187">
        <v>4</v>
      </c>
      <c r="I416" s="188"/>
      <c r="J416" s="188">
        <f>ROUND(I416*H416,2)</f>
        <v>0</v>
      </c>
      <c r="K416" s="185" t="s">
        <v>190</v>
      </c>
      <c r="L416" s="189"/>
      <c r="M416" s="190" t="s">
        <v>1</v>
      </c>
      <c r="N416" s="191" t="s">
        <v>42</v>
      </c>
      <c r="O416" s="155">
        <v>0</v>
      </c>
      <c r="P416" s="155">
        <f>O416*H416</f>
        <v>0</v>
      </c>
      <c r="Q416" s="155">
        <v>3.0000000000000001E-3</v>
      </c>
      <c r="R416" s="155">
        <f>Q416*H416</f>
        <v>1.2E-2</v>
      </c>
      <c r="S416" s="155">
        <v>0</v>
      </c>
      <c r="T416" s="156">
        <f>S416*H416</f>
        <v>0</v>
      </c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R416" s="157" t="s">
        <v>226</v>
      </c>
      <c r="AT416" s="157" t="s">
        <v>310</v>
      </c>
      <c r="AU416" s="157" t="s">
        <v>86</v>
      </c>
      <c r="AY416" s="18" t="s">
        <v>184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8" t="s">
        <v>84</v>
      </c>
      <c r="BK416" s="158">
        <f>ROUND(I416*H416,2)</f>
        <v>0</v>
      </c>
      <c r="BL416" s="18" t="s">
        <v>97</v>
      </c>
      <c r="BM416" s="157" t="s">
        <v>921</v>
      </c>
    </row>
    <row r="417" spans="1:65" s="2" customFormat="1" ht="24.25" customHeight="1" x14ac:dyDescent="0.15">
      <c r="A417" s="30"/>
      <c r="B417" s="146"/>
      <c r="C417" s="183" t="s">
        <v>922</v>
      </c>
      <c r="D417" s="183" t="s">
        <v>310</v>
      </c>
      <c r="E417" s="184" t="s">
        <v>923</v>
      </c>
      <c r="F417" s="185" t="s">
        <v>924</v>
      </c>
      <c r="G417" s="186" t="s">
        <v>359</v>
      </c>
      <c r="H417" s="187">
        <v>1</v>
      </c>
      <c r="I417" s="188"/>
      <c r="J417" s="188">
        <f>ROUND(I417*H417,2)</f>
        <v>0</v>
      </c>
      <c r="K417" s="185" t="s">
        <v>190</v>
      </c>
      <c r="L417" s="189"/>
      <c r="M417" s="190" t="s">
        <v>1</v>
      </c>
      <c r="N417" s="191" t="s">
        <v>42</v>
      </c>
      <c r="O417" s="155">
        <v>0</v>
      </c>
      <c r="P417" s="155">
        <f>O417*H417</f>
        <v>0</v>
      </c>
      <c r="Q417" s="155">
        <v>4.0000000000000001E-3</v>
      </c>
      <c r="R417" s="155">
        <f>Q417*H417</f>
        <v>4.0000000000000001E-3</v>
      </c>
      <c r="S417" s="155">
        <v>0</v>
      </c>
      <c r="T417" s="156">
        <f>S417*H417</f>
        <v>0</v>
      </c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R417" s="157" t="s">
        <v>226</v>
      </c>
      <c r="AT417" s="157" t="s">
        <v>310</v>
      </c>
      <c r="AU417" s="157" t="s">
        <v>86</v>
      </c>
      <c r="AY417" s="18" t="s">
        <v>184</v>
      </c>
      <c r="BE417" s="158">
        <f>IF(N417="základní",J417,0)</f>
        <v>0</v>
      </c>
      <c r="BF417" s="158">
        <f>IF(N417="snížená",J417,0)</f>
        <v>0</v>
      </c>
      <c r="BG417" s="158">
        <f>IF(N417="zákl. přenesená",J417,0)</f>
        <v>0</v>
      </c>
      <c r="BH417" s="158">
        <f>IF(N417="sníž. přenesená",J417,0)</f>
        <v>0</v>
      </c>
      <c r="BI417" s="158">
        <f>IF(N417="nulová",J417,0)</f>
        <v>0</v>
      </c>
      <c r="BJ417" s="18" t="s">
        <v>84</v>
      </c>
      <c r="BK417" s="158">
        <f>ROUND(I417*H417,2)</f>
        <v>0</v>
      </c>
      <c r="BL417" s="18" t="s">
        <v>97</v>
      </c>
      <c r="BM417" s="157" t="s">
        <v>925</v>
      </c>
    </row>
    <row r="418" spans="1:65" s="2" customFormat="1" ht="16.5" customHeight="1" x14ac:dyDescent="0.15">
      <c r="A418" s="30"/>
      <c r="B418" s="146"/>
      <c r="C418" s="147" t="s">
        <v>926</v>
      </c>
      <c r="D418" s="147" t="s">
        <v>186</v>
      </c>
      <c r="E418" s="148" t="s">
        <v>927</v>
      </c>
      <c r="F418" s="149" t="s">
        <v>928</v>
      </c>
      <c r="G418" s="150" t="s">
        <v>359</v>
      </c>
      <c r="H418" s="151">
        <v>1</v>
      </c>
      <c r="I418" s="152"/>
      <c r="J418" s="152">
        <f>ROUND(I418*H418,2)</f>
        <v>0</v>
      </c>
      <c r="K418" s="149" t="s">
        <v>1</v>
      </c>
      <c r="L418" s="31"/>
      <c r="M418" s="153" t="s">
        <v>1</v>
      </c>
      <c r="N418" s="154" t="s">
        <v>42</v>
      </c>
      <c r="O418" s="155">
        <v>2.08</v>
      </c>
      <c r="P418" s="155">
        <f>O418*H418</f>
        <v>2.08</v>
      </c>
      <c r="Q418" s="155">
        <v>2.8539999999999999E-2</v>
      </c>
      <c r="R418" s="155">
        <f>Q418*H418</f>
        <v>2.8539999999999999E-2</v>
      </c>
      <c r="S418" s="155">
        <v>0</v>
      </c>
      <c r="T418" s="156">
        <f>S418*H418</f>
        <v>0</v>
      </c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R418" s="157" t="s">
        <v>97</v>
      </c>
      <c r="AT418" s="157" t="s">
        <v>186</v>
      </c>
      <c r="AU418" s="157" t="s">
        <v>86</v>
      </c>
      <c r="AY418" s="18" t="s">
        <v>184</v>
      </c>
      <c r="BE418" s="158">
        <f>IF(N418="základní",J418,0)</f>
        <v>0</v>
      </c>
      <c r="BF418" s="158">
        <f>IF(N418="snížená",J418,0)</f>
        <v>0</v>
      </c>
      <c r="BG418" s="158">
        <f>IF(N418="zákl. přenesená",J418,0)</f>
        <v>0</v>
      </c>
      <c r="BH418" s="158">
        <f>IF(N418="sníž. přenesená",J418,0)</f>
        <v>0</v>
      </c>
      <c r="BI418" s="158">
        <f>IF(N418="nulová",J418,0)</f>
        <v>0</v>
      </c>
      <c r="BJ418" s="18" t="s">
        <v>84</v>
      </c>
      <c r="BK418" s="158">
        <f>ROUND(I418*H418,2)</f>
        <v>0</v>
      </c>
      <c r="BL418" s="18" t="s">
        <v>97</v>
      </c>
      <c r="BM418" s="157" t="s">
        <v>929</v>
      </c>
    </row>
    <row r="419" spans="1:65" s="13" customFormat="1" x14ac:dyDescent="0.15">
      <c r="B419" s="163"/>
      <c r="D419" s="159" t="s">
        <v>194</v>
      </c>
      <c r="E419" s="164" t="s">
        <v>1</v>
      </c>
      <c r="F419" s="165" t="s">
        <v>930</v>
      </c>
      <c r="H419" s="164" t="s">
        <v>1</v>
      </c>
      <c r="L419" s="163"/>
      <c r="M419" s="166"/>
      <c r="N419" s="167"/>
      <c r="O419" s="167"/>
      <c r="P419" s="167"/>
      <c r="Q419" s="167"/>
      <c r="R419" s="167"/>
      <c r="S419" s="167"/>
      <c r="T419" s="168"/>
      <c r="AT419" s="164" t="s">
        <v>194</v>
      </c>
      <c r="AU419" s="164" t="s">
        <v>86</v>
      </c>
      <c r="AV419" s="13" t="s">
        <v>84</v>
      </c>
      <c r="AW419" s="13" t="s">
        <v>32</v>
      </c>
      <c r="AX419" s="13" t="s">
        <v>77</v>
      </c>
      <c r="AY419" s="164" t="s">
        <v>184</v>
      </c>
    </row>
    <row r="420" spans="1:65" s="13" customFormat="1" x14ac:dyDescent="0.15">
      <c r="B420" s="163"/>
      <c r="D420" s="159" t="s">
        <v>194</v>
      </c>
      <c r="E420" s="164" t="s">
        <v>1</v>
      </c>
      <c r="F420" s="165" t="s">
        <v>931</v>
      </c>
      <c r="H420" s="164" t="s">
        <v>1</v>
      </c>
      <c r="L420" s="163"/>
      <c r="M420" s="166"/>
      <c r="N420" s="167"/>
      <c r="O420" s="167"/>
      <c r="P420" s="167"/>
      <c r="Q420" s="167"/>
      <c r="R420" s="167"/>
      <c r="S420" s="167"/>
      <c r="T420" s="168"/>
      <c r="AT420" s="164" t="s">
        <v>194</v>
      </c>
      <c r="AU420" s="164" t="s">
        <v>86</v>
      </c>
      <c r="AV420" s="13" t="s">
        <v>84</v>
      </c>
      <c r="AW420" s="13" t="s">
        <v>32</v>
      </c>
      <c r="AX420" s="13" t="s">
        <v>77</v>
      </c>
      <c r="AY420" s="164" t="s">
        <v>184</v>
      </c>
    </row>
    <row r="421" spans="1:65" s="14" customFormat="1" x14ac:dyDescent="0.15">
      <c r="B421" s="169"/>
      <c r="D421" s="159" t="s">
        <v>194</v>
      </c>
      <c r="E421" s="170" t="s">
        <v>1</v>
      </c>
      <c r="F421" s="171" t="s">
        <v>84</v>
      </c>
      <c r="H421" s="172">
        <v>1</v>
      </c>
      <c r="L421" s="169"/>
      <c r="M421" s="173"/>
      <c r="N421" s="174"/>
      <c r="O421" s="174"/>
      <c r="P421" s="174"/>
      <c r="Q421" s="174"/>
      <c r="R421" s="174"/>
      <c r="S421" s="174"/>
      <c r="T421" s="175"/>
      <c r="AT421" s="170" t="s">
        <v>194</v>
      </c>
      <c r="AU421" s="170" t="s">
        <v>86</v>
      </c>
      <c r="AV421" s="14" t="s">
        <v>86</v>
      </c>
      <c r="AW421" s="14" t="s">
        <v>32</v>
      </c>
      <c r="AX421" s="14" t="s">
        <v>84</v>
      </c>
      <c r="AY421" s="170" t="s">
        <v>184</v>
      </c>
    </row>
    <row r="422" spans="1:65" s="2" customFormat="1" ht="24.25" customHeight="1" x14ac:dyDescent="0.15">
      <c r="A422" s="30"/>
      <c r="B422" s="146"/>
      <c r="C422" s="147" t="s">
        <v>932</v>
      </c>
      <c r="D422" s="147" t="s">
        <v>186</v>
      </c>
      <c r="E422" s="148" t="s">
        <v>933</v>
      </c>
      <c r="F422" s="149" t="s">
        <v>934</v>
      </c>
      <c r="G422" s="150" t="s">
        <v>359</v>
      </c>
      <c r="H422" s="151">
        <v>3</v>
      </c>
      <c r="I422" s="152"/>
      <c r="J422" s="152">
        <f>ROUND(I422*H422,2)</f>
        <v>0</v>
      </c>
      <c r="K422" s="149" t="s">
        <v>190</v>
      </c>
      <c r="L422" s="31"/>
      <c r="M422" s="153" t="s">
        <v>1</v>
      </c>
      <c r="N422" s="154" t="s">
        <v>42</v>
      </c>
      <c r="O422" s="155">
        <v>0.54400000000000004</v>
      </c>
      <c r="P422" s="155">
        <f>O422*H422</f>
        <v>1.6320000000000001</v>
      </c>
      <c r="Q422" s="155">
        <v>0</v>
      </c>
      <c r="R422" s="155">
        <f>Q422*H422</f>
        <v>0</v>
      </c>
      <c r="S422" s="155">
        <v>0.05</v>
      </c>
      <c r="T422" s="156">
        <f>S422*H422</f>
        <v>0.15000000000000002</v>
      </c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R422" s="157" t="s">
        <v>97</v>
      </c>
      <c r="AT422" s="157" t="s">
        <v>186</v>
      </c>
      <c r="AU422" s="157" t="s">
        <v>86</v>
      </c>
      <c r="AY422" s="18" t="s">
        <v>184</v>
      </c>
      <c r="BE422" s="158">
        <f>IF(N422="základní",J422,0)</f>
        <v>0</v>
      </c>
      <c r="BF422" s="158">
        <f>IF(N422="snížená",J422,0)</f>
        <v>0</v>
      </c>
      <c r="BG422" s="158">
        <f>IF(N422="zákl. přenesená",J422,0)</f>
        <v>0</v>
      </c>
      <c r="BH422" s="158">
        <f>IF(N422="sníž. přenesená",J422,0)</f>
        <v>0</v>
      </c>
      <c r="BI422" s="158">
        <f>IF(N422="nulová",J422,0)</f>
        <v>0</v>
      </c>
      <c r="BJ422" s="18" t="s">
        <v>84</v>
      </c>
      <c r="BK422" s="158">
        <f>ROUND(I422*H422,2)</f>
        <v>0</v>
      </c>
      <c r="BL422" s="18" t="s">
        <v>97</v>
      </c>
      <c r="BM422" s="157" t="s">
        <v>935</v>
      </c>
    </row>
    <row r="423" spans="1:65" s="2" customFormat="1" ht="24.25" customHeight="1" x14ac:dyDescent="0.15">
      <c r="A423" s="30"/>
      <c r="B423" s="146"/>
      <c r="C423" s="147" t="s">
        <v>936</v>
      </c>
      <c r="D423" s="147" t="s">
        <v>186</v>
      </c>
      <c r="E423" s="148" t="s">
        <v>639</v>
      </c>
      <c r="F423" s="149" t="s">
        <v>640</v>
      </c>
      <c r="G423" s="150" t="s">
        <v>359</v>
      </c>
      <c r="H423" s="151">
        <v>1</v>
      </c>
      <c r="I423" s="152"/>
      <c r="J423" s="152">
        <f>ROUND(I423*H423,2)</f>
        <v>0</v>
      </c>
      <c r="K423" s="149" t="s">
        <v>190</v>
      </c>
      <c r="L423" s="31"/>
      <c r="M423" s="153" t="s">
        <v>1</v>
      </c>
      <c r="N423" s="154" t="s">
        <v>42</v>
      </c>
      <c r="O423" s="155">
        <v>1.694</v>
      </c>
      <c r="P423" s="155">
        <f>O423*H423</f>
        <v>1.694</v>
      </c>
      <c r="Q423" s="155">
        <v>0.21734000000000001</v>
      </c>
      <c r="R423" s="155">
        <f>Q423*H423</f>
        <v>0.21734000000000001</v>
      </c>
      <c r="S423" s="155">
        <v>0</v>
      </c>
      <c r="T423" s="156">
        <f>S423*H423</f>
        <v>0</v>
      </c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R423" s="157" t="s">
        <v>97</v>
      </c>
      <c r="AT423" s="157" t="s">
        <v>186</v>
      </c>
      <c r="AU423" s="157" t="s">
        <v>86</v>
      </c>
      <c r="AY423" s="18" t="s">
        <v>184</v>
      </c>
      <c r="BE423" s="158">
        <f>IF(N423="základní",J423,0)</f>
        <v>0</v>
      </c>
      <c r="BF423" s="158">
        <f>IF(N423="snížená",J423,0)</f>
        <v>0</v>
      </c>
      <c r="BG423" s="158">
        <f>IF(N423="zákl. přenesená",J423,0)</f>
        <v>0</v>
      </c>
      <c r="BH423" s="158">
        <f>IF(N423="sníž. přenesená",J423,0)</f>
        <v>0</v>
      </c>
      <c r="BI423" s="158">
        <f>IF(N423="nulová",J423,0)</f>
        <v>0</v>
      </c>
      <c r="BJ423" s="18" t="s">
        <v>84</v>
      </c>
      <c r="BK423" s="158">
        <f>ROUND(I423*H423,2)</f>
        <v>0</v>
      </c>
      <c r="BL423" s="18" t="s">
        <v>97</v>
      </c>
      <c r="BM423" s="157" t="s">
        <v>937</v>
      </c>
    </row>
    <row r="424" spans="1:65" s="2" customFormat="1" ht="24.25" customHeight="1" x14ac:dyDescent="0.15">
      <c r="A424" s="30"/>
      <c r="B424" s="146"/>
      <c r="C424" s="183" t="s">
        <v>938</v>
      </c>
      <c r="D424" s="183" t="s">
        <v>310</v>
      </c>
      <c r="E424" s="184" t="s">
        <v>642</v>
      </c>
      <c r="F424" s="185" t="s">
        <v>643</v>
      </c>
      <c r="G424" s="186" t="s">
        <v>359</v>
      </c>
      <c r="H424" s="187">
        <v>1</v>
      </c>
      <c r="I424" s="188"/>
      <c r="J424" s="188">
        <f>ROUND(I424*H424,2)</f>
        <v>0</v>
      </c>
      <c r="K424" s="185" t="s">
        <v>1</v>
      </c>
      <c r="L424" s="189"/>
      <c r="M424" s="190" t="s">
        <v>1</v>
      </c>
      <c r="N424" s="191" t="s">
        <v>42</v>
      </c>
      <c r="O424" s="155">
        <v>0</v>
      </c>
      <c r="P424" s="155">
        <f>O424*H424</f>
        <v>0</v>
      </c>
      <c r="Q424" s="155">
        <v>0.153</v>
      </c>
      <c r="R424" s="155">
        <f>Q424*H424</f>
        <v>0.153</v>
      </c>
      <c r="S424" s="155">
        <v>0</v>
      </c>
      <c r="T424" s="156">
        <f>S424*H424</f>
        <v>0</v>
      </c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R424" s="157" t="s">
        <v>226</v>
      </c>
      <c r="AT424" s="157" t="s">
        <v>310</v>
      </c>
      <c r="AU424" s="157" t="s">
        <v>86</v>
      </c>
      <c r="AY424" s="18" t="s">
        <v>184</v>
      </c>
      <c r="BE424" s="158">
        <f>IF(N424="základní",J424,0)</f>
        <v>0</v>
      </c>
      <c r="BF424" s="158">
        <f>IF(N424="snížená",J424,0)</f>
        <v>0</v>
      </c>
      <c r="BG424" s="158">
        <f>IF(N424="zákl. přenesená",J424,0)</f>
        <v>0</v>
      </c>
      <c r="BH424" s="158">
        <f>IF(N424="sníž. přenesená",J424,0)</f>
        <v>0</v>
      </c>
      <c r="BI424" s="158">
        <f>IF(N424="nulová",J424,0)</f>
        <v>0</v>
      </c>
      <c r="BJ424" s="18" t="s">
        <v>84</v>
      </c>
      <c r="BK424" s="158">
        <f>ROUND(I424*H424,2)</f>
        <v>0</v>
      </c>
      <c r="BL424" s="18" t="s">
        <v>97</v>
      </c>
      <c r="BM424" s="157" t="s">
        <v>939</v>
      </c>
    </row>
    <row r="425" spans="1:65" s="2" customFormat="1" ht="37.75" customHeight="1" x14ac:dyDescent="0.15">
      <c r="A425" s="30"/>
      <c r="B425" s="146"/>
      <c r="C425" s="147" t="s">
        <v>940</v>
      </c>
      <c r="D425" s="147" t="s">
        <v>186</v>
      </c>
      <c r="E425" s="148" t="s">
        <v>486</v>
      </c>
      <c r="F425" s="149" t="s">
        <v>487</v>
      </c>
      <c r="G425" s="150" t="s">
        <v>359</v>
      </c>
      <c r="H425" s="151">
        <v>2</v>
      </c>
      <c r="I425" s="152"/>
      <c r="J425" s="152">
        <f>ROUND(I425*H425,2)</f>
        <v>0</v>
      </c>
      <c r="K425" s="149" t="s">
        <v>1</v>
      </c>
      <c r="L425" s="31"/>
      <c r="M425" s="153" t="s">
        <v>1</v>
      </c>
      <c r="N425" s="154" t="s">
        <v>42</v>
      </c>
      <c r="O425" s="155">
        <v>1.694</v>
      </c>
      <c r="P425" s="155">
        <f>O425*H425</f>
        <v>3.3879999999999999</v>
      </c>
      <c r="Q425" s="155">
        <v>0.21734000000000001</v>
      </c>
      <c r="R425" s="155">
        <f>Q425*H425</f>
        <v>0.43468000000000001</v>
      </c>
      <c r="S425" s="155">
        <v>0</v>
      </c>
      <c r="T425" s="156">
        <f>S425*H425</f>
        <v>0</v>
      </c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R425" s="157" t="s">
        <v>97</v>
      </c>
      <c r="AT425" s="157" t="s">
        <v>186</v>
      </c>
      <c r="AU425" s="157" t="s">
        <v>86</v>
      </c>
      <c r="AY425" s="18" t="s">
        <v>184</v>
      </c>
      <c r="BE425" s="158">
        <f>IF(N425="základní",J425,0)</f>
        <v>0</v>
      </c>
      <c r="BF425" s="158">
        <f>IF(N425="snížená",J425,0)</f>
        <v>0</v>
      </c>
      <c r="BG425" s="158">
        <f>IF(N425="zákl. přenesená",J425,0)</f>
        <v>0</v>
      </c>
      <c r="BH425" s="158">
        <f>IF(N425="sníž. přenesená",J425,0)</f>
        <v>0</v>
      </c>
      <c r="BI425" s="158">
        <f>IF(N425="nulová",J425,0)</f>
        <v>0</v>
      </c>
      <c r="BJ425" s="18" t="s">
        <v>84</v>
      </c>
      <c r="BK425" s="158">
        <f>ROUND(I425*H425,2)</f>
        <v>0</v>
      </c>
      <c r="BL425" s="18" t="s">
        <v>97</v>
      </c>
      <c r="BM425" s="157" t="s">
        <v>941</v>
      </c>
    </row>
    <row r="426" spans="1:65" s="14" customFormat="1" x14ac:dyDescent="0.15">
      <c r="B426" s="169"/>
      <c r="D426" s="159" t="s">
        <v>194</v>
      </c>
      <c r="E426" s="170" t="s">
        <v>1</v>
      </c>
      <c r="F426" s="171" t="s">
        <v>86</v>
      </c>
      <c r="H426" s="172">
        <v>2</v>
      </c>
      <c r="L426" s="169"/>
      <c r="M426" s="173"/>
      <c r="N426" s="174"/>
      <c r="O426" s="174"/>
      <c r="P426" s="174"/>
      <c r="Q426" s="174"/>
      <c r="R426" s="174"/>
      <c r="S426" s="174"/>
      <c r="T426" s="175"/>
      <c r="AT426" s="170" t="s">
        <v>194</v>
      </c>
      <c r="AU426" s="170" t="s">
        <v>86</v>
      </c>
      <c r="AV426" s="14" t="s">
        <v>86</v>
      </c>
      <c r="AW426" s="14" t="s">
        <v>32</v>
      </c>
      <c r="AX426" s="14" t="s">
        <v>84</v>
      </c>
      <c r="AY426" s="170" t="s">
        <v>184</v>
      </c>
    </row>
    <row r="427" spans="1:65" s="2" customFormat="1" ht="24.25" customHeight="1" x14ac:dyDescent="0.15">
      <c r="A427" s="30"/>
      <c r="B427" s="146"/>
      <c r="C427" s="183" t="s">
        <v>942</v>
      </c>
      <c r="D427" s="183" t="s">
        <v>310</v>
      </c>
      <c r="E427" s="184" t="s">
        <v>494</v>
      </c>
      <c r="F427" s="185" t="s">
        <v>495</v>
      </c>
      <c r="G427" s="186" t="s">
        <v>359</v>
      </c>
      <c r="H427" s="187">
        <v>2</v>
      </c>
      <c r="I427" s="188"/>
      <c r="J427" s="188">
        <f>ROUND(I427*H427,2)</f>
        <v>0</v>
      </c>
      <c r="K427" s="185" t="s">
        <v>1</v>
      </c>
      <c r="L427" s="189"/>
      <c r="M427" s="190" t="s">
        <v>1</v>
      </c>
      <c r="N427" s="191" t="s">
        <v>42</v>
      </c>
      <c r="O427" s="155">
        <v>0</v>
      </c>
      <c r="P427" s="155">
        <f>O427*H427</f>
        <v>0</v>
      </c>
      <c r="Q427" s="155">
        <v>8.1000000000000003E-2</v>
      </c>
      <c r="R427" s="155">
        <f>Q427*H427</f>
        <v>0.16200000000000001</v>
      </c>
      <c r="S427" s="155">
        <v>0</v>
      </c>
      <c r="T427" s="156">
        <f>S427*H427</f>
        <v>0</v>
      </c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R427" s="157" t="s">
        <v>226</v>
      </c>
      <c r="AT427" s="157" t="s">
        <v>310</v>
      </c>
      <c r="AU427" s="157" t="s">
        <v>86</v>
      </c>
      <c r="AY427" s="18" t="s">
        <v>184</v>
      </c>
      <c r="BE427" s="158">
        <f>IF(N427="základní",J427,0)</f>
        <v>0</v>
      </c>
      <c r="BF427" s="158">
        <f>IF(N427="snížená",J427,0)</f>
        <v>0</v>
      </c>
      <c r="BG427" s="158">
        <f>IF(N427="zákl. přenesená",J427,0)</f>
        <v>0</v>
      </c>
      <c r="BH427" s="158">
        <f>IF(N427="sníž. přenesená",J427,0)</f>
        <v>0</v>
      </c>
      <c r="BI427" s="158">
        <f>IF(N427="nulová",J427,0)</f>
        <v>0</v>
      </c>
      <c r="BJ427" s="18" t="s">
        <v>84</v>
      </c>
      <c r="BK427" s="158">
        <f>ROUND(I427*H427,2)</f>
        <v>0</v>
      </c>
      <c r="BL427" s="18" t="s">
        <v>97</v>
      </c>
      <c r="BM427" s="157" t="s">
        <v>943</v>
      </c>
    </row>
    <row r="428" spans="1:65" s="2" customFormat="1" ht="16.5" customHeight="1" x14ac:dyDescent="0.15">
      <c r="A428" s="30"/>
      <c r="B428" s="146"/>
      <c r="C428" s="183" t="s">
        <v>944</v>
      </c>
      <c r="D428" s="183" t="s">
        <v>310</v>
      </c>
      <c r="E428" s="184" t="s">
        <v>498</v>
      </c>
      <c r="F428" s="185" t="s">
        <v>499</v>
      </c>
      <c r="G428" s="186" t="s">
        <v>359</v>
      </c>
      <c r="H428" s="187">
        <v>2</v>
      </c>
      <c r="I428" s="188"/>
      <c r="J428" s="188">
        <f>ROUND(I428*H428,2)</f>
        <v>0</v>
      </c>
      <c r="K428" s="185" t="s">
        <v>1</v>
      </c>
      <c r="L428" s="189"/>
      <c r="M428" s="190" t="s">
        <v>1</v>
      </c>
      <c r="N428" s="191" t="s">
        <v>42</v>
      </c>
      <c r="O428" s="155">
        <v>0</v>
      </c>
      <c r="P428" s="155">
        <f>O428*H428</f>
        <v>0</v>
      </c>
      <c r="Q428" s="155">
        <v>0.01</v>
      </c>
      <c r="R428" s="155">
        <f>Q428*H428</f>
        <v>0.02</v>
      </c>
      <c r="S428" s="155">
        <v>0</v>
      </c>
      <c r="T428" s="156">
        <f>S428*H428</f>
        <v>0</v>
      </c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R428" s="157" t="s">
        <v>226</v>
      </c>
      <c r="AT428" s="157" t="s">
        <v>310</v>
      </c>
      <c r="AU428" s="157" t="s">
        <v>86</v>
      </c>
      <c r="AY428" s="18" t="s">
        <v>184</v>
      </c>
      <c r="BE428" s="158">
        <f>IF(N428="základní",J428,0)</f>
        <v>0</v>
      </c>
      <c r="BF428" s="158">
        <f>IF(N428="snížená",J428,0)</f>
        <v>0</v>
      </c>
      <c r="BG428" s="158">
        <f>IF(N428="zákl. přenesená",J428,0)</f>
        <v>0</v>
      </c>
      <c r="BH428" s="158">
        <f>IF(N428="sníž. přenesená",J428,0)</f>
        <v>0</v>
      </c>
      <c r="BI428" s="158">
        <f>IF(N428="nulová",J428,0)</f>
        <v>0</v>
      </c>
      <c r="BJ428" s="18" t="s">
        <v>84</v>
      </c>
      <c r="BK428" s="158">
        <f>ROUND(I428*H428,2)</f>
        <v>0</v>
      </c>
      <c r="BL428" s="18" t="s">
        <v>97</v>
      </c>
      <c r="BM428" s="157" t="s">
        <v>945</v>
      </c>
    </row>
    <row r="429" spans="1:65" s="2" customFormat="1" ht="16.5" customHeight="1" x14ac:dyDescent="0.15">
      <c r="A429" s="30"/>
      <c r="B429" s="146"/>
      <c r="C429" s="147" t="s">
        <v>946</v>
      </c>
      <c r="D429" s="147" t="s">
        <v>186</v>
      </c>
      <c r="E429" s="148" t="s">
        <v>502</v>
      </c>
      <c r="F429" s="149" t="s">
        <v>503</v>
      </c>
      <c r="G429" s="150" t="s">
        <v>504</v>
      </c>
      <c r="H429" s="151">
        <v>2</v>
      </c>
      <c r="I429" s="152"/>
      <c r="J429" s="152">
        <f>ROUND(I429*H429,2)</f>
        <v>0</v>
      </c>
      <c r="K429" s="149" t="s">
        <v>1</v>
      </c>
      <c r="L429" s="31"/>
      <c r="M429" s="153" t="s">
        <v>1</v>
      </c>
      <c r="N429" s="154" t="s">
        <v>42</v>
      </c>
      <c r="O429" s="155">
        <v>1.694</v>
      </c>
      <c r="P429" s="155">
        <f>O429*H429</f>
        <v>3.3879999999999999</v>
      </c>
      <c r="Q429" s="155">
        <v>0.21734000000000001</v>
      </c>
      <c r="R429" s="155">
        <f>Q429*H429</f>
        <v>0.43468000000000001</v>
      </c>
      <c r="S429" s="155">
        <v>0</v>
      </c>
      <c r="T429" s="156">
        <f>S429*H429</f>
        <v>0</v>
      </c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R429" s="157" t="s">
        <v>97</v>
      </c>
      <c r="AT429" s="157" t="s">
        <v>186</v>
      </c>
      <c r="AU429" s="157" t="s">
        <v>86</v>
      </c>
      <c r="AY429" s="18" t="s">
        <v>184</v>
      </c>
      <c r="BE429" s="158">
        <f>IF(N429="základní",J429,0)</f>
        <v>0</v>
      </c>
      <c r="BF429" s="158">
        <f>IF(N429="snížená",J429,0)</f>
        <v>0</v>
      </c>
      <c r="BG429" s="158">
        <f>IF(N429="zákl. přenesená",J429,0)</f>
        <v>0</v>
      </c>
      <c r="BH429" s="158">
        <f>IF(N429="sníž. přenesená",J429,0)</f>
        <v>0</v>
      </c>
      <c r="BI429" s="158">
        <f>IF(N429="nulová",J429,0)</f>
        <v>0</v>
      </c>
      <c r="BJ429" s="18" t="s">
        <v>84</v>
      </c>
      <c r="BK429" s="158">
        <f>ROUND(I429*H429,2)</f>
        <v>0</v>
      </c>
      <c r="BL429" s="18" t="s">
        <v>97</v>
      </c>
      <c r="BM429" s="157" t="s">
        <v>947</v>
      </c>
    </row>
    <row r="430" spans="1:65" s="13" customFormat="1" x14ac:dyDescent="0.15">
      <c r="B430" s="163"/>
      <c r="D430" s="159" t="s">
        <v>194</v>
      </c>
      <c r="E430" s="164" t="s">
        <v>1</v>
      </c>
      <c r="F430" s="165" t="s">
        <v>506</v>
      </c>
      <c r="H430" s="164" t="s">
        <v>1</v>
      </c>
      <c r="L430" s="163"/>
      <c r="M430" s="166"/>
      <c r="N430" s="167"/>
      <c r="O430" s="167"/>
      <c r="P430" s="167"/>
      <c r="Q430" s="167"/>
      <c r="R430" s="167"/>
      <c r="S430" s="167"/>
      <c r="T430" s="168"/>
      <c r="AT430" s="164" t="s">
        <v>194</v>
      </c>
      <c r="AU430" s="164" t="s">
        <v>86</v>
      </c>
      <c r="AV430" s="13" t="s">
        <v>84</v>
      </c>
      <c r="AW430" s="13" t="s">
        <v>32</v>
      </c>
      <c r="AX430" s="13" t="s">
        <v>77</v>
      </c>
      <c r="AY430" s="164" t="s">
        <v>184</v>
      </c>
    </row>
    <row r="431" spans="1:65" s="13" customFormat="1" x14ac:dyDescent="0.15">
      <c r="B431" s="163"/>
      <c r="D431" s="159" t="s">
        <v>194</v>
      </c>
      <c r="E431" s="164" t="s">
        <v>1</v>
      </c>
      <c r="F431" s="165" t="s">
        <v>507</v>
      </c>
      <c r="H431" s="164" t="s">
        <v>1</v>
      </c>
      <c r="L431" s="163"/>
      <c r="M431" s="166"/>
      <c r="N431" s="167"/>
      <c r="O431" s="167"/>
      <c r="P431" s="167"/>
      <c r="Q431" s="167"/>
      <c r="R431" s="167"/>
      <c r="S431" s="167"/>
      <c r="T431" s="168"/>
      <c r="AT431" s="164" t="s">
        <v>194</v>
      </c>
      <c r="AU431" s="164" t="s">
        <v>86</v>
      </c>
      <c r="AV431" s="13" t="s">
        <v>84</v>
      </c>
      <c r="AW431" s="13" t="s">
        <v>32</v>
      </c>
      <c r="AX431" s="13" t="s">
        <v>77</v>
      </c>
      <c r="AY431" s="164" t="s">
        <v>184</v>
      </c>
    </row>
    <row r="432" spans="1:65" s="13" customFormat="1" x14ac:dyDescent="0.15">
      <c r="B432" s="163"/>
      <c r="D432" s="159" t="s">
        <v>194</v>
      </c>
      <c r="E432" s="164" t="s">
        <v>1</v>
      </c>
      <c r="F432" s="165" t="s">
        <v>508</v>
      </c>
      <c r="H432" s="164" t="s">
        <v>1</v>
      </c>
      <c r="L432" s="163"/>
      <c r="M432" s="166"/>
      <c r="N432" s="167"/>
      <c r="O432" s="167"/>
      <c r="P432" s="167"/>
      <c r="Q432" s="167"/>
      <c r="R432" s="167"/>
      <c r="S432" s="167"/>
      <c r="T432" s="168"/>
      <c r="AT432" s="164" t="s">
        <v>194</v>
      </c>
      <c r="AU432" s="164" t="s">
        <v>86</v>
      </c>
      <c r="AV432" s="13" t="s">
        <v>84</v>
      </c>
      <c r="AW432" s="13" t="s">
        <v>32</v>
      </c>
      <c r="AX432" s="13" t="s">
        <v>77</v>
      </c>
      <c r="AY432" s="164" t="s">
        <v>184</v>
      </c>
    </row>
    <row r="433" spans="1:65" s="13" customFormat="1" x14ac:dyDescent="0.15">
      <c r="B433" s="163"/>
      <c r="D433" s="159" t="s">
        <v>194</v>
      </c>
      <c r="E433" s="164" t="s">
        <v>1</v>
      </c>
      <c r="F433" s="165" t="s">
        <v>509</v>
      </c>
      <c r="H433" s="164" t="s">
        <v>1</v>
      </c>
      <c r="L433" s="163"/>
      <c r="M433" s="166"/>
      <c r="N433" s="167"/>
      <c r="O433" s="167"/>
      <c r="P433" s="167"/>
      <c r="Q433" s="167"/>
      <c r="R433" s="167"/>
      <c r="S433" s="167"/>
      <c r="T433" s="168"/>
      <c r="AT433" s="164" t="s">
        <v>194</v>
      </c>
      <c r="AU433" s="164" t="s">
        <v>86</v>
      </c>
      <c r="AV433" s="13" t="s">
        <v>84</v>
      </c>
      <c r="AW433" s="13" t="s">
        <v>32</v>
      </c>
      <c r="AX433" s="13" t="s">
        <v>77</v>
      </c>
      <c r="AY433" s="164" t="s">
        <v>184</v>
      </c>
    </row>
    <row r="434" spans="1:65" s="13" customFormat="1" x14ac:dyDescent="0.15">
      <c r="B434" s="163"/>
      <c r="D434" s="159" t="s">
        <v>194</v>
      </c>
      <c r="E434" s="164" t="s">
        <v>1</v>
      </c>
      <c r="F434" s="165" t="s">
        <v>510</v>
      </c>
      <c r="H434" s="164" t="s">
        <v>1</v>
      </c>
      <c r="L434" s="163"/>
      <c r="M434" s="166"/>
      <c r="N434" s="167"/>
      <c r="O434" s="167"/>
      <c r="P434" s="167"/>
      <c r="Q434" s="167"/>
      <c r="R434" s="167"/>
      <c r="S434" s="167"/>
      <c r="T434" s="168"/>
      <c r="AT434" s="164" t="s">
        <v>194</v>
      </c>
      <c r="AU434" s="164" t="s">
        <v>86</v>
      </c>
      <c r="AV434" s="13" t="s">
        <v>84</v>
      </c>
      <c r="AW434" s="13" t="s">
        <v>32</v>
      </c>
      <c r="AX434" s="13" t="s">
        <v>77</v>
      </c>
      <c r="AY434" s="164" t="s">
        <v>184</v>
      </c>
    </row>
    <row r="435" spans="1:65" s="13" customFormat="1" x14ac:dyDescent="0.15">
      <c r="B435" s="163"/>
      <c r="D435" s="159" t="s">
        <v>194</v>
      </c>
      <c r="E435" s="164" t="s">
        <v>1</v>
      </c>
      <c r="F435" s="165" t="s">
        <v>511</v>
      </c>
      <c r="H435" s="164" t="s">
        <v>1</v>
      </c>
      <c r="L435" s="163"/>
      <c r="M435" s="166"/>
      <c r="N435" s="167"/>
      <c r="O435" s="167"/>
      <c r="P435" s="167"/>
      <c r="Q435" s="167"/>
      <c r="R435" s="167"/>
      <c r="S435" s="167"/>
      <c r="T435" s="168"/>
      <c r="AT435" s="164" t="s">
        <v>194</v>
      </c>
      <c r="AU435" s="164" t="s">
        <v>86</v>
      </c>
      <c r="AV435" s="13" t="s">
        <v>84</v>
      </c>
      <c r="AW435" s="13" t="s">
        <v>32</v>
      </c>
      <c r="AX435" s="13" t="s">
        <v>77</v>
      </c>
      <c r="AY435" s="164" t="s">
        <v>184</v>
      </c>
    </row>
    <row r="436" spans="1:65" s="13" customFormat="1" x14ac:dyDescent="0.15">
      <c r="B436" s="163"/>
      <c r="D436" s="159" t="s">
        <v>194</v>
      </c>
      <c r="E436" s="164" t="s">
        <v>1</v>
      </c>
      <c r="F436" s="165" t="s">
        <v>512</v>
      </c>
      <c r="H436" s="164" t="s">
        <v>1</v>
      </c>
      <c r="L436" s="163"/>
      <c r="M436" s="166"/>
      <c r="N436" s="167"/>
      <c r="O436" s="167"/>
      <c r="P436" s="167"/>
      <c r="Q436" s="167"/>
      <c r="R436" s="167"/>
      <c r="S436" s="167"/>
      <c r="T436" s="168"/>
      <c r="AT436" s="164" t="s">
        <v>194</v>
      </c>
      <c r="AU436" s="164" t="s">
        <v>86</v>
      </c>
      <c r="AV436" s="13" t="s">
        <v>84</v>
      </c>
      <c r="AW436" s="13" t="s">
        <v>32</v>
      </c>
      <c r="AX436" s="13" t="s">
        <v>77</v>
      </c>
      <c r="AY436" s="164" t="s">
        <v>184</v>
      </c>
    </row>
    <row r="437" spans="1:65" s="14" customFormat="1" x14ac:dyDescent="0.15">
      <c r="B437" s="169"/>
      <c r="D437" s="159" t="s">
        <v>194</v>
      </c>
      <c r="E437" s="170" t="s">
        <v>1</v>
      </c>
      <c r="F437" s="171" t="s">
        <v>86</v>
      </c>
      <c r="H437" s="172">
        <v>2</v>
      </c>
      <c r="L437" s="169"/>
      <c r="M437" s="173"/>
      <c r="N437" s="174"/>
      <c r="O437" s="174"/>
      <c r="P437" s="174"/>
      <c r="Q437" s="174"/>
      <c r="R437" s="174"/>
      <c r="S437" s="174"/>
      <c r="T437" s="175"/>
      <c r="AT437" s="170" t="s">
        <v>194</v>
      </c>
      <c r="AU437" s="170" t="s">
        <v>86</v>
      </c>
      <c r="AV437" s="14" t="s">
        <v>86</v>
      </c>
      <c r="AW437" s="14" t="s">
        <v>32</v>
      </c>
      <c r="AX437" s="14" t="s">
        <v>84</v>
      </c>
      <c r="AY437" s="170" t="s">
        <v>184</v>
      </c>
    </row>
    <row r="438" spans="1:65" s="2" customFormat="1" ht="37.75" customHeight="1" x14ac:dyDescent="0.15">
      <c r="A438" s="30"/>
      <c r="B438" s="146"/>
      <c r="C438" s="147" t="s">
        <v>948</v>
      </c>
      <c r="D438" s="147" t="s">
        <v>186</v>
      </c>
      <c r="E438" s="148" t="s">
        <v>949</v>
      </c>
      <c r="F438" s="149" t="s">
        <v>950</v>
      </c>
      <c r="G438" s="150" t="s">
        <v>239</v>
      </c>
      <c r="H438" s="151">
        <v>24</v>
      </c>
      <c r="I438" s="152"/>
      <c r="J438" s="152">
        <f>ROUND(I438*H438,2)</f>
        <v>0</v>
      </c>
      <c r="K438" s="149" t="s">
        <v>190</v>
      </c>
      <c r="L438" s="31"/>
      <c r="M438" s="153" t="s">
        <v>1</v>
      </c>
      <c r="N438" s="154" t="s">
        <v>42</v>
      </c>
      <c r="O438" s="155">
        <v>2.9510000000000001</v>
      </c>
      <c r="P438" s="155">
        <f>O438*H438</f>
        <v>70.823999999999998</v>
      </c>
      <c r="Q438" s="155">
        <v>1.5298499999999999</v>
      </c>
      <c r="R438" s="155">
        <f>Q438*H438</f>
        <v>36.7164</v>
      </c>
      <c r="S438" s="155">
        <v>0</v>
      </c>
      <c r="T438" s="156">
        <f>S438*H438</f>
        <v>0</v>
      </c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R438" s="157" t="s">
        <v>97</v>
      </c>
      <c r="AT438" s="157" t="s">
        <v>186</v>
      </c>
      <c r="AU438" s="157" t="s">
        <v>86</v>
      </c>
      <c r="AY438" s="18" t="s">
        <v>184</v>
      </c>
      <c r="BE438" s="158">
        <f>IF(N438="základní",J438,0)</f>
        <v>0</v>
      </c>
      <c r="BF438" s="158">
        <f>IF(N438="snížená",J438,0)</f>
        <v>0</v>
      </c>
      <c r="BG438" s="158">
        <f>IF(N438="zákl. přenesená",J438,0)</f>
        <v>0</v>
      </c>
      <c r="BH438" s="158">
        <f>IF(N438="sníž. přenesená",J438,0)</f>
        <v>0</v>
      </c>
      <c r="BI438" s="158">
        <f>IF(N438="nulová",J438,0)</f>
        <v>0</v>
      </c>
      <c r="BJ438" s="18" t="s">
        <v>84</v>
      </c>
      <c r="BK438" s="158">
        <f>ROUND(I438*H438,2)</f>
        <v>0</v>
      </c>
      <c r="BL438" s="18" t="s">
        <v>97</v>
      </c>
      <c r="BM438" s="157" t="s">
        <v>951</v>
      </c>
    </row>
    <row r="439" spans="1:65" s="14" customFormat="1" x14ac:dyDescent="0.15">
      <c r="B439" s="169"/>
      <c r="D439" s="159" t="s">
        <v>194</v>
      </c>
      <c r="E439" s="170" t="s">
        <v>1</v>
      </c>
      <c r="F439" s="171" t="s">
        <v>952</v>
      </c>
      <c r="H439" s="172">
        <v>24</v>
      </c>
      <c r="L439" s="169"/>
      <c r="M439" s="173"/>
      <c r="N439" s="174"/>
      <c r="O439" s="174"/>
      <c r="P439" s="174"/>
      <c r="Q439" s="174"/>
      <c r="R439" s="174"/>
      <c r="S439" s="174"/>
      <c r="T439" s="175"/>
      <c r="AT439" s="170" t="s">
        <v>194</v>
      </c>
      <c r="AU439" s="170" t="s">
        <v>86</v>
      </c>
      <c r="AV439" s="14" t="s">
        <v>86</v>
      </c>
      <c r="AW439" s="14" t="s">
        <v>32</v>
      </c>
      <c r="AX439" s="14" t="s">
        <v>84</v>
      </c>
      <c r="AY439" s="170" t="s">
        <v>184</v>
      </c>
    </row>
    <row r="440" spans="1:65" s="12" customFormat="1" ht="22.75" customHeight="1" x14ac:dyDescent="0.15">
      <c r="B440" s="134"/>
      <c r="D440" s="135" t="s">
        <v>76</v>
      </c>
      <c r="E440" s="144" t="s">
        <v>232</v>
      </c>
      <c r="F440" s="144" t="s">
        <v>645</v>
      </c>
      <c r="J440" s="145">
        <f>BK440</f>
        <v>0</v>
      </c>
      <c r="L440" s="134"/>
      <c r="M440" s="138"/>
      <c r="N440" s="139"/>
      <c r="O440" s="139"/>
      <c r="P440" s="140">
        <f>SUM(P441:P452)</f>
        <v>19.86646</v>
      </c>
      <c r="Q440" s="139"/>
      <c r="R440" s="140">
        <f>SUM(R441:R452)</f>
        <v>2.8849301000000001</v>
      </c>
      <c r="S440" s="139"/>
      <c r="T440" s="141">
        <f>SUM(T441:T452)</f>
        <v>0.12919000000000003</v>
      </c>
      <c r="AR440" s="135" t="s">
        <v>84</v>
      </c>
      <c r="AT440" s="142" t="s">
        <v>76</v>
      </c>
      <c r="AU440" s="142" t="s">
        <v>84</v>
      </c>
      <c r="AY440" s="135" t="s">
        <v>184</v>
      </c>
      <c r="BK440" s="143">
        <f>SUM(BK441:BK452)</f>
        <v>0</v>
      </c>
    </row>
    <row r="441" spans="1:65" s="2" customFormat="1" ht="49" customHeight="1" x14ac:dyDescent="0.15">
      <c r="A441" s="30"/>
      <c r="B441" s="146"/>
      <c r="C441" s="147" t="s">
        <v>953</v>
      </c>
      <c r="D441" s="147" t="s">
        <v>186</v>
      </c>
      <c r="E441" s="148" t="s">
        <v>954</v>
      </c>
      <c r="F441" s="149" t="s">
        <v>955</v>
      </c>
      <c r="G441" s="150" t="s">
        <v>229</v>
      </c>
      <c r="H441" s="151">
        <v>16.5</v>
      </c>
      <c r="I441" s="152"/>
      <c r="J441" s="152">
        <f>ROUND(I441*H441,2)</f>
        <v>0</v>
      </c>
      <c r="K441" s="149" t="s">
        <v>190</v>
      </c>
      <c r="L441" s="31"/>
      <c r="M441" s="153" t="s">
        <v>1</v>
      </c>
      <c r="N441" s="154" t="s">
        <v>42</v>
      </c>
      <c r="O441" s="155">
        <v>0.23899999999999999</v>
      </c>
      <c r="P441" s="155">
        <f>O441*H441</f>
        <v>3.9434999999999998</v>
      </c>
      <c r="Q441" s="155">
        <v>0.1295</v>
      </c>
      <c r="R441" s="155">
        <f>Q441*H441</f>
        <v>2.1367500000000001</v>
      </c>
      <c r="S441" s="155">
        <v>0</v>
      </c>
      <c r="T441" s="156">
        <f>S441*H441</f>
        <v>0</v>
      </c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R441" s="157" t="s">
        <v>97</v>
      </c>
      <c r="AT441" s="157" t="s">
        <v>186</v>
      </c>
      <c r="AU441" s="157" t="s">
        <v>86</v>
      </c>
      <c r="AY441" s="18" t="s">
        <v>184</v>
      </c>
      <c r="BE441" s="158">
        <f>IF(N441="základní",J441,0)</f>
        <v>0</v>
      </c>
      <c r="BF441" s="158">
        <f>IF(N441="snížená",J441,0)</f>
        <v>0</v>
      </c>
      <c r="BG441" s="158">
        <f>IF(N441="zákl. přenesená",J441,0)</f>
        <v>0</v>
      </c>
      <c r="BH441" s="158">
        <f>IF(N441="sníž. přenesená",J441,0)</f>
        <v>0</v>
      </c>
      <c r="BI441" s="158">
        <f>IF(N441="nulová",J441,0)</f>
        <v>0</v>
      </c>
      <c r="BJ441" s="18" t="s">
        <v>84</v>
      </c>
      <c r="BK441" s="158">
        <f>ROUND(I441*H441,2)</f>
        <v>0</v>
      </c>
      <c r="BL441" s="18" t="s">
        <v>97</v>
      </c>
      <c r="BM441" s="157" t="s">
        <v>956</v>
      </c>
    </row>
    <row r="442" spans="1:65" s="2" customFormat="1" ht="16.5" customHeight="1" x14ac:dyDescent="0.15">
      <c r="A442" s="30"/>
      <c r="B442" s="146"/>
      <c r="C442" s="183" t="s">
        <v>957</v>
      </c>
      <c r="D442" s="183" t="s">
        <v>310</v>
      </c>
      <c r="E442" s="184" t="s">
        <v>958</v>
      </c>
      <c r="F442" s="185" t="s">
        <v>959</v>
      </c>
      <c r="G442" s="186" t="s">
        <v>229</v>
      </c>
      <c r="H442" s="187">
        <v>16.5</v>
      </c>
      <c r="I442" s="188"/>
      <c r="J442" s="188">
        <f>ROUND(I442*H442,2)</f>
        <v>0</v>
      </c>
      <c r="K442" s="185" t="s">
        <v>190</v>
      </c>
      <c r="L442" s="189"/>
      <c r="M442" s="190" t="s">
        <v>1</v>
      </c>
      <c r="N442" s="191" t="s">
        <v>42</v>
      </c>
      <c r="O442" s="155">
        <v>0</v>
      </c>
      <c r="P442" s="155">
        <f>O442*H442</f>
        <v>0</v>
      </c>
      <c r="Q442" s="155">
        <v>4.4999999999999998E-2</v>
      </c>
      <c r="R442" s="155">
        <f>Q442*H442</f>
        <v>0.74249999999999994</v>
      </c>
      <c r="S442" s="155">
        <v>0</v>
      </c>
      <c r="T442" s="156">
        <f>S442*H442</f>
        <v>0</v>
      </c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R442" s="157" t="s">
        <v>226</v>
      </c>
      <c r="AT442" s="157" t="s">
        <v>310</v>
      </c>
      <c r="AU442" s="157" t="s">
        <v>86</v>
      </c>
      <c r="AY442" s="18" t="s">
        <v>184</v>
      </c>
      <c r="BE442" s="158">
        <f>IF(N442="základní",J442,0)</f>
        <v>0</v>
      </c>
      <c r="BF442" s="158">
        <f>IF(N442="snížená",J442,0)</f>
        <v>0</v>
      </c>
      <c r="BG442" s="158">
        <f>IF(N442="zákl. přenesená",J442,0)</f>
        <v>0</v>
      </c>
      <c r="BH442" s="158">
        <f>IF(N442="sníž. přenesená",J442,0)</f>
        <v>0</v>
      </c>
      <c r="BI442" s="158">
        <f>IF(N442="nulová",J442,0)</f>
        <v>0</v>
      </c>
      <c r="BJ442" s="18" t="s">
        <v>84</v>
      </c>
      <c r="BK442" s="158">
        <f>ROUND(I442*H442,2)</f>
        <v>0</v>
      </c>
      <c r="BL442" s="18" t="s">
        <v>97</v>
      </c>
      <c r="BM442" s="157" t="s">
        <v>960</v>
      </c>
    </row>
    <row r="443" spans="1:65" s="14" customFormat="1" ht="22" x14ac:dyDescent="0.15">
      <c r="B443" s="169"/>
      <c r="D443" s="159" t="s">
        <v>194</v>
      </c>
      <c r="F443" s="171" t="s">
        <v>961</v>
      </c>
      <c r="H443" s="172">
        <v>16.5</v>
      </c>
      <c r="L443" s="169"/>
      <c r="M443" s="173"/>
      <c r="N443" s="174"/>
      <c r="O443" s="174"/>
      <c r="P443" s="174"/>
      <c r="Q443" s="174"/>
      <c r="R443" s="174"/>
      <c r="S443" s="174"/>
      <c r="T443" s="175"/>
      <c r="AT443" s="170" t="s">
        <v>194</v>
      </c>
      <c r="AU443" s="170" t="s">
        <v>86</v>
      </c>
      <c r="AV443" s="14" t="s">
        <v>86</v>
      </c>
      <c r="AW443" s="14" t="s">
        <v>3</v>
      </c>
      <c r="AX443" s="14" t="s">
        <v>84</v>
      </c>
      <c r="AY443" s="170" t="s">
        <v>184</v>
      </c>
    </row>
    <row r="444" spans="1:65" s="2" customFormat="1" ht="44.25" customHeight="1" x14ac:dyDescent="0.15">
      <c r="A444" s="30"/>
      <c r="B444" s="146"/>
      <c r="C444" s="147" t="s">
        <v>962</v>
      </c>
      <c r="D444" s="147" t="s">
        <v>186</v>
      </c>
      <c r="E444" s="148" t="s">
        <v>963</v>
      </c>
      <c r="F444" s="149" t="s">
        <v>964</v>
      </c>
      <c r="G444" s="150" t="s">
        <v>229</v>
      </c>
      <c r="H444" s="151">
        <v>1.71</v>
      </c>
      <c r="I444" s="152"/>
      <c r="J444" s="152">
        <f>ROUND(I444*H444,2)</f>
        <v>0</v>
      </c>
      <c r="K444" s="149" t="s">
        <v>190</v>
      </c>
      <c r="L444" s="31"/>
      <c r="M444" s="153" t="s">
        <v>1</v>
      </c>
      <c r="N444" s="154" t="s">
        <v>42</v>
      </c>
      <c r="O444" s="155">
        <v>3.2</v>
      </c>
      <c r="P444" s="155">
        <f>O444*H444</f>
        <v>5.4720000000000004</v>
      </c>
      <c r="Q444" s="155">
        <v>3.16E-3</v>
      </c>
      <c r="R444" s="155">
        <f>Q444*H444</f>
        <v>5.4035999999999997E-3</v>
      </c>
      <c r="S444" s="155">
        <v>6.9000000000000006E-2</v>
      </c>
      <c r="T444" s="156">
        <f>S444*H444</f>
        <v>0.11799000000000001</v>
      </c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R444" s="157" t="s">
        <v>97</v>
      </c>
      <c r="AT444" s="157" t="s">
        <v>186</v>
      </c>
      <c r="AU444" s="157" t="s">
        <v>86</v>
      </c>
      <c r="AY444" s="18" t="s">
        <v>184</v>
      </c>
      <c r="BE444" s="158">
        <f>IF(N444="základní",J444,0)</f>
        <v>0</v>
      </c>
      <c r="BF444" s="158">
        <f>IF(N444="snížená",J444,0)</f>
        <v>0</v>
      </c>
      <c r="BG444" s="158">
        <f>IF(N444="zákl. přenesená",J444,0)</f>
        <v>0</v>
      </c>
      <c r="BH444" s="158">
        <f>IF(N444="sníž. přenesená",J444,0)</f>
        <v>0</v>
      </c>
      <c r="BI444" s="158">
        <f>IF(N444="nulová",J444,0)</f>
        <v>0</v>
      </c>
      <c r="BJ444" s="18" t="s">
        <v>84</v>
      </c>
      <c r="BK444" s="158">
        <f>ROUND(I444*H444,2)</f>
        <v>0</v>
      </c>
      <c r="BL444" s="18" t="s">
        <v>97</v>
      </c>
      <c r="BM444" s="157" t="s">
        <v>965</v>
      </c>
    </row>
    <row r="445" spans="1:65" s="14" customFormat="1" x14ac:dyDescent="0.15">
      <c r="B445" s="169"/>
      <c r="D445" s="159" t="s">
        <v>194</v>
      </c>
      <c r="E445" s="170" t="s">
        <v>1</v>
      </c>
      <c r="F445" s="171" t="s">
        <v>966</v>
      </c>
      <c r="H445" s="172">
        <v>0.21</v>
      </c>
      <c r="L445" s="169"/>
      <c r="M445" s="173"/>
      <c r="N445" s="174"/>
      <c r="O445" s="174"/>
      <c r="P445" s="174"/>
      <c r="Q445" s="174"/>
      <c r="R445" s="174"/>
      <c r="S445" s="174"/>
      <c r="T445" s="175"/>
      <c r="AT445" s="170" t="s">
        <v>194</v>
      </c>
      <c r="AU445" s="170" t="s">
        <v>86</v>
      </c>
      <c r="AV445" s="14" t="s">
        <v>86</v>
      </c>
      <c r="AW445" s="14" t="s">
        <v>32</v>
      </c>
      <c r="AX445" s="14" t="s">
        <v>77</v>
      </c>
      <c r="AY445" s="170" t="s">
        <v>184</v>
      </c>
    </row>
    <row r="446" spans="1:65" s="14" customFormat="1" x14ac:dyDescent="0.15">
      <c r="B446" s="169"/>
      <c r="D446" s="159" t="s">
        <v>194</v>
      </c>
      <c r="E446" s="170" t="s">
        <v>1</v>
      </c>
      <c r="F446" s="171" t="s">
        <v>967</v>
      </c>
      <c r="H446" s="172">
        <v>1.5</v>
      </c>
      <c r="L446" s="169"/>
      <c r="M446" s="173"/>
      <c r="N446" s="174"/>
      <c r="O446" s="174"/>
      <c r="P446" s="174"/>
      <c r="Q446" s="174"/>
      <c r="R446" s="174"/>
      <c r="S446" s="174"/>
      <c r="T446" s="175"/>
      <c r="AT446" s="170" t="s">
        <v>194</v>
      </c>
      <c r="AU446" s="170" t="s">
        <v>86</v>
      </c>
      <c r="AV446" s="14" t="s">
        <v>86</v>
      </c>
      <c r="AW446" s="14" t="s">
        <v>32</v>
      </c>
      <c r="AX446" s="14" t="s">
        <v>77</v>
      </c>
      <c r="AY446" s="170" t="s">
        <v>184</v>
      </c>
    </row>
    <row r="447" spans="1:65" s="15" customFormat="1" x14ac:dyDescent="0.15">
      <c r="B447" s="176"/>
      <c r="D447" s="159" t="s">
        <v>194</v>
      </c>
      <c r="E447" s="177" t="s">
        <v>1</v>
      </c>
      <c r="F447" s="178" t="s">
        <v>242</v>
      </c>
      <c r="H447" s="179">
        <v>1.71</v>
      </c>
      <c r="L447" s="176"/>
      <c r="M447" s="180"/>
      <c r="N447" s="181"/>
      <c r="O447" s="181"/>
      <c r="P447" s="181"/>
      <c r="Q447" s="181"/>
      <c r="R447" s="181"/>
      <c r="S447" s="181"/>
      <c r="T447" s="182"/>
      <c r="AT447" s="177" t="s">
        <v>194</v>
      </c>
      <c r="AU447" s="177" t="s">
        <v>86</v>
      </c>
      <c r="AV447" s="15" t="s">
        <v>97</v>
      </c>
      <c r="AW447" s="15" t="s">
        <v>32</v>
      </c>
      <c r="AX447" s="15" t="s">
        <v>84</v>
      </c>
      <c r="AY447" s="177" t="s">
        <v>184</v>
      </c>
    </row>
    <row r="448" spans="1:65" s="2" customFormat="1" ht="44.25" customHeight="1" x14ac:dyDescent="0.15">
      <c r="A448" s="30"/>
      <c r="B448" s="146"/>
      <c r="C448" s="147" t="s">
        <v>968</v>
      </c>
      <c r="D448" s="147" t="s">
        <v>186</v>
      </c>
      <c r="E448" s="148" t="s">
        <v>969</v>
      </c>
      <c r="F448" s="149" t="s">
        <v>970</v>
      </c>
      <c r="G448" s="150" t="s">
        <v>229</v>
      </c>
      <c r="H448" s="151">
        <v>7.0000000000000007E-2</v>
      </c>
      <c r="I448" s="152"/>
      <c r="J448" s="152">
        <f>ROUND(I448*H448,2)</f>
        <v>0</v>
      </c>
      <c r="K448" s="149" t="s">
        <v>190</v>
      </c>
      <c r="L448" s="31"/>
      <c r="M448" s="153" t="s">
        <v>1</v>
      </c>
      <c r="N448" s="154" t="s">
        <v>42</v>
      </c>
      <c r="O448" s="155">
        <v>4.2</v>
      </c>
      <c r="P448" s="155">
        <f>O448*H448</f>
        <v>0.29400000000000004</v>
      </c>
      <c r="Q448" s="155">
        <v>3.9500000000000004E-3</v>
      </c>
      <c r="R448" s="155">
        <f>Q448*H448</f>
        <v>2.7650000000000005E-4</v>
      </c>
      <c r="S448" s="155">
        <v>0.16</v>
      </c>
      <c r="T448" s="156">
        <f>S448*H448</f>
        <v>1.1200000000000002E-2</v>
      </c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R448" s="157" t="s">
        <v>97</v>
      </c>
      <c r="AT448" s="157" t="s">
        <v>186</v>
      </c>
      <c r="AU448" s="157" t="s">
        <v>86</v>
      </c>
      <c r="AY448" s="18" t="s">
        <v>184</v>
      </c>
      <c r="BE448" s="158">
        <f>IF(N448="základní",J448,0)</f>
        <v>0</v>
      </c>
      <c r="BF448" s="158">
        <f>IF(N448="snížená",J448,0)</f>
        <v>0</v>
      </c>
      <c r="BG448" s="158">
        <f>IF(N448="zákl. přenesená",J448,0)</f>
        <v>0</v>
      </c>
      <c r="BH448" s="158">
        <f>IF(N448="sníž. přenesená",J448,0)</f>
        <v>0</v>
      </c>
      <c r="BI448" s="158">
        <f>IF(N448="nulová",J448,0)</f>
        <v>0</v>
      </c>
      <c r="BJ448" s="18" t="s">
        <v>84</v>
      </c>
      <c r="BK448" s="158">
        <f>ROUND(I448*H448,2)</f>
        <v>0</v>
      </c>
      <c r="BL448" s="18" t="s">
        <v>97</v>
      </c>
      <c r="BM448" s="157" t="s">
        <v>971</v>
      </c>
    </row>
    <row r="449" spans="1:65" s="2" customFormat="1" ht="55.5" customHeight="1" x14ac:dyDescent="0.15">
      <c r="A449" s="30"/>
      <c r="B449" s="146"/>
      <c r="C449" s="147" t="s">
        <v>972</v>
      </c>
      <c r="D449" s="147" t="s">
        <v>186</v>
      </c>
      <c r="E449" s="148" t="s">
        <v>973</v>
      </c>
      <c r="F449" s="149" t="s">
        <v>974</v>
      </c>
      <c r="G449" s="150" t="s">
        <v>189</v>
      </c>
      <c r="H449" s="151">
        <v>46.167999999999999</v>
      </c>
      <c r="I449" s="152"/>
      <c r="J449" s="152">
        <f>ROUND(I449*H449,2)</f>
        <v>0</v>
      </c>
      <c r="K449" s="149" t="s">
        <v>190</v>
      </c>
      <c r="L449" s="31"/>
      <c r="M449" s="153" t="s">
        <v>1</v>
      </c>
      <c r="N449" s="154" t="s">
        <v>42</v>
      </c>
      <c r="O449" s="155">
        <v>0.22</v>
      </c>
      <c r="P449" s="155">
        <f>O449*H449</f>
        <v>10.15696</v>
      </c>
      <c r="Q449" s="155">
        <v>0</v>
      </c>
      <c r="R449" s="155">
        <f>Q449*H449</f>
        <v>0</v>
      </c>
      <c r="S449" s="155">
        <v>0</v>
      </c>
      <c r="T449" s="156">
        <f>S449*H449</f>
        <v>0</v>
      </c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R449" s="157" t="s">
        <v>97</v>
      </c>
      <c r="AT449" s="157" t="s">
        <v>186</v>
      </c>
      <c r="AU449" s="157" t="s">
        <v>86</v>
      </c>
      <c r="AY449" s="18" t="s">
        <v>184</v>
      </c>
      <c r="BE449" s="158">
        <f>IF(N449="základní",J449,0)</f>
        <v>0</v>
      </c>
      <c r="BF449" s="158">
        <f>IF(N449="snížená",J449,0)</f>
        <v>0</v>
      </c>
      <c r="BG449" s="158">
        <f>IF(N449="zákl. přenesená",J449,0)</f>
        <v>0</v>
      </c>
      <c r="BH449" s="158">
        <f>IF(N449="sníž. přenesená",J449,0)</f>
        <v>0</v>
      </c>
      <c r="BI449" s="158">
        <f>IF(N449="nulová",J449,0)</f>
        <v>0</v>
      </c>
      <c r="BJ449" s="18" t="s">
        <v>84</v>
      </c>
      <c r="BK449" s="158">
        <f>ROUND(I449*H449,2)</f>
        <v>0</v>
      </c>
      <c r="BL449" s="18" t="s">
        <v>97</v>
      </c>
      <c r="BM449" s="157" t="s">
        <v>975</v>
      </c>
    </row>
    <row r="450" spans="1:65" s="14" customFormat="1" x14ac:dyDescent="0.15">
      <c r="B450" s="169"/>
      <c r="D450" s="159" t="s">
        <v>194</v>
      </c>
      <c r="E450" s="170" t="s">
        <v>1</v>
      </c>
      <c r="F450" s="171" t="s">
        <v>976</v>
      </c>
      <c r="H450" s="172">
        <v>31.948</v>
      </c>
      <c r="L450" s="169"/>
      <c r="M450" s="173"/>
      <c r="N450" s="174"/>
      <c r="O450" s="174"/>
      <c r="P450" s="174"/>
      <c r="Q450" s="174"/>
      <c r="R450" s="174"/>
      <c r="S450" s="174"/>
      <c r="T450" s="175"/>
      <c r="AT450" s="170" t="s">
        <v>194</v>
      </c>
      <c r="AU450" s="170" t="s">
        <v>86</v>
      </c>
      <c r="AV450" s="14" t="s">
        <v>86</v>
      </c>
      <c r="AW450" s="14" t="s">
        <v>32</v>
      </c>
      <c r="AX450" s="14" t="s">
        <v>77</v>
      </c>
      <c r="AY450" s="170" t="s">
        <v>184</v>
      </c>
    </row>
    <row r="451" spans="1:65" s="14" customFormat="1" x14ac:dyDescent="0.15">
      <c r="B451" s="169"/>
      <c r="D451" s="159" t="s">
        <v>194</v>
      </c>
      <c r="E451" s="170" t="s">
        <v>1</v>
      </c>
      <c r="F451" s="171" t="s">
        <v>977</v>
      </c>
      <c r="H451" s="172">
        <v>14.22</v>
      </c>
      <c r="L451" s="169"/>
      <c r="M451" s="173"/>
      <c r="N451" s="174"/>
      <c r="O451" s="174"/>
      <c r="P451" s="174"/>
      <c r="Q451" s="174"/>
      <c r="R451" s="174"/>
      <c r="S451" s="174"/>
      <c r="T451" s="175"/>
      <c r="AT451" s="170" t="s">
        <v>194</v>
      </c>
      <c r="AU451" s="170" t="s">
        <v>86</v>
      </c>
      <c r="AV451" s="14" t="s">
        <v>86</v>
      </c>
      <c r="AW451" s="14" t="s">
        <v>32</v>
      </c>
      <c r="AX451" s="14" t="s">
        <v>77</v>
      </c>
      <c r="AY451" s="170" t="s">
        <v>184</v>
      </c>
    </row>
    <row r="452" spans="1:65" s="15" customFormat="1" x14ac:dyDescent="0.15">
      <c r="B452" s="176"/>
      <c r="D452" s="159" t="s">
        <v>194</v>
      </c>
      <c r="E452" s="177" t="s">
        <v>1</v>
      </c>
      <c r="F452" s="178" t="s">
        <v>242</v>
      </c>
      <c r="H452" s="179">
        <v>46.167999999999999</v>
      </c>
      <c r="L452" s="176"/>
      <c r="M452" s="180"/>
      <c r="N452" s="181"/>
      <c r="O452" s="181"/>
      <c r="P452" s="181"/>
      <c r="Q452" s="181"/>
      <c r="R452" s="181"/>
      <c r="S452" s="181"/>
      <c r="T452" s="182"/>
      <c r="AT452" s="177" t="s">
        <v>194</v>
      </c>
      <c r="AU452" s="177" t="s">
        <v>86</v>
      </c>
      <c r="AV452" s="15" t="s">
        <v>97</v>
      </c>
      <c r="AW452" s="15" t="s">
        <v>32</v>
      </c>
      <c r="AX452" s="15" t="s">
        <v>84</v>
      </c>
      <c r="AY452" s="177" t="s">
        <v>184</v>
      </c>
    </row>
    <row r="453" spans="1:65" s="12" customFormat="1" ht="22.75" customHeight="1" x14ac:dyDescent="0.15">
      <c r="B453" s="134"/>
      <c r="D453" s="135" t="s">
        <v>76</v>
      </c>
      <c r="E453" s="144" t="s">
        <v>513</v>
      </c>
      <c r="F453" s="144" t="s">
        <v>514</v>
      </c>
      <c r="J453" s="145">
        <f>BK453</f>
        <v>0</v>
      </c>
      <c r="L453" s="134"/>
      <c r="M453" s="138"/>
      <c r="N453" s="139"/>
      <c r="O453" s="139"/>
      <c r="P453" s="140">
        <f>SUM(P454:P460)</f>
        <v>3.9531000000000001</v>
      </c>
      <c r="Q453" s="139"/>
      <c r="R453" s="140">
        <f>SUM(R454:R460)</f>
        <v>0</v>
      </c>
      <c r="S453" s="139"/>
      <c r="T453" s="141">
        <f>SUM(T454:T460)</f>
        <v>0</v>
      </c>
      <c r="AR453" s="135" t="s">
        <v>84</v>
      </c>
      <c r="AT453" s="142" t="s">
        <v>76</v>
      </c>
      <c r="AU453" s="142" t="s">
        <v>84</v>
      </c>
      <c r="AY453" s="135" t="s">
        <v>184</v>
      </c>
      <c r="BK453" s="143">
        <f>SUM(BK454:BK460)</f>
        <v>0</v>
      </c>
    </row>
    <row r="454" spans="1:65" s="2" customFormat="1" ht="37.75" customHeight="1" x14ac:dyDescent="0.15">
      <c r="A454" s="30"/>
      <c r="B454" s="146"/>
      <c r="C454" s="147" t="s">
        <v>978</v>
      </c>
      <c r="D454" s="147" t="s">
        <v>186</v>
      </c>
      <c r="E454" s="148" t="s">
        <v>3124</v>
      </c>
      <c r="F454" s="149" t="s">
        <v>3125</v>
      </c>
      <c r="G454" s="150" t="s">
        <v>300</v>
      </c>
      <c r="H454" s="151">
        <v>131.77000000000001</v>
      </c>
      <c r="I454" s="152"/>
      <c r="J454" s="152">
        <f>ROUND(I454*H454,2)</f>
        <v>0</v>
      </c>
      <c r="K454" s="149"/>
      <c r="L454" s="31"/>
      <c r="M454" s="153" t="s">
        <v>1</v>
      </c>
      <c r="N454" s="154" t="s">
        <v>42</v>
      </c>
      <c r="O454" s="155">
        <v>0.03</v>
      </c>
      <c r="P454" s="155">
        <f>O454*H454</f>
        <v>3.9531000000000001</v>
      </c>
      <c r="Q454" s="155">
        <v>0</v>
      </c>
      <c r="R454" s="155">
        <f>Q454*H454</f>
        <v>0</v>
      </c>
      <c r="S454" s="155">
        <v>0</v>
      </c>
      <c r="T454" s="156">
        <f>S454*H454</f>
        <v>0</v>
      </c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R454" s="157" t="s">
        <v>97</v>
      </c>
      <c r="AT454" s="157" t="s">
        <v>186</v>
      </c>
      <c r="AU454" s="157" t="s">
        <v>86</v>
      </c>
      <c r="AY454" s="18" t="s">
        <v>184</v>
      </c>
      <c r="BE454" s="158">
        <f>IF(N454="základní",J454,0)</f>
        <v>0</v>
      </c>
      <c r="BF454" s="158">
        <f>IF(N454="snížená",J454,0)</f>
        <v>0</v>
      </c>
      <c r="BG454" s="158">
        <f>IF(N454="zákl. přenesená",J454,0)</f>
        <v>0</v>
      </c>
      <c r="BH454" s="158">
        <f>IF(N454="sníž. přenesená",J454,0)</f>
        <v>0</v>
      </c>
      <c r="BI454" s="158">
        <f>IF(N454="nulová",J454,0)</f>
        <v>0</v>
      </c>
      <c r="BJ454" s="18" t="s">
        <v>84</v>
      </c>
      <c r="BK454" s="158">
        <f>ROUND(I454*H454,2)</f>
        <v>0</v>
      </c>
      <c r="BL454" s="18" t="s">
        <v>97</v>
      </c>
      <c r="BM454" s="157" t="s">
        <v>979</v>
      </c>
    </row>
    <row r="455" spans="1:65" s="2" customFormat="1" ht="44.25" customHeight="1" x14ac:dyDescent="0.15">
      <c r="A455" s="30"/>
      <c r="B455" s="146"/>
      <c r="C455" s="147">
        <v>107</v>
      </c>
      <c r="D455" s="147" t="s">
        <v>186</v>
      </c>
      <c r="E455" s="148" t="s">
        <v>3126</v>
      </c>
      <c r="F455" s="149" t="s">
        <v>3127</v>
      </c>
      <c r="G455" s="150" t="s">
        <v>300</v>
      </c>
      <c r="H455" s="151">
        <v>44.417000000000002</v>
      </c>
      <c r="I455" s="152"/>
      <c r="J455" s="152">
        <f>ROUND(I455*H455,2)</f>
        <v>0</v>
      </c>
      <c r="K455" s="149"/>
      <c r="L455" s="31"/>
      <c r="M455" s="153" t="s">
        <v>1</v>
      </c>
      <c r="N455" s="154" t="s">
        <v>42</v>
      </c>
      <c r="O455" s="155">
        <v>0</v>
      </c>
      <c r="P455" s="155">
        <f>O455*H455</f>
        <v>0</v>
      </c>
      <c r="Q455" s="155">
        <v>0</v>
      </c>
      <c r="R455" s="155">
        <f>Q455*H455</f>
        <v>0</v>
      </c>
      <c r="S455" s="155">
        <v>0</v>
      </c>
      <c r="T455" s="156">
        <f>S455*H455</f>
        <v>0</v>
      </c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R455" s="157" t="s">
        <v>97</v>
      </c>
      <c r="AT455" s="157" t="s">
        <v>186</v>
      </c>
      <c r="AU455" s="157" t="s">
        <v>86</v>
      </c>
      <c r="AY455" s="18" t="s">
        <v>184</v>
      </c>
      <c r="BE455" s="158">
        <f>IF(N455="základní",J455,0)</f>
        <v>0</v>
      </c>
      <c r="BF455" s="158">
        <f>IF(N455="snížená",J455,0)</f>
        <v>0</v>
      </c>
      <c r="BG455" s="158">
        <f>IF(N455="zákl. přenesená",J455,0)</f>
        <v>0</v>
      </c>
      <c r="BH455" s="158">
        <f>IF(N455="sníž. přenesená",J455,0)</f>
        <v>0</v>
      </c>
      <c r="BI455" s="158">
        <f>IF(N455="nulová",J455,0)</f>
        <v>0</v>
      </c>
      <c r="BJ455" s="18" t="s">
        <v>84</v>
      </c>
      <c r="BK455" s="158">
        <f>ROUND(I455*H455,2)</f>
        <v>0</v>
      </c>
      <c r="BL455" s="18" t="s">
        <v>97</v>
      </c>
      <c r="BM455" s="157" t="s">
        <v>980</v>
      </c>
    </row>
    <row r="456" spans="1:65" s="14" customFormat="1" x14ac:dyDescent="0.15">
      <c r="B456" s="169"/>
      <c r="D456" s="159" t="s">
        <v>194</v>
      </c>
      <c r="E456" s="170" t="s">
        <v>1</v>
      </c>
      <c r="F456" s="171" t="s">
        <v>981</v>
      </c>
      <c r="H456" s="172">
        <v>44.417000000000002</v>
      </c>
      <c r="L456" s="169"/>
      <c r="M456" s="173"/>
      <c r="N456" s="174"/>
      <c r="O456" s="174"/>
      <c r="P456" s="174"/>
      <c r="Q456" s="174"/>
      <c r="R456" s="174"/>
      <c r="S456" s="174"/>
      <c r="T456" s="175"/>
      <c r="AT456" s="170" t="s">
        <v>194</v>
      </c>
      <c r="AU456" s="170" t="s">
        <v>86</v>
      </c>
      <c r="AV456" s="14" t="s">
        <v>86</v>
      </c>
      <c r="AW456" s="14" t="s">
        <v>32</v>
      </c>
      <c r="AX456" s="14" t="s">
        <v>84</v>
      </c>
      <c r="AY456" s="170" t="s">
        <v>184</v>
      </c>
    </row>
    <row r="457" spans="1:65" s="2" customFormat="1" ht="44.25" customHeight="1" x14ac:dyDescent="0.15">
      <c r="A457" s="30"/>
      <c r="B457" s="146"/>
      <c r="C457" s="147">
        <v>108</v>
      </c>
      <c r="D457" s="147" t="s">
        <v>186</v>
      </c>
      <c r="E457" s="148" t="s">
        <v>3128</v>
      </c>
      <c r="F457" s="149" t="s">
        <v>3129</v>
      </c>
      <c r="G457" s="150" t="s">
        <v>300</v>
      </c>
      <c r="H457" s="151">
        <v>25.018000000000001</v>
      </c>
      <c r="I457" s="152"/>
      <c r="J457" s="152">
        <f>ROUND(I457*H457,2)</f>
        <v>0</v>
      </c>
      <c r="K457" s="149"/>
      <c r="L457" s="31"/>
      <c r="M457" s="153" t="s">
        <v>1</v>
      </c>
      <c r="N457" s="154" t="s">
        <v>42</v>
      </c>
      <c r="O457" s="155">
        <v>0</v>
      </c>
      <c r="P457" s="155">
        <f>O457*H457</f>
        <v>0</v>
      </c>
      <c r="Q457" s="155">
        <v>0</v>
      </c>
      <c r="R457" s="155">
        <f>Q457*H457</f>
        <v>0</v>
      </c>
      <c r="S457" s="155">
        <v>0</v>
      </c>
      <c r="T457" s="156">
        <f>S457*H457</f>
        <v>0</v>
      </c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R457" s="157" t="s">
        <v>97</v>
      </c>
      <c r="AT457" s="157" t="s">
        <v>186</v>
      </c>
      <c r="AU457" s="157" t="s">
        <v>86</v>
      </c>
      <c r="AY457" s="18" t="s">
        <v>184</v>
      </c>
      <c r="BE457" s="158">
        <f>IF(N457="základní",J457,0)</f>
        <v>0</v>
      </c>
      <c r="BF457" s="158">
        <f>IF(N457="snížená",J457,0)</f>
        <v>0</v>
      </c>
      <c r="BG457" s="158">
        <f>IF(N457="zákl. přenesená",J457,0)</f>
        <v>0</v>
      </c>
      <c r="BH457" s="158">
        <f>IF(N457="sníž. přenesená",J457,0)</f>
        <v>0</v>
      </c>
      <c r="BI457" s="158">
        <f>IF(N457="nulová",J457,0)</f>
        <v>0</v>
      </c>
      <c r="BJ457" s="18" t="s">
        <v>84</v>
      </c>
      <c r="BK457" s="158">
        <f>ROUND(I457*H457,2)</f>
        <v>0</v>
      </c>
      <c r="BL457" s="18" t="s">
        <v>97</v>
      </c>
      <c r="BM457" s="157" t="s">
        <v>982</v>
      </c>
    </row>
    <row r="458" spans="1:65" s="14" customFormat="1" x14ac:dyDescent="0.15">
      <c r="B458" s="169"/>
      <c r="D458" s="159" t="s">
        <v>194</v>
      </c>
      <c r="E458" s="170" t="s">
        <v>1</v>
      </c>
      <c r="F458" s="171" t="s">
        <v>983</v>
      </c>
      <c r="H458" s="172">
        <v>25.018000000000001</v>
      </c>
      <c r="L458" s="169"/>
      <c r="M458" s="173"/>
      <c r="N458" s="174"/>
      <c r="O458" s="174"/>
      <c r="P458" s="174"/>
      <c r="Q458" s="174"/>
      <c r="R458" s="174"/>
      <c r="S458" s="174"/>
      <c r="T458" s="175"/>
      <c r="AT458" s="170" t="s">
        <v>194</v>
      </c>
      <c r="AU458" s="170" t="s">
        <v>86</v>
      </c>
      <c r="AV458" s="14" t="s">
        <v>86</v>
      </c>
      <c r="AW458" s="14" t="s">
        <v>32</v>
      </c>
      <c r="AX458" s="14" t="s">
        <v>84</v>
      </c>
      <c r="AY458" s="170" t="s">
        <v>184</v>
      </c>
    </row>
    <row r="459" spans="1:65" s="2" customFormat="1" ht="44.25" customHeight="1" x14ac:dyDescent="0.15">
      <c r="A459" s="30"/>
      <c r="B459" s="146"/>
      <c r="C459" s="147">
        <v>109</v>
      </c>
      <c r="D459" s="147" t="s">
        <v>186</v>
      </c>
      <c r="E459" s="148" t="s">
        <v>3130</v>
      </c>
      <c r="F459" s="149" t="s">
        <v>3131</v>
      </c>
      <c r="G459" s="150" t="s">
        <v>300</v>
      </c>
      <c r="H459" s="151">
        <v>48.536000000000001</v>
      </c>
      <c r="I459" s="152"/>
      <c r="J459" s="152">
        <f>ROUND(I459*H459,2)</f>
        <v>0</v>
      </c>
      <c r="K459" s="149"/>
      <c r="L459" s="31"/>
      <c r="M459" s="153" t="s">
        <v>1</v>
      </c>
      <c r="N459" s="154" t="s">
        <v>42</v>
      </c>
      <c r="O459" s="155">
        <v>0</v>
      </c>
      <c r="P459" s="155">
        <f>O459*H459</f>
        <v>0</v>
      </c>
      <c r="Q459" s="155">
        <v>0</v>
      </c>
      <c r="R459" s="155">
        <f>Q459*H459</f>
        <v>0</v>
      </c>
      <c r="S459" s="155">
        <v>0</v>
      </c>
      <c r="T459" s="156">
        <f>S459*H459</f>
        <v>0</v>
      </c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R459" s="157" t="s">
        <v>97</v>
      </c>
      <c r="AT459" s="157" t="s">
        <v>186</v>
      </c>
      <c r="AU459" s="157" t="s">
        <v>86</v>
      </c>
      <c r="AY459" s="18" t="s">
        <v>184</v>
      </c>
      <c r="BE459" s="158">
        <f>IF(N459="základní",J459,0)</f>
        <v>0</v>
      </c>
      <c r="BF459" s="158">
        <f>IF(N459="snížená",J459,0)</f>
        <v>0</v>
      </c>
      <c r="BG459" s="158">
        <f>IF(N459="zákl. přenesená",J459,0)</f>
        <v>0</v>
      </c>
      <c r="BH459" s="158">
        <f>IF(N459="sníž. přenesená",J459,0)</f>
        <v>0</v>
      </c>
      <c r="BI459" s="158">
        <f>IF(N459="nulová",J459,0)</f>
        <v>0</v>
      </c>
      <c r="BJ459" s="18" t="s">
        <v>84</v>
      </c>
      <c r="BK459" s="158">
        <f>ROUND(I459*H459,2)</f>
        <v>0</v>
      </c>
      <c r="BL459" s="18" t="s">
        <v>97</v>
      </c>
      <c r="BM459" s="157" t="s">
        <v>984</v>
      </c>
    </row>
    <row r="460" spans="1:65" s="14" customFormat="1" x14ac:dyDescent="0.15">
      <c r="B460" s="169"/>
      <c r="D460" s="159" t="s">
        <v>194</v>
      </c>
      <c r="E460" s="170" t="s">
        <v>1</v>
      </c>
      <c r="F460" s="171" t="s">
        <v>985</v>
      </c>
      <c r="H460" s="172">
        <v>48.536000000000001</v>
      </c>
      <c r="L460" s="169"/>
      <c r="M460" s="173"/>
      <c r="N460" s="174"/>
      <c r="O460" s="174"/>
      <c r="P460" s="174"/>
      <c r="Q460" s="174"/>
      <c r="R460" s="174"/>
      <c r="S460" s="174"/>
      <c r="T460" s="175"/>
      <c r="AT460" s="170" t="s">
        <v>194</v>
      </c>
      <c r="AU460" s="170" t="s">
        <v>86</v>
      </c>
      <c r="AV460" s="14" t="s">
        <v>86</v>
      </c>
      <c r="AW460" s="14" t="s">
        <v>32</v>
      </c>
      <c r="AX460" s="14" t="s">
        <v>84</v>
      </c>
      <c r="AY460" s="170" t="s">
        <v>184</v>
      </c>
    </row>
    <row r="461" spans="1:65" s="12" customFormat="1" ht="22.75" customHeight="1" x14ac:dyDescent="0.15">
      <c r="B461" s="134"/>
      <c r="D461" s="135" t="s">
        <v>76</v>
      </c>
      <c r="E461" s="144" t="s">
        <v>525</v>
      </c>
      <c r="F461" s="144" t="s">
        <v>526</v>
      </c>
      <c r="J461" s="145">
        <f>BK461</f>
        <v>0</v>
      </c>
      <c r="L461" s="134"/>
      <c r="M461" s="138"/>
      <c r="N461" s="139"/>
      <c r="O461" s="139"/>
      <c r="P461" s="140">
        <f>P462</f>
        <v>428.42549700000001</v>
      </c>
      <c r="Q461" s="139"/>
      <c r="R461" s="140">
        <f>R462</f>
        <v>0</v>
      </c>
      <c r="S461" s="139"/>
      <c r="T461" s="141">
        <f>T462</f>
        <v>0</v>
      </c>
      <c r="AR461" s="135" t="s">
        <v>84</v>
      </c>
      <c r="AT461" s="142" t="s">
        <v>76</v>
      </c>
      <c r="AU461" s="142" t="s">
        <v>84</v>
      </c>
      <c r="AY461" s="135" t="s">
        <v>184</v>
      </c>
      <c r="BK461" s="143">
        <f>BK462</f>
        <v>0</v>
      </c>
    </row>
    <row r="462" spans="1:65" s="2" customFormat="1" ht="37.75" customHeight="1" x14ac:dyDescent="0.15">
      <c r="A462" s="30"/>
      <c r="B462" s="146"/>
      <c r="C462" s="147">
        <v>110</v>
      </c>
      <c r="D462" s="147" t="s">
        <v>186</v>
      </c>
      <c r="E462" s="148" t="s">
        <v>528</v>
      </c>
      <c r="F462" s="149" t="s">
        <v>529</v>
      </c>
      <c r="G462" s="150" t="s">
        <v>300</v>
      </c>
      <c r="H462" s="151">
        <v>562.97699999999998</v>
      </c>
      <c r="I462" s="152"/>
      <c r="J462" s="152">
        <f>ROUND(I462*H462,2)</f>
        <v>0</v>
      </c>
      <c r="K462" s="149" t="s">
        <v>190</v>
      </c>
      <c r="L462" s="31"/>
      <c r="M462" s="192" t="s">
        <v>1</v>
      </c>
      <c r="N462" s="193" t="s">
        <v>42</v>
      </c>
      <c r="O462" s="194">
        <v>0.76100000000000001</v>
      </c>
      <c r="P462" s="194">
        <f>O462*H462</f>
        <v>428.42549700000001</v>
      </c>
      <c r="Q462" s="194">
        <v>0</v>
      </c>
      <c r="R462" s="194">
        <f>Q462*H462</f>
        <v>0</v>
      </c>
      <c r="S462" s="194">
        <v>0</v>
      </c>
      <c r="T462" s="195">
        <f>S462*H462</f>
        <v>0</v>
      </c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R462" s="157" t="s">
        <v>97</v>
      </c>
      <c r="AT462" s="157" t="s">
        <v>186</v>
      </c>
      <c r="AU462" s="157" t="s">
        <v>86</v>
      </c>
      <c r="AY462" s="18" t="s">
        <v>184</v>
      </c>
      <c r="BE462" s="158">
        <f>IF(N462="základní",J462,0)</f>
        <v>0</v>
      </c>
      <c r="BF462" s="158">
        <f>IF(N462="snížená",J462,0)</f>
        <v>0</v>
      </c>
      <c r="BG462" s="158">
        <f>IF(N462="zákl. přenesená",J462,0)</f>
        <v>0</v>
      </c>
      <c r="BH462" s="158">
        <f>IF(N462="sníž. přenesená",J462,0)</f>
        <v>0</v>
      </c>
      <c r="BI462" s="158">
        <f>IF(N462="nulová",J462,0)</f>
        <v>0</v>
      </c>
      <c r="BJ462" s="18" t="s">
        <v>84</v>
      </c>
      <c r="BK462" s="158">
        <f>ROUND(I462*H462,2)</f>
        <v>0</v>
      </c>
      <c r="BL462" s="18" t="s">
        <v>97</v>
      </c>
      <c r="BM462" s="157" t="s">
        <v>986</v>
      </c>
    </row>
    <row r="463" spans="1:65" s="2" customFormat="1" ht="7" customHeight="1" x14ac:dyDescent="0.15">
      <c r="A463" s="30"/>
      <c r="B463" s="45"/>
      <c r="C463" s="46"/>
      <c r="D463" s="46"/>
      <c r="E463" s="46"/>
      <c r="F463" s="46"/>
      <c r="G463" s="46"/>
      <c r="H463" s="46"/>
      <c r="I463" s="46"/>
      <c r="J463" s="46"/>
      <c r="K463" s="46"/>
      <c r="L463" s="31"/>
      <c r="M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</row>
  </sheetData>
  <autoFilter ref="C133:K462"/>
  <mergeCells count="14">
    <mergeCell ref="E124:H124"/>
    <mergeCell ref="E122:H122"/>
    <mergeCell ref="E126:H126"/>
    <mergeCell ref="L2:V2"/>
    <mergeCell ref="E85:H85"/>
    <mergeCell ref="E89:H89"/>
    <mergeCell ref="E87:H87"/>
    <mergeCell ref="E91:H91"/>
    <mergeCell ref="E120:H120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62"/>
  <sheetViews>
    <sheetView showGridLines="0" topLeftCell="A339" workbookViewId="0">
      <selection activeCell="K348" sqref="K348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107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23.25" customHeight="1" x14ac:dyDescent="0.15">
      <c r="A11" s="30"/>
      <c r="B11" s="31"/>
      <c r="C11" s="30"/>
      <c r="D11" s="30"/>
      <c r="E11" s="245" t="s">
        <v>153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987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16.5" customHeight="1" x14ac:dyDescent="0.15">
      <c r="A31" s="99"/>
      <c r="B31" s="100"/>
      <c r="C31" s="99"/>
      <c r="D31" s="99"/>
      <c r="E31" s="237" t="s">
        <v>1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ROUND(J136,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ROUND((SUM(BE136:BE361)),  2)</f>
        <v>0</v>
      </c>
      <c r="G37" s="30"/>
      <c r="H37" s="30"/>
      <c r="I37" s="104">
        <v>0.21</v>
      </c>
      <c r="J37" s="103">
        <f>ROUND(((SUM(BE136:BE361))*I37),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ROUND((SUM(BF136:BF361)),  2)</f>
        <v>0</v>
      </c>
      <c r="G38" s="30"/>
      <c r="H38" s="30"/>
      <c r="I38" s="104">
        <v>0.15</v>
      </c>
      <c r="J38" s="103">
        <f>ROUND(((SUM(BF136:BF361))*I38),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ROUND((SUM(BG136:BG361)),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ROUND((SUM(BH136:BH361)),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ROUND((SUM(BI136:BI361)),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23.25" customHeight="1" x14ac:dyDescent="0.15">
      <c r="A89" s="30"/>
      <c r="B89" s="31"/>
      <c r="C89" s="30"/>
      <c r="D89" s="30"/>
      <c r="E89" s="245" t="s">
        <v>153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03 - Přípojky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J136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J137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J138</f>
        <v>0</v>
      </c>
      <c r="L102" s="120"/>
    </row>
    <row r="103" spans="1:47" s="10" customFormat="1" ht="20" customHeight="1" x14ac:dyDescent="0.15">
      <c r="B103" s="120"/>
      <c r="D103" s="121" t="s">
        <v>165</v>
      </c>
      <c r="E103" s="122"/>
      <c r="F103" s="122"/>
      <c r="G103" s="122"/>
      <c r="H103" s="122"/>
      <c r="I103" s="122"/>
      <c r="J103" s="123">
        <f>J262</f>
        <v>0</v>
      </c>
      <c r="L103" s="120"/>
    </row>
    <row r="104" spans="1:47" s="10" customFormat="1" ht="20" customHeight="1" x14ac:dyDescent="0.15">
      <c r="B104" s="120"/>
      <c r="D104" s="121" t="s">
        <v>532</v>
      </c>
      <c r="E104" s="122"/>
      <c r="F104" s="122"/>
      <c r="G104" s="122"/>
      <c r="H104" s="122"/>
      <c r="I104" s="122"/>
      <c r="J104" s="123">
        <f>J267</f>
        <v>0</v>
      </c>
      <c r="L104" s="120"/>
    </row>
    <row r="105" spans="1:47" s="10" customFormat="1" ht="20" customHeight="1" x14ac:dyDescent="0.15">
      <c r="B105" s="120"/>
      <c r="D105" s="121" t="s">
        <v>988</v>
      </c>
      <c r="E105" s="122"/>
      <c r="F105" s="122"/>
      <c r="G105" s="122"/>
      <c r="H105" s="122"/>
      <c r="I105" s="122"/>
      <c r="J105" s="123">
        <f>J296</f>
        <v>0</v>
      </c>
      <c r="L105" s="120"/>
    </row>
    <row r="106" spans="1:47" s="10" customFormat="1" ht="20" customHeight="1" x14ac:dyDescent="0.15">
      <c r="B106" s="120"/>
      <c r="D106" s="121" t="s">
        <v>166</v>
      </c>
      <c r="E106" s="122"/>
      <c r="F106" s="122"/>
      <c r="G106" s="122"/>
      <c r="H106" s="122"/>
      <c r="I106" s="122"/>
      <c r="J106" s="123">
        <f>J299</f>
        <v>0</v>
      </c>
      <c r="L106" s="120"/>
    </row>
    <row r="107" spans="1:47" s="10" customFormat="1" ht="20" customHeight="1" x14ac:dyDescent="0.15">
      <c r="B107" s="120"/>
      <c r="D107" s="121" t="s">
        <v>533</v>
      </c>
      <c r="E107" s="122"/>
      <c r="F107" s="122"/>
      <c r="G107" s="122"/>
      <c r="H107" s="122"/>
      <c r="I107" s="122"/>
      <c r="J107" s="123">
        <f>J322</f>
        <v>0</v>
      </c>
      <c r="L107" s="120"/>
    </row>
    <row r="108" spans="1:47" s="10" customFormat="1" ht="20" customHeight="1" x14ac:dyDescent="0.15">
      <c r="B108" s="120"/>
      <c r="D108" s="121" t="s">
        <v>167</v>
      </c>
      <c r="E108" s="122"/>
      <c r="F108" s="122"/>
      <c r="G108" s="122"/>
      <c r="H108" s="122"/>
      <c r="I108" s="122"/>
      <c r="J108" s="123">
        <f>J341</f>
        <v>0</v>
      </c>
      <c r="L108" s="120"/>
    </row>
    <row r="109" spans="1:47" s="10" customFormat="1" ht="20" customHeight="1" x14ac:dyDescent="0.15">
      <c r="B109" s="120"/>
      <c r="D109" s="121" t="s">
        <v>168</v>
      </c>
      <c r="E109" s="122"/>
      <c r="F109" s="122"/>
      <c r="G109" s="122"/>
      <c r="H109" s="122"/>
      <c r="I109" s="122"/>
      <c r="J109" s="123">
        <f>J350</f>
        <v>0</v>
      </c>
      <c r="L109" s="120"/>
    </row>
    <row r="110" spans="1:47" s="9" customFormat="1" ht="25" customHeight="1" x14ac:dyDescent="0.15">
      <c r="B110" s="116"/>
      <c r="D110" s="117" t="s">
        <v>989</v>
      </c>
      <c r="E110" s="118"/>
      <c r="F110" s="118"/>
      <c r="G110" s="118"/>
      <c r="H110" s="118"/>
      <c r="I110" s="118"/>
      <c r="J110" s="119">
        <f>J352</f>
        <v>0</v>
      </c>
      <c r="L110" s="116"/>
    </row>
    <row r="111" spans="1:47" s="10" customFormat="1" ht="20" customHeight="1" x14ac:dyDescent="0.15">
      <c r="B111" s="120"/>
      <c r="D111" s="121" t="s">
        <v>990</v>
      </c>
      <c r="E111" s="122"/>
      <c r="F111" s="122"/>
      <c r="G111" s="122"/>
      <c r="H111" s="122"/>
      <c r="I111" s="122"/>
      <c r="J111" s="123">
        <f>J353</f>
        <v>0</v>
      </c>
      <c r="L111" s="120"/>
    </row>
    <row r="112" spans="1:47" s="9" customFormat="1" ht="25" customHeight="1" x14ac:dyDescent="0.15">
      <c r="B112" s="116"/>
      <c r="D112" s="117" t="s">
        <v>991</v>
      </c>
      <c r="E112" s="118"/>
      <c r="F112" s="118"/>
      <c r="G112" s="118"/>
      <c r="H112" s="118"/>
      <c r="I112" s="118"/>
      <c r="J112" s="119">
        <f>J356</f>
        <v>0</v>
      </c>
      <c r="L112" s="116"/>
    </row>
    <row r="113" spans="1:31" s="2" customFormat="1" ht="21.75" customHeight="1" x14ac:dyDescent="0.15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7" customHeight="1" x14ac:dyDescent="0.15">
      <c r="A114" s="30"/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8" spans="1:31" s="2" customFormat="1" ht="7" customHeight="1" x14ac:dyDescent="0.15">
      <c r="A118" s="30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25" customHeight="1" x14ac:dyDescent="0.15">
      <c r="A119" s="30"/>
      <c r="B119" s="31"/>
      <c r="C119" s="22" t="s">
        <v>169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7" customHeight="1" x14ac:dyDescent="0.15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2" customHeight="1" x14ac:dyDescent="0.15">
      <c r="A121" s="30"/>
      <c r="B121" s="31"/>
      <c r="C121" s="27" t="s">
        <v>14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26.25" customHeight="1" x14ac:dyDescent="0.15">
      <c r="A122" s="30"/>
      <c r="B122" s="31"/>
      <c r="C122" s="30"/>
      <c r="D122" s="30"/>
      <c r="E122" s="247" t="str">
        <f>E7</f>
        <v>Semily - obnova inženýrských sítí v lokalitě Na Mýtě a shybek pod Jizerou</v>
      </c>
      <c r="F122" s="248"/>
      <c r="G122" s="248"/>
      <c r="H122" s="248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1" customFormat="1" ht="12" customHeight="1" x14ac:dyDescent="0.15">
      <c r="B123" s="21"/>
      <c r="C123" s="27" t="s">
        <v>150</v>
      </c>
      <c r="L123" s="21"/>
    </row>
    <row r="124" spans="1:31" s="1" customFormat="1" ht="16.5" customHeight="1" x14ac:dyDescent="0.15">
      <c r="B124" s="21"/>
      <c r="E124" s="247" t="s">
        <v>151</v>
      </c>
      <c r="F124" s="212"/>
      <c r="G124" s="212"/>
      <c r="H124" s="212"/>
      <c r="L124" s="21"/>
    </row>
    <row r="125" spans="1:31" s="1" customFormat="1" ht="12" customHeight="1" x14ac:dyDescent="0.15">
      <c r="B125" s="21"/>
      <c r="C125" s="27" t="s">
        <v>152</v>
      </c>
      <c r="L125" s="21"/>
    </row>
    <row r="126" spans="1:31" s="2" customFormat="1" ht="23.25" customHeight="1" x14ac:dyDescent="0.15">
      <c r="A126" s="30"/>
      <c r="B126" s="31"/>
      <c r="C126" s="30"/>
      <c r="D126" s="30"/>
      <c r="E126" s="245" t="s">
        <v>153</v>
      </c>
      <c r="F126" s="246"/>
      <c r="G126" s="246"/>
      <c r="H126" s="246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 x14ac:dyDescent="0.15">
      <c r="A127" s="30"/>
      <c r="B127" s="31"/>
      <c r="C127" s="27" t="s">
        <v>667</v>
      </c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6.5" customHeight="1" x14ac:dyDescent="0.15">
      <c r="A128" s="30"/>
      <c r="B128" s="31"/>
      <c r="C128" s="30"/>
      <c r="D128" s="30"/>
      <c r="E128" s="241" t="str">
        <f>E13</f>
        <v>03 - Přípojky</v>
      </c>
      <c r="F128" s="246"/>
      <c r="G128" s="246"/>
      <c r="H128" s="246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7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 x14ac:dyDescent="0.15">
      <c r="A130" s="30"/>
      <c r="B130" s="31"/>
      <c r="C130" s="27" t="s">
        <v>18</v>
      </c>
      <c r="D130" s="30"/>
      <c r="E130" s="30"/>
      <c r="F130" s="25" t="str">
        <f>F16</f>
        <v>Semily</v>
      </c>
      <c r="G130" s="30"/>
      <c r="H130" s="30"/>
      <c r="I130" s="27" t="s">
        <v>20</v>
      </c>
      <c r="J130" s="53" t="str">
        <f>IF(J16="","",J16)</f>
        <v>27. 10. 2022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7" customHeight="1" x14ac:dyDescent="0.15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5.25" customHeight="1" x14ac:dyDescent="0.15">
      <c r="A132" s="30"/>
      <c r="B132" s="31"/>
      <c r="C132" s="27" t="s">
        <v>22</v>
      </c>
      <c r="D132" s="30"/>
      <c r="E132" s="30"/>
      <c r="F132" s="25" t="str">
        <f>E19</f>
        <v>VHS Turnov, Antonína Dvořáka 287, 511 01 Turnov</v>
      </c>
      <c r="G132" s="30"/>
      <c r="H132" s="30"/>
      <c r="I132" s="27" t="s">
        <v>28</v>
      </c>
      <c r="J132" s="28" t="str">
        <f>E25</f>
        <v>ŠINDLAR s.r.o.</v>
      </c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5" customHeight="1" x14ac:dyDescent="0.15">
      <c r="A133" s="30"/>
      <c r="B133" s="31"/>
      <c r="C133" s="27" t="s">
        <v>26</v>
      </c>
      <c r="D133" s="30"/>
      <c r="E133" s="30"/>
      <c r="F133" s="25" t="str">
        <f>IF(E22="","",E22)</f>
        <v>Dle výběrového řízení</v>
      </c>
      <c r="G133" s="30"/>
      <c r="H133" s="30"/>
      <c r="I133" s="27" t="s">
        <v>33</v>
      </c>
      <c r="J133" s="28" t="str">
        <f>E28</f>
        <v>Roman Bárta</v>
      </c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25" customHeight="1" x14ac:dyDescent="0.15">
      <c r="A134" s="30"/>
      <c r="B134" s="31"/>
      <c r="C134" s="30"/>
      <c r="D134" s="30"/>
      <c r="E134" s="30"/>
      <c r="F134" s="30"/>
      <c r="G134" s="30"/>
      <c r="H134" s="30"/>
      <c r="I134" s="30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 x14ac:dyDescent="0.15">
      <c r="A135" s="124"/>
      <c r="B135" s="125"/>
      <c r="C135" s="126" t="s">
        <v>170</v>
      </c>
      <c r="D135" s="127" t="s">
        <v>62</v>
      </c>
      <c r="E135" s="127" t="s">
        <v>58</v>
      </c>
      <c r="F135" s="127" t="s">
        <v>59</v>
      </c>
      <c r="G135" s="127" t="s">
        <v>171</v>
      </c>
      <c r="H135" s="127" t="s">
        <v>172</v>
      </c>
      <c r="I135" s="127" t="s">
        <v>173</v>
      </c>
      <c r="J135" s="127" t="s">
        <v>158</v>
      </c>
      <c r="K135" s="128" t="s">
        <v>174</v>
      </c>
      <c r="L135" s="129"/>
      <c r="M135" s="60" t="s">
        <v>1</v>
      </c>
      <c r="N135" s="61" t="s">
        <v>41</v>
      </c>
      <c r="O135" s="61" t="s">
        <v>175</v>
      </c>
      <c r="P135" s="61" t="s">
        <v>176</v>
      </c>
      <c r="Q135" s="61" t="s">
        <v>177</v>
      </c>
      <c r="R135" s="61" t="s">
        <v>178</v>
      </c>
      <c r="S135" s="61" t="s">
        <v>179</v>
      </c>
      <c r="T135" s="62" t="s">
        <v>180</v>
      </c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</row>
    <row r="136" spans="1:65" s="2" customFormat="1" ht="22.75" customHeight="1" x14ac:dyDescent="0.2">
      <c r="A136" s="30"/>
      <c r="B136" s="31"/>
      <c r="C136" s="67" t="s">
        <v>181</v>
      </c>
      <c r="D136" s="30"/>
      <c r="E136" s="30"/>
      <c r="F136" s="30"/>
      <c r="G136" s="30"/>
      <c r="H136" s="30"/>
      <c r="I136" s="30"/>
      <c r="J136" s="130">
        <f>BK136</f>
        <v>0</v>
      </c>
      <c r="K136" s="30"/>
      <c r="L136" s="31"/>
      <c r="M136" s="63"/>
      <c r="N136" s="54"/>
      <c r="O136" s="64"/>
      <c r="P136" s="131">
        <f>P137+P352+P356</f>
        <v>1188.0722610000003</v>
      </c>
      <c r="Q136" s="64"/>
      <c r="R136" s="131">
        <f>R137+R352+R356</f>
        <v>455.81908844999998</v>
      </c>
      <c r="S136" s="64"/>
      <c r="T136" s="132">
        <f>T137+T352+T356</f>
        <v>135.57802700000002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76</v>
      </c>
      <c r="AU136" s="18" t="s">
        <v>160</v>
      </c>
      <c r="BK136" s="133">
        <f>BK137+BK352+BK356</f>
        <v>0</v>
      </c>
    </row>
    <row r="137" spans="1:65" s="12" customFormat="1" ht="26" customHeight="1" x14ac:dyDescent="0.2">
      <c r="B137" s="134"/>
      <c r="D137" s="135" t="s">
        <v>76</v>
      </c>
      <c r="E137" s="136" t="s">
        <v>182</v>
      </c>
      <c r="F137" s="136" t="s">
        <v>183</v>
      </c>
      <c r="J137" s="137">
        <f>BK137</f>
        <v>0</v>
      </c>
      <c r="L137" s="134"/>
      <c r="M137" s="138"/>
      <c r="N137" s="139"/>
      <c r="O137" s="139"/>
      <c r="P137" s="140">
        <f>P138+P262+P267+P296+P299+P322+P341+P350</f>
        <v>1186.8437010000002</v>
      </c>
      <c r="Q137" s="139"/>
      <c r="R137" s="140">
        <f>R138+R262+R267+R296+R299+R322+R341+R350</f>
        <v>455.78323724999996</v>
      </c>
      <c r="S137" s="139"/>
      <c r="T137" s="141">
        <f>T138+T262+T267+T296+T299+T322+T341+T350</f>
        <v>135.57802700000002</v>
      </c>
      <c r="AR137" s="135" t="s">
        <v>84</v>
      </c>
      <c r="AT137" s="142" t="s">
        <v>76</v>
      </c>
      <c r="AU137" s="142" t="s">
        <v>77</v>
      </c>
      <c r="AY137" s="135" t="s">
        <v>184</v>
      </c>
      <c r="BK137" s="143">
        <f>BK138+BK262+BK267+BK296+BK299+BK322+BK341+BK350</f>
        <v>0</v>
      </c>
    </row>
    <row r="138" spans="1:65" s="12" customFormat="1" ht="22.75" customHeight="1" x14ac:dyDescent="0.15">
      <c r="B138" s="134"/>
      <c r="D138" s="135" t="s">
        <v>76</v>
      </c>
      <c r="E138" s="144" t="s">
        <v>84</v>
      </c>
      <c r="F138" s="144" t="s">
        <v>185</v>
      </c>
      <c r="J138" s="145">
        <f>BK138</f>
        <v>0</v>
      </c>
      <c r="L138" s="134"/>
      <c r="M138" s="138"/>
      <c r="N138" s="139"/>
      <c r="O138" s="139"/>
      <c r="P138" s="140">
        <f>SUM(P139:P261)</f>
        <v>575.68711100000007</v>
      </c>
      <c r="Q138" s="139"/>
      <c r="R138" s="140">
        <f>SUM(R139:R261)</f>
        <v>446.51105173999997</v>
      </c>
      <c r="S138" s="139"/>
      <c r="T138" s="141">
        <f>SUM(T139:T261)</f>
        <v>131.509827</v>
      </c>
      <c r="AR138" s="135" t="s">
        <v>84</v>
      </c>
      <c r="AT138" s="142" t="s">
        <v>76</v>
      </c>
      <c r="AU138" s="142" t="s">
        <v>84</v>
      </c>
      <c r="AY138" s="135" t="s">
        <v>184</v>
      </c>
      <c r="BK138" s="143">
        <f>SUM(BK139:BK261)</f>
        <v>0</v>
      </c>
    </row>
    <row r="139" spans="1:65" s="2" customFormat="1" ht="55.5" customHeight="1" x14ac:dyDescent="0.15">
      <c r="A139" s="30"/>
      <c r="B139" s="146"/>
      <c r="C139" s="147" t="s">
        <v>84</v>
      </c>
      <c r="D139" s="147" t="s">
        <v>186</v>
      </c>
      <c r="E139" s="148" t="s">
        <v>992</v>
      </c>
      <c r="F139" s="149" t="s">
        <v>993</v>
      </c>
      <c r="G139" s="150" t="s">
        <v>189</v>
      </c>
      <c r="H139" s="151">
        <v>6.6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0.29899999999999999</v>
      </c>
      <c r="P139" s="155">
        <f>O139*H139</f>
        <v>1.9733999999999998</v>
      </c>
      <c r="Q139" s="155">
        <v>0</v>
      </c>
      <c r="R139" s="155">
        <f>Q139*H139</f>
        <v>0</v>
      </c>
      <c r="S139" s="155">
        <v>0.28100000000000003</v>
      </c>
      <c r="T139" s="156">
        <f>S139*H139</f>
        <v>1.8546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994</v>
      </c>
    </row>
    <row r="140" spans="1:65" s="14" customFormat="1" x14ac:dyDescent="0.15">
      <c r="B140" s="169"/>
      <c r="D140" s="159" t="s">
        <v>194</v>
      </c>
      <c r="E140" s="170" t="s">
        <v>1</v>
      </c>
      <c r="F140" s="171" t="s">
        <v>995</v>
      </c>
      <c r="H140" s="172">
        <v>6.6</v>
      </c>
      <c r="L140" s="169"/>
      <c r="M140" s="173"/>
      <c r="N140" s="174"/>
      <c r="O140" s="174"/>
      <c r="P140" s="174"/>
      <c r="Q140" s="174"/>
      <c r="R140" s="174"/>
      <c r="S140" s="174"/>
      <c r="T140" s="175"/>
      <c r="AT140" s="170" t="s">
        <v>194</v>
      </c>
      <c r="AU140" s="170" t="s">
        <v>86</v>
      </c>
      <c r="AV140" s="14" t="s">
        <v>86</v>
      </c>
      <c r="AW140" s="14" t="s">
        <v>32</v>
      </c>
      <c r="AX140" s="14" t="s">
        <v>84</v>
      </c>
      <c r="AY140" s="170" t="s">
        <v>184</v>
      </c>
    </row>
    <row r="141" spans="1:65" s="2" customFormat="1" ht="62.75" customHeight="1" x14ac:dyDescent="0.15">
      <c r="A141" s="30"/>
      <c r="B141" s="146"/>
      <c r="C141" s="147" t="s">
        <v>86</v>
      </c>
      <c r="D141" s="147" t="s">
        <v>186</v>
      </c>
      <c r="E141" s="148" t="s">
        <v>669</v>
      </c>
      <c r="F141" s="149" t="s">
        <v>670</v>
      </c>
      <c r="G141" s="150" t="s">
        <v>189</v>
      </c>
      <c r="H141" s="151">
        <v>20.030999999999999</v>
      </c>
      <c r="I141" s="152"/>
      <c r="J141" s="152">
        <f>ROUND(I141*H141,2)</f>
        <v>0</v>
      </c>
      <c r="K141" s="149" t="s">
        <v>190</v>
      </c>
      <c r="L141" s="31"/>
      <c r="M141" s="153" t="s">
        <v>1</v>
      </c>
      <c r="N141" s="154" t="s">
        <v>42</v>
      </c>
      <c r="O141" s="155">
        <v>0.27200000000000002</v>
      </c>
      <c r="P141" s="155">
        <f>O141*H141</f>
        <v>5.4484320000000004</v>
      </c>
      <c r="Q141" s="155">
        <v>0</v>
      </c>
      <c r="R141" s="155">
        <f>Q141*H141</f>
        <v>0</v>
      </c>
      <c r="S141" s="155">
        <v>0.26</v>
      </c>
      <c r="T141" s="156">
        <f>S141*H141</f>
        <v>5.2080599999999997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97</v>
      </c>
      <c r="AT141" s="157" t="s">
        <v>186</v>
      </c>
      <c r="AU141" s="157" t="s">
        <v>86</v>
      </c>
      <c r="AY141" s="18" t="s">
        <v>184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84</v>
      </c>
      <c r="BK141" s="158">
        <f>ROUND(I141*H141,2)</f>
        <v>0</v>
      </c>
      <c r="BL141" s="18" t="s">
        <v>97</v>
      </c>
      <c r="BM141" s="157" t="s">
        <v>996</v>
      </c>
    </row>
    <row r="142" spans="1:65" s="14" customFormat="1" x14ac:dyDescent="0.15">
      <c r="B142" s="169"/>
      <c r="D142" s="159" t="s">
        <v>194</v>
      </c>
      <c r="E142" s="170" t="s">
        <v>1</v>
      </c>
      <c r="F142" s="171" t="s">
        <v>997</v>
      </c>
      <c r="H142" s="172">
        <v>20.030999999999999</v>
      </c>
      <c r="L142" s="169"/>
      <c r="M142" s="173"/>
      <c r="N142" s="174"/>
      <c r="O142" s="174"/>
      <c r="P142" s="174"/>
      <c r="Q142" s="174"/>
      <c r="R142" s="174"/>
      <c r="S142" s="174"/>
      <c r="T142" s="175"/>
      <c r="AT142" s="170" t="s">
        <v>194</v>
      </c>
      <c r="AU142" s="170" t="s">
        <v>86</v>
      </c>
      <c r="AV142" s="14" t="s">
        <v>86</v>
      </c>
      <c r="AW142" s="14" t="s">
        <v>32</v>
      </c>
      <c r="AX142" s="14" t="s">
        <v>84</v>
      </c>
      <c r="AY142" s="170" t="s">
        <v>184</v>
      </c>
    </row>
    <row r="143" spans="1:65" s="2" customFormat="1" ht="55.5" customHeight="1" x14ac:dyDescent="0.15">
      <c r="A143" s="30"/>
      <c r="B143" s="146"/>
      <c r="C143" s="147" t="s">
        <v>93</v>
      </c>
      <c r="D143" s="147" t="s">
        <v>186</v>
      </c>
      <c r="E143" s="148" t="s">
        <v>998</v>
      </c>
      <c r="F143" s="149" t="s">
        <v>999</v>
      </c>
      <c r="G143" s="150" t="s">
        <v>189</v>
      </c>
      <c r="H143" s="151">
        <v>33.802999999999997</v>
      </c>
      <c r="I143" s="152"/>
      <c r="J143" s="152">
        <f>ROUND(I143*H143,2)</f>
        <v>0</v>
      </c>
      <c r="K143" s="149" t="s">
        <v>190</v>
      </c>
      <c r="L143" s="31"/>
      <c r="M143" s="153" t="s">
        <v>1</v>
      </c>
      <c r="N143" s="154" t="s">
        <v>42</v>
      </c>
      <c r="O143" s="155">
        <v>0.36499999999999999</v>
      </c>
      <c r="P143" s="155">
        <f>O143*H143</f>
        <v>12.338094999999999</v>
      </c>
      <c r="Q143" s="155">
        <v>0</v>
      </c>
      <c r="R143" s="155">
        <f>Q143*H143</f>
        <v>0</v>
      </c>
      <c r="S143" s="155">
        <v>0.41699999999999998</v>
      </c>
      <c r="T143" s="156">
        <f>S143*H143</f>
        <v>14.095850999999998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7" t="s">
        <v>97</v>
      </c>
      <c r="AT143" s="157" t="s">
        <v>186</v>
      </c>
      <c r="AU143" s="157" t="s">
        <v>86</v>
      </c>
      <c r="AY143" s="18" t="s">
        <v>184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84</v>
      </c>
      <c r="BK143" s="158">
        <f>ROUND(I143*H143,2)</f>
        <v>0</v>
      </c>
      <c r="BL143" s="18" t="s">
        <v>97</v>
      </c>
      <c r="BM143" s="157" t="s">
        <v>1000</v>
      </c>
    </row>
    <row r="144" spans="1:65" s="14" customFormat="1" x14ac:dyDescent="0.15">
      <c r="B144" s="169"/>
      <c r="D144" s="159" t="s">
        <v>194</v>
      </c>
      <c r="E144" s="170" t="s">
        <v>1</v>
      </c>
      <c r="F144" s="171" t="s">
        <v>1001</v>
      </c>
      <c r="H144" s="172">
        <v>33.802999999999997</v>
      </c>
      <c r="L144" s="169"/>
      <c r="M144" s="173"/>
      <c r="N144" s="174"/>
      <c r="O144" s="174"/>
      <c r="P144" s="174"/>
      <c r="Q144" s="174"/>
      <c r="R144" s="174"/>
      <c r="S144" s="174"/>
      <c r="T144" s="175"/>
      <c r="AT144" s="170" t="s">
        <v>194</v>
      </c>
      <c r="AU144" s="170" t="s">
        <v>86</v>
      </c>
      <c r="AV144" s="14" t="s">
        <v>86</v>
      </c>
      <c r="AW144" s="14" t="s">
        <v>32</v>
      </c>
      <c r="AX144" s="14" t="s">
        <v>84</v>
      </c>
      <c r="AY144" s="170" t="s">
        <v>184</v>
      </c>
    </row>
    <row r="145" spans="1:65" s="2" customFormat="1" ht="62.75" customHeight="1" x14ac:dyDescent="0.15">
      <c r="A145" s="30"/>
      <c r="B145" s="146"/>
      <c r="C145" s="147" t="s">
        <v>97</v>
      </c>
      <c r="D145" s="147" t="s">
        <v>186</v>
      </c>
      <c r="E145" s="148" t="s">
        <v>534</v>
      </c>
      <c r="F145" s="149" t="s">
        <v>535</v>
      </c>
      <c r="G145" s="150" t="s">
        <v>189</v>
      </c>
      <c r="H145" s="151">
        <v>51.92</v>
      </c>
      <c r="I145" s="152"/>
      <c r="J145" s="152">
        <f>ROUND(I145*H145,2)</f>
        <v>0</v>
      </c>
      <c r="K145" s="149" t="s">
        <v>190</v>
      </c>
      <c r="L145" s="31"/>
      <c r="M145" s="153" t="s">
        <v>1</v>
      </c>
      <c r="N145" s="154" t="s">
        <v>42</v>
      </c>
      <c r="O145" s="155">
        <v>0.05</v>
      </c>
      <c r="P145" s="155">
        <f>O145*H145</f>
        <v>2.5960000000000001</v>
      </c>
      <c r="Q145" s="155">
        <v>0</v>
      </c>
      <c r="R145" s="155">
        <f>Q145*H145</f>
        <v>0</v>
      </c>
      <c r="S145" s="155">
        <v>0.17</v>
      </c>
      <c r="T145" s="156">
        <f>S145*H145</f>
        <v>8.8264000000000014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7" t="s">
        <v>97</v>
      </c>
      <c r="AT145" s="157" t="s">
        <v>186</v>
      </c>
      <c r="AU145" s="157" t="s">
        <v>86</v>
      </c>
      <c r="AY145" s="18" t="s">
        <v>184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8" t="s">
        <v>84</v>
      </c>
      <c r="BK145" s="158">
        <f>ROUND(I145*H145,2)</f>
        <v>0</v>
      </c>
      <c r="BL145" s="18" t="s">
        <v>97</v>
      </c>
      <c r="BM145" s="157" t="s">
        <v>1002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537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1003</v>
      </c>
      <c r="H147" s="172">
        <v>51.92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84</v>
      </c>
      <c r="AY147" s="170" t="s">
        <v>184</v>
      </c>
    </row>
    <row r="148" spans="1:65" s="2" customFormat="1" ht="66.75" customHeight="1" x14ac:dyDescent="0.15">
      <c r="A148" s="30"/>
      <c r="B148" s="146"/>
      <c r="C148" s="147" t="s">
        <v>209</v>
      </c>
      <c r="D148" s="147" t="s">
        <v>186</v>
      </c>
      <c r="E148" s="148" t="s">
        <v>187</v>
      </c>
      <c r="F148" s="149" t="s">
        <v>188</v>
      </c>
      <c r="G148" s="150" t="s">
        <v>189</v>
      </c>
      <c r="H148" s="151">
        <v>143.011</v>
      </c>
      <c r="I148" s="152"/>
      <c r="J148" s="152">
        <f>ROUND(I148*H148,2)</f>
        <v>0</v>
      </c>
      <c r="K148" s="149" t="s">
        <v>190</v>
      </c>
      <c r="L148" s="31"/>
      <c r="M148" s="153" t="s">
        <v>1</v>
      </c>
      <c r="N148" s="154" t="s">
        <v>42</v>
      </c>
      <c r="O148" s="155">
        <v>0.11899999999999999</v>
      </c>
      <c r="P148" s="155">
        <f>O148*H148</f>
        <v>17.018308999999999</v>
      </c>
      <c r="Q148" s="155">
        <v>0</v>
      </c>
      <c r="R148" s="155">
        <f>Q148*H148</f>
        <v>0</v>
      </c>
      <c r="S148" s="155">
        <v>0.44</v>
      </c>
      <c r="T148" s="156">
        <f>S148*H148</f>
        <v>62.924839999999996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97</v>
      </c>
      <c r="AT148" s="157" t="s">
        <v>186</v>
      </c>
      <c r="AU148" s="157" t="s">
        <v>86</v>
      </c>
      <c r="AY148" s="18" t="s">
        <v>184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84</v>
      </c>
      <c r="BK148" s="158">
        <f>ROUND(I148*H148,2)</f>
        <v>0</v>
      </c>
      <c r="BL148" s="18" t="s">
        <v>97</v>
      </c>
      <c r="BM148" s="157" t="s">
        <v>1004</v>
      </c>
    </row>
    <row r="149" spans="1:65" s="2" customFormat="1" ht="30" x14ac:dyDescent="0.15">
      <c r="A149" s="30"/>
      <c r="B149" s="31"/>
      <c r="C149" s="30"/>
      <c r="D149" s="159" t="s">
        <v>192</v>
      </c>
      <c r="E149" s="30"/>
      <c r="F149" s="160" t="s">
        <v>193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192</v>
      </c>
      <c r="AU149" s="18" t="s">
        <v>86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195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196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1005</v>
      </c>
      <c r="H152" s="172">
        <v>30.657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77</v>
      </c>
      <c r="AY152" s="170" t="s">
        <v>184</v>
      </c>
    </row>
    <row r="153" spans="1:65" s="14" customFormat="1" x14ac:dyDescent="0.15">
      <c r="B153" s="169"/>
      <c r="D153" s="159" t="s">
        <v>194</v>
      </c>
      <c r="E153" s="170" t="s">
        <v>1</v>
      </c>
      <c r="F153" s="171" t="s">
        <v>1003</v>
      </c>
      <c r="H153" s="172">
        <v>51.92</v>
      </c>
      <c r="L153" s="169"/>
      <c r="M153" s="173"/>
      <c r="N153" s="174"/>
      <c r="O153" s="174"/>
      <c r="P153" s="174"/>
      <c r="Q153" s="174"/>
      <c r="R153" s="174"/>
      <c r="S153" s="174"/>
      <c r="T153" s="175"/>
      <c r="AT153" s="170" t="s">
        <v>194</v>
      </c>
      <c r="AU153" s="170" t="s">
        <v>86</v>
      </c>
      <c r="AV153" s="14" t="s">
        <v>86</v>
      </c>
      <c r="AW153" s="14" t="s">
        <v>32</v>
      </c>
      <c r="AX153" s="14" t="s">
        <v>77</v>
      </c>
      <c r="AY153" s="170" t="s">
        <v>184</v>
      </c>
    </row>
    <row r="154" spans="1:65" s="14" customFormat="1" x14ac:dyDescent="0.15">
      <c r="B154" s="169"/>
      <c r="D154" s="159" t="s">
        <v>194</v>
      </c>
      <c r="E154" s="170" t="s">
        <v>1</v>
      </c>
      <c r="F154" s="171" t="s">
        <v>1006</v>
      </c>
      <c r="H154" s="172">
        <v>60.433999999999997</v>
      </c>
      <c r="L154" s="169"/>
      <c r="M154" s="173"/>
      <c r="N154" s="174"/>
      <c r="O154" s="174"/>
      <c r="P154" s="174"/>
      <c r="Q154" s="174"/>
      <c r="R154" s="174"/>
      <c r="S154" s="174"/>
      <c r="T154" s="175"/>
      <c r="AT154" s="170" t="s">
        <v>194</v>
      </c>
      <c r="AU154" s="170" t="s">
        <v>86</v>
      </c>
      <c r="AV154" s="14" t="s">
        <v>86</v>
      </c>
      <c r="AW154" s="14" t="s">
        <v>32</v>
      </c>
      <c r="AX154" s="14" t="s">
        <v>77</v>
      </c>
      <c r="AY154" s="170" t="s">
        <v>184</v>
      </c>
    </row>
    <row r="155" spans="1:65" s="15" customFormat="1" x14ac:dyDescent="0.15">
      <c r="B155" s="176"/>
      <c r="D155" s="159" t="s">
        <v>194</v>
      </c>
      <c r="E155" s="177" t="s">
        <v>1</v>
      </c>
      <c r="F155" s="178" t="s">
        <v>242</v>
      </c>
      <c r="H155" s="179">
        <v>143.011</v>
      </c>
      <c r="L155" s="176"/>
      <c r="M155" s="180"/>
      <c r="N155" s="181"/>
      <c r="O155" s="181"/>
      <c r="P155" s="181"/>
      <c r="Q155" s="181"/>
      <c r="R155" s="181"/>
      <c r="S155" s="181"/>
      <c r="T155" s="182"/>
      <c r="AT155" s="177" t="s">
        <v>194</v>
      </c>
      <c r="AU155" s="177" t="s">
        <v>86</v>
      </c>
      <c r="AV155" s="15" t="s">
        <v>97</v>
      </c>
      <c r="AW155" s="15" t="s">
        <v>32</v>
      </c>
      <c r="AX155" s="15" t="s">
        <v>84</v>
      </c>
      <c r="AY155" s="177" t="s">
        <v>184</v>
      </c>
    </row>
    <row r="156" spans="1:65" s="2" customFormat="1" ht="62.75" customHeight="1" x14ac:dyDescent="0.15">
      <c r="A156" s="30"/>
      <c r="B156" s="146"/>
      <c r="C156" s="147" t="s">
        <v>214</v>
      </c>
      <c r="D156" s="147" t="s">
        <v>186</v>
      </c>
      <c r="E156" s="148" t="s">
        <v>198</v>
      </c>
      <c r="F156" s="149" t="s">
        <v>199</v>
      </c>
      <c r="G156" s="150" t="s">
        <v>189</v>
      </c>
      <c r="H156" s="151">
        <v>30.657</v>
      </c>
      <c r="I156" s="152"/>
      <c r="J156" s="152">
        <f>ROUND(I156*H156,2)</f>
        <v>0</v>
      </c>
      <c r="K156" s="149" t="s">
        <v>190</v>
      </c>
      <c r="L156" s="31"/>
      <c r="M156" s="153" t="s">
        <v>1</v>
      </c>
      <c r="N156" s="154" t="s">
        <v>42</v>
      </c>
      <c r="O156" s="155">
        <v>0.19400000000000001</v>
      </c>
      <c r="P156" s="155">
        <f>O156*H156</f>
        <v>5.9474580000000001</v>
      </c>
      <c r="Q156" s="155">
        <v>0</v>
      </c>
      <c r="R156" s="155">
        <f>Q156*H156</f>
        <v>0</v>
      </c>
      <c r="S156" s="155">
        <v>0.32500000000000001</v>
      </c>
      <c r="T156" s="156">
        <f>S156*H156</f>
        <v>9.9635250000000006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97</v>
      </c>
      <c r="AT156" s="157" t="s">
        <v>186</v>
      </c>
      <c r="AU156" s="157" t="s">
        <v>86</v>
      </c>
      <c r="AY156" s="18" t="s">
        <v>184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97</v>
      </c>
      <c r="BM156" s="157" t="s">
        <v>1007</v>
      </c>
    </row>
    <row r="157" spans="1:65" s="13" customFormat="1" x14ac:dyDescent="0.15">
      <c r="B157" s="163"/>
      <c r="D157" s="159" t="s">
        <v>194</v>
      </c>
      <c r="E157" s="164" t="s">
        <v>1</v>
      </c>
      <c r="F157" s="165" t="s">
        <v>195</v>
      </c>
      <c r="H157" s="164" t="s">
        <v>1</v>
      </c>
      <c r="L157" s="163"/>
      <c r="M157" s="166"/>
      <c r="N157" s="167"/>
      <c r="O157" s="167"/>
      <c r="P157" s="167"/>
      <c r="Q157" s="167"/>
      <c r="R157" s="167"/>
      <c r="S157" s="167"/>
      <c r="T157" s="168"/>
      <c r="AT157" s="164" t="s">
        <v>194</v>
      </c>
      <c r="AU157" s="164" t="s">
        <v>86</v>
      </c>
      <c r="AV157" s="13" t="s">
        <v>84</v>
      </c>
      <c r="AW157" s="13" t="s">
        <v>32</v>
      </c>
      <c r="AX157" s="13" t="s">
        <v>77</v>
      </c>
      <c r="AY157" s="164" t="s">
        <v>184</v>
      </c>
    </row>
    <row r="158" spans="1:65" s="13" customFormat="1" x14ac:dyDescent="0.15">
      <c r="B158" s="163"/>
      <c r="D158" s="159" t="s">
        <v>194</v>
      </c>
      <c r="E158" s="164" t="s">
        <v>1</v>
      </c>
      <c r="F158" s="165" t="s">
        <v>196</v>
      </c>
      <c r="H158" s="164" t="s">
        <v>1</v>
      </c>
      <c r="L158" s="163"/>
      <c r="M158" s="166"/>
      <c r="N158" s="167"/>
      <c r="O158" s="167"/>
      <c r="P158" s="167"/>
      <c r="Q158" s="167"/>
      <c r="R158" s="167"/>
      <c r="S158" s="167"/>
      <c r="T158" s="168"/>
      <c r="AT158" s="164" t="s">
        <v>194</v>
      </c>
      <c r="AU158" s="164" t="s">
        <v>86</v>
      </c>
      <c r="AV158" s="13" t="s">
        <v>84</v>
      </c>
      <c r="AW158" s="13" t="s">
        <v>32</v>
      </c>
      <c r="AX158" s="13" t="s">
        <v>77</v>
      </c>
      <c r="AY158" s="164" t="s">
        <v>184</v>
      </c>
    </row>
    <row r="159" spans="1:65" s="14" customFormat="1" x14ac:dyDescent="0.15">
      <c r="B159" s="169"/>
      <c r="D159" s="159" t="s">
        <v>194</v>
      </c>
      <c r="E159" s="170" t="s">
        <v>1</v>
      </c>
      <c r="F159" s="171" t="s">
        <v>1005</v>
      </c>
      <c r="H159" s="172">
        <v>30.657</v>
      </c>
      <c r="L159" s="169"/>
      <c r="M159" s="173"/>
      <c r="N159" s="174"/>
      <c r="O159" s="174"/>
      <c r="P159" s="174"/>
      <c r="Q159" s="174"/>
      <c r="R159" s="174"/>
      <c r="S159" s="174"/>
      <c r="T159" s="175"/>
      <c r="AT159" s="170" t="s">
        <v>194</v>
      </c>
      <c r="AU159" s="170" t="s">
        <v>86</v>
      </c>
      <c r="AV159" s="14" t="s">
        <v>86</v>
      </c>
      <c r="AW159" s="14" t="s">
        <v>32</v>
      </c>
      <c r="AX159" s="14" t="s">
        <v>84</v>
      </c>
      <c r="AY159" s="170" t="s">
        <v>184</v>
      </c>
    </row>
    <row r="160" spans="1:65" s="2" customFormat="1" ht="55.5" customHeight="1" x14ac:dyDescent="0.15">
      <c r="A160" s="30"/>
      <c r="B160" s="146"/>
      <c r="C160" s="147" t="s">
        <v>220</v>
      </c>
      <c r="D160" s="147" t="s">
        <v>186</v>
      </c>
      <c r="E160" s="148" t="s">
        <v>543</v>
      </c>
      <c r="F160" s="149" t="s">
        <v>544</v>
      </c>
      <c r="G160" s="150" t="s">
        <v>189</v>
      </c>
      <c r="H160" s="151">
        <v>80.239999999999995</v>
      </c>
      <c r="I160" s="152"/>
      <c r="J160" s="152">
        <f>ROUND(I160*H160,2)</f>
        <v>0</v>
      </c>
      <c r="K160" s="149" t="s">
        <v>190</v>
      </c>
      <c r="L160" s="31"/>
      <c r="M160" s="153" t="s">
        <v>1</v>
      </c>
      <c r="N160" s="154" t="s">
        <v>42</v>
      </c>
      <c r="O160" s="155">
        <v>9.4E-2</v>
      </c>
      <c r="P160" s="155">
        <f>O160*H160</f>
        <v>7.5425599999999999</v>
      </c>
      <c r="Q160" s="155">
        <v>0</v>
      </c>
      <c r="R160" s="155">
        <f>Q160*H160</f>
        <v>0</v>
      </c>
      <c r="S160" s="155">
        <v>9.8000000000000004E-2</v>
      </c>
      <c r="T160" s="156">
        <f>S160*H160</f>
        <v>7.8635199999999994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97</v>
      </c>
      <c r="AT160" s="157" t="s">
        <v>186</v>
      </c>
      <c r="AU160" s="157" t="s">
        <v>86</v>
      </c>
      <c r="AY160" s="18" t="s">
        <v>184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97</v>
      </c>
      <c r="BM160" s="157" t="s">
        <v>1008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195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3" customFormat="1" x14ac:dyDescent="0.15">
      <c r="B162" s="163"/>
      <c r="D162" s="159" t="s">
        <v>194</v>
      </c>
      <c r="E162" s="164" t="s">
        <v>1</v>
      </c>
      <c r="F162" s="165" t="s">
        <v>196</v>
      </c>
      <c r="H162" s="164" t="s">
        <v>1</v>
      </c>
      <c r="L162" s="163"/>
      <c r="M162" s="166"/>
      <c r="N162" s="167"/>
      <c r="O162" s="167"/>
      <c r="P162" s="167"/>
      <c r="Q162" s="167"/>
      <c r="R162" s="167"/>
      <c r="S162" s="167"/>
      <c r="T162" s="168"/>
      <c r="AT162" s="164" t="s">
        <v>194</v>
      </c>
      <c r="AU162" s="164" t="s">
        <v>86</v>
      </c>
      <c r="AV162" s="13" t="s">
        <v>84</v>
      </c>
      <c r="AW162" s="13" t="s">
        <v>32</v>
      </c>
      <c r="AX162" s="13" t="s">
        <v>77</v>
      </c>
      <c r="AY162" s="164" t="s">
        <v>184</v>
      </c>
    </row>
    <row r="163" spans="1:65" s="14" customFormat="1" x14ac:dyDescent="0.15">
      <c r="B163" s="169"/>
      <c r="D163" s="159" t="s">
        <v>194</v>
      </c>
      <c r="E163" s="170" t="s">
        <v>1</v>
      </c>
      <c r="F163" s="171" t="s">
        <v>1009</v>
      </c>
      <c r="H163" s="172">
        <v>80.239999999999995</v>
      </c>
      <c r="L163" s="169"/>
      <c r="M163" s="173"/>
      <c r="N163" s="174"/>
      <c r="O163" s="174"/>
      <c r="P163" s="174"/>
      <c r="Q163" s="174"/>
      <c r="R163" s="174"/>
      <c r="S163" s="174"/>
      <c r="T163" s="175"/>
      <c r="AT163" s="170" t="s">
        <v>194</v>
      </c>
      <c r="AU163" s="170" t="s">
        <v>86</v>
      </c>
      <c r="AV163" s="14" t="s">
        <v>86</v>
      </c>
      <c r="AW163" s="14" t="s">
        <v>32</v>
      </c>
      <c r="AX163" s="14" t="s">
        <v>84</v>
      </c>
      <c r="AY163" s="170" t="s">
        <v>184</v>
      </c>
    </row>
    <row r="164" spans="1:65" s="2" customFormat="1" ht="49" customHeight="1" x14ac:dyDescent="0.15">
      <c r="A164" s="30"/>
      <c r="B164" s="146"/>
      <c r="C164" s="147" t="s">
        <v>226</v>
      </c>
      <c r="D164" s="147" t="s">
        <v>186</v>
      </c>
      <c r="E164" s="148" t="s">
        <v>201</v>
      </c>
      <c r="F164" s="149" t="s">
        <v>202</v>
      </c>
      <c r="G164" s="150" t="s">
        <v>189</v>
      </c>
      <c r="H164" s="151">
        <v>30.657</v>
      </c>
      <c r="I164" s="152"/>
      <c r="J164" s="152">
        <f>ROUND(I164*H164,2)</f>
        <v>0</v>
      </c>
      <c r="K164" s="149" t="s">
        <v>1</v>
      </c>
      <c r="L164" s="31"/>
      <c r="M164" s="153" t="s">
        <v>1</v>
      </c>
      <c r="N164" s="154" t="s">
        <v>42</v>
      </c>
      <c r="O164" s="155">
        <v>3.4000000000000002E-2</v>
      </c>
      <c r="P164" s="155">
        <f>O164*H164</f>
        <v>1.042338</v>
      </c>
      <c r="Q164" s="155">
        <v>9.0000000000000006E-5</v>
      </c>
      <c r="R164" s="155">
        <f>Q164*H164</f>
        <v>2.7591300000000003E-3</v>
      </c>
      <c r="S164" s="155">
        <v>0.25600000000000001</v>
      </c>
      <c r="T164" s="156">
        <f>S164*H164</f>
        <v>7.8481920000000001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7" t="s">
        <v>97</v>
      </c>
      <c r="AT164" s="157" t="s">
        <v>186</v>
      </c>
      <c r="AU164" s="157" t="s">
        <v>86</v>
      </c>
      <c r="AY164" s="18" t="s">
        <v>184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8" t="s">
        <v>84</v>
      </c>
      <c r="BK164" s="158">
        <f>ROUND(I164*H164,2)</f>
        <v>0</v>
      </c>
      <c r="BL164" s="18" t="s">
        <v>97</v>
      </c>
      <c r="BM164" s="157" t="s">
        <v>1010</v>
      </c>
    </row>
    <row r="165" spans="1:65" s="2" customFormat="1" ht="30" x14ac:dyDescent="0.15">
      <c r="A165" s="30"/>
      <c r="B165" s="31"/>
      <c r="C165" s="30"/>
      <c r="D165" s="159" t="s">
        <v>192</v>
      </c>
      <c r="E165" s="30"/>
      <c r="F165" s="160" t="s">
        <v>204</v>
      </c>
      <c r="G165" s="30"/>
      <c r="H165" s="30"/>
      <c r="I165" s="30"/>
      <c r="J165" s="30"/>
      <c r="K165" s="30"/>
      <c r="L165" s="31"/>
      <c r="M165" s="161"/>
      <c r="N165" s="162"/>
      <c r="O165" s="56"/>
      <c r="P165" s="56"/>
      <c r="Q165" s="56"/>
      <c r="R165" s="56"/>
      <c r="S165" s="56"/>
      <c r="T165" s="57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T165" s="18" t="s">
        <v>192</v>
      </c>
      <c r="AU165" s="18" t="s">
        <v>86</v>
      </c>
    </row>
    <row r="166" spans="1:65" s="13" customFormat="1" x14ac:dyDescent="0.15">
      <c r="B166" s="163"/>
      <c r="D166" s="159" t="s">
        <v>194</v>
      </c>
      <c r="E166" s="164" t="s">
        <v>1</v>
      </c>
      <c r="F166" s="165" t="s">
        <v>195</v>
      </c>
      <c r="H166" s="164" t="s">
        <v>1</v>
      </c>
      <c r="L166" s="163"/>
      <c r="M166" s="166"/>
      <c r="N166" s="167"/>
      <c r="O166" s="167"/>
      <c r="P166" s="167"/>
      <c r="Q166" s="167"/>
      <c r="R166" s="167"/>
      <c r="S166" s="167"/>
      <c r="T166" s="168"/>
      <c r="AT166" s="164" t="s">
        <v>194</v>
      </c>
      <c r="AU166" s="164" t="s">
        <v>86</v>
      </c>
      <c r="AV166" s="13" t="s">
        <v>84</v>
      </c>
      <c r="AW166" s="13" t="s">
        <v>32</v>
      </c>
      <c r="AX166" s="13" t="s">
        <v>77</v>
      </c>
      <c r="AY166" s="164" t="s">
        <v>184</v>
      </c>
    </row>
    <row r="167" spans="1:65" s="13" customFormat="1" x14ac:dyDescent="0.15">
      <c r="B167" s="163"/>
      <c r="D167" s="159" t="s">
        <v>194</v>
      </c>
      <c r="E167" s="164" t="s">
        <v>1</v>
      </c>
      <c r="F167" s="165" t="s">
        <v>196</v>
      </c>
      <c r="H167" s="164" t="s">
        <v>1</v>
      </c>
      <c r="L167" s="163"/>
      <c r="M167" s="166"/>
      <c r="N167" s="167"/>
      <c r="O167" s="167"/>
      <c r="P167" s="167"/>
      <c r="Q167" s="167"/>
      <c r="R167" s="167"/>
      <c r="S167" s="167"/>
      <c r="T167" s="168"/>
      <c r="AT167" s="164" t="s">
        <v>194</v>
      </c>
      <c r="AU167" s="164" t="s">
        <v>86</v>
      </c>
      <c r="AV167" s="13" t="s">
        <v>84</v>
      </c>
      <c r="AW167" s="13" t="s">
        <v>32</v>
      </c>
      <c r="AX167" s="13" t="s">
        <v>77</v>
      </c>
      <c r="AY167" s="164" t="s">
        <v>184</v>
      </c>
    </row>
    <row r="168" spans="1:65" s="14" customFormat="1" x14ac:dyDescent="0.15">
      <c r="B168" s="169"/>
      <c r="D168" s="159" t="s">
        <v>194</v>
      </c>
      <c r="E168" s="170" t="s">
        <v>1</v>
      </c>
      <c r="F168" s="171" t="s">
        <v>1005</v>
      </c>
      <c r="H168" s="172">
        <v>30.657</v>
      </c>
      <c r="L168" s="169"/>
      <c r="M168" s="173"/>
      <c r="N168" s="174"/>
      <c r="O168" s="174"/>
      <c r="P168" s="174"/>
      <c r="Q168" s="174"/>
      <c r="R168" s="174"/>
      <c r="S168" s="174"/>
      <c r="T168" s="175"/>
      <c r="AT168" s="170" t="s">
        <v>194</v>
      </c>
      <c r="AU168" s="170" t="s">
        <v>86</v>
      </c>
      <c r="AV168" s="14" t="s">
        <v>86</v>
      </c>
      <c r="AW168" s="14" t="s">
        <v>32</v>
      </c>
      <c r="AX168" s="14" t="s">
        <v>84</v>
      </c>
      <c r="AY168" s="170" t="s">
        <v>184</v>
      </c>
    </row>
    <row r="169" spans="1:65" s="2" customFormat="1" ht="49" customHeight="1" x14ac:dyDescent="0.15">
      <c r="A169" s="30"/>
      <c r="B169" s="146"/>
      <c r="C169" s="147" t="s">
        <v>232</v>
      </c>
      <c r="D169" s="147" t="s">
        <v>186</v>
      </c>
      <c r="E169" s="148" t="s">
        <v>205</v>
      </c>
      <c r="F169" s="149" t="s">
        <v>206</v>
      </c>
      <c r="G169" s="150" t="s">
        <v>189</v>
      </c>
      <c r="H169" s="151">
        <v>30.657</v>
      </c>
      <c r="I169" s="152"/>
      <c r="J169" s="152">
        <f>ROUND(I169*H169,2)</f>
        <v>0</v>
      </c>
      <c r="K169" s="149" t="s">
        <v>1</v>
      </c>
      <c r="L169" s="31"/>
      <c r="M169" s="153" t="s">
        <v>1</v>
      </c>
      <c r="N169" s="154" t="s">
        <v>42</v>
      </c>
      <c r="O169" s="155">
        <v>3.4000000000000002E-2</v>
      </c>
      <c r="P169" s="155">
        <f>O169*H169</f>
        <v>1.042338</v>
      </c>
      <c r="Q169" s="155">
        <v>9.0000000000000006E-5</v>
      </c>
      <c r="R169" s="155">
        <f>Q169*H169</f>
        <v>2.7591300000000003E-3</v>
      </c>
      <c r="S169" s="155">
        <v>0.23499999999999999</v>
      </c>
      <c r="T169" s="156">
        <f>S169*H169</f>
        <v>7.2043949999999999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7" t="s">
        <v>97</v>
      </c>
      <c r="AT169" s="157" t="s">
        <v>186</v>
      </c>
      <c r="AU169" s="157" t="s">
        <v>86</v>
      </c>
      <c r="AY169" s="18" t="s">
        <v>184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8" t="s">
        <v>84</v>
      </c>
      <c r="BK169" s="158">
        <f>ROUND(I169*H169,2)</f>
        <v>0</v>
      </c>
      <c r="BL169" s="18" t="s">
        <v>97</v>
      </c>
      <c r="BM169" s="157" t="s">
        <v>1011</v>
      </c>
    </row>
    <row r="170" spans="1:65" s="2" customFormat="1" ht="30" x14ac:dyDescent="0.15">
      <c r="A170" s="30"/>
      <c r="B170" s="31"/>
      <c r="C170" s="30"/>
      <c r="D170" s="159" t="s">
        <v>192</v>
      </c>
      <c r="E170" s="30"/>
      <c r="F170" s="160" t="s">
        <v>208</v>
      </c>
      <c r="G170" s="30"/>
      <c r="H170" s="30"/>
      <c r="I170" s="30"/>
      <c r="J170" s="30"/>
      <c r="K170" s="30"/>
      <c r="L170" s="31"/>
      <c r="M170" s="161"/>
      <c r="N170" s="162"/>
      <c r="O170" s="56"/>
      <c r="P170" s="56"/>
      <c r="Q170" s="56"/>
      <c r="R170" s="56"/>
      <c r="S170" s="56"/>
      <c r="T170" s="57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T170" s="18" t="s">
        <v>192</v>
      </c>
      <c r="AU170" s="18" t="s">
        <v>86</v>
      </c>
    </row>
    <row r="171" spans="1:65" s="13" customFormat="1" x14ac:dyDescent="0.15">
      <c r="B171" s="163"/>
      <c r="D171" s="159" t="s">
        <v>194</v>
      </c>
      <c r="E171" s="164" t="s">
        <v>1</v>
      </c>
      <c r="F171" s="165" t="s">
        <v>195</v>
      </c>
      <c r="H171" s="164" t="s">
        <v>1</v>
      </c>
      <c r="L171" s="163"/>
      <c r="M171" s="166"/>
      <c r="N171" s="167"/>
      <c r="O171" s="167"/>
      <c r="P171" s="167"/>
      <c r="Q171" s="167"/>
      <c r="R171" s="167"/>
      <c r="S171" s="167"/>
      <c r="T171" s="168"/>
      <c r="AT171" s="164" t="s">
        <v>194</v>
      </c>
      <c r="AU171" s="164" t="s">
        <v>86</v>
      </c>
      <c r="AV171" s="13" t="s">
        <v>84</v>
      </c>
      <c r="AW171" s="13" t="s">
        <v>32</v>
      </c>
      <c r="AX171" s="13" t="s">
        <v>77</v>
      </c>
      <c r="AY171" s="164" t="s">
        <v>184</v>
      </c>
    </row>
    <row r="172" spans="1:65" s="13" customFormat="1" x14ac:dyDescent="0.15">
      <c r="B172" s="163"/>
      <c r="D172" s="159" t="s">
        <v>194</v>
      </c>
      <c r="E172" s="164" t="s">
        <v>1</v>
      </c>
      <c r="F172" s="165" t="s">
        <v>196</v>
      </c>
      <c r="H172" s="164" t="s">
        <v>1</v>
      </c>
      <c r="L172" s="163"/>
      <c r="M172" s="166"/>
      <c r="N172" s="167"/>
      <c r="O172" s="167"/>
      <c r="P172" s="167"/>
      <c r="Q172" s="167"/>
      <c r="R172" s="167"/>
      <c r="S172" s="167"/>
      <c r="T172" s="168"/>
      <c r="AT172" s="164" t="s">
        <v>194</v>
      </c>
      <c r="AU172" s="164" t="s">
        <v>86</v>
      </c>
      <c r="AV172" s="13" t="s">
        <v>84</v>
      </c>
      <c r="AW172" s="13" t="s">
        <v>32</v>
      </c>
      <c r="AX172" s="13" t="s">
        <v>77</v>
      </c>
      <c r="AY172" s="164" t="s">
        <v>184</v>
      </c>
    </row>
    <row r="173" spans="1:65" s="14" customFormat="1" x14ac:dyDescent="0.15">
      <c r="B173" s="169"/>
      <c r="D173" s="159" t="s">
        <v>194</v>
      </c>
      <c r="E173" s="170" t="s">
        <v>1</v>
      </c>
      <c r="F173" s="171" t="s">
        <v>1005</v>
      </c>
      <c r="H173" s="172">
        <v>30.657</v>
      </c>
      <c r="L173" s="169"/>
      <c r="M173" s="173"/>
      <c r="N173" s="174"/>
      <c r="O173" s="174"/>
      <c r="P173" s="174"/>
      <c r="Q173" s="174"/>
      <c r="R173" s="174"/>
      <c r="S173" s="174"/>
      <c r="T173" s="175"/>
      <c r="AT173" s="170" t="s">
        <v>194</v>
      </c>
      <c r="AU173" s="170" t="s">
        <v>86</v>
      </c>
      <c r="AV173" s="14" t="s">
        <v>86</v>
      </c>
      <c r="AW173" s="14" t="s">
        <v>32</v>
      </c>
      <c r="AX173" s="14" t="s">
        <v>84</v>
      </c>
      <c r="AY173" s="170" t="s">
        <v>184</v>
      </c>
    </row>
    <row r="174" spans="1:65" s="2" customFormat="1" ht="49" customHeight="1" x14ac:dyDescent="0.15">
      <c r="A174" s="30"/>
      <c r="B174" s="146"/>
      <c r="C174" s="147" t="s">
        <v>236</v>
      </c>
      <c r="D174" s="147" t="s">
        <v>186</v>
      </c>
      <c r="E174" s="148" t="s">
        <v>210</v>
      </c>
      <c r="F174" s="149" t="s">
        <v>211</v>
      </c>
      <c r="G174" s="150" t="s">
        <v>189</v>
      </c>
      <c r="H174" s="151">
        <v>30.657</v>
      </c>
      <c r="I174" s="152"/>
      <c r="J174" s="152">
        <f>ROUND(I174*H174,2)</f>
        <v>0</v>
      </c>
      <c r="K174" s="149" t="s">
        <v>190</v>
      </c>
      <c r="L174" s="31"/>
      <c r="M174" s="153" t="s">
        <v>1</v>
      </c>
      <c r="N174" s="154" t="s">
        <v>42</v>
      </c>
      <c r="O174" s="155">
        <v>1.6E-2</v>
      </c>
      <c r="P174" s="155">
        <f>O174*H174</f>
        <v>0.490512</v>
      </c>
      <c r="Q174" s="155">
        <v>4.0000000000000003E-5</v>
      </c>
      <c r="R174" s="155">
        <f>Q174*H174</f>
        <v>1.2262800000000002E-3</v>
      </c>
      <c r="S174" s="155">
        <v>9.1999999999999998E-2</v>
      </c>
      <c r="T174" s="156">
        <f>S174*H174</f>
        <v>2.8204440000000002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7" t="s">
        <v>97</v>
      </c>
      <c r="AT174" s="157" t="s">
        <v>186</v>
      </c>
      <c r="AU174" s="157" t="s">
        <v>86</v>
      </c>
      <c r="AY174" s="18" t="s">
        <v>184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8" t="s">
        <v>84</v>
      </c>
      <c r="BK174" s="158">
        <f>ROUND(I174*H174,2)</f>
        <v>0</v>
      </c>
      <c r="BL174" s="18" t="s">
        <v>97</v>
      </c>
      <c r="BM174" s="157" t="s">
        <v>1012</v>
      </c>
    </row>
    <row r="175" spans="1:65" s="2" customFormat="1" ht="30" x14ac:dyDescent="0.15">
      <c r="A175" s="30"/>
      <c r="B175" s="31"/>
      <c r="C175" s="30"/>
      <c r="D175" s="159" t="s">
        <v>192</v>
      </c>
      <c r="E175" s="30"/>
      <c r="F175" s="160" t="s">
        <v>213</v>
      </c>
      <c r="G175" s="30"/>
      <c r="H175" s="30"/>
      <c r="I175" s="30"/>
      <c r="J175" s="30"/>
      <c r="K175" s="30"/>
      <c r="L175" s="31"/>
      <c r="M175" s="161"/>
      <c r="N175" s="162"/>
      <c r="O175" s="56"/>
      <c r="P175" s="56"/>
      <c r="Q175" s="56"/>
      <c r="R175" s="56"/>
      <c r="S175" s="56"/>
      <c r="T175" s="57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T175" s="18" t="s">
        <v>192</v>
      </c>
      <c r="AU175" s="18" t="s">
        <v>86</v>
      </c>
    </row>
    <row r="176" spans="1:65" s="13" customFormat="1" x14ac:dyDescent="0.15">
      <c r="B176" s="163"/>
      <c r="D176" s="159" t="s">
        <v>194</v>
      </c>
      <c r="E176" s="164" t="s">
        <v>1</v>
      </c>
      <c r="F176" s="165" t="s">
        <v>195</v>
      </c>
      <c r="H176" s="164" t="s">
        <v>1</v>
      </c>
      <c r="L176" s="163"/>
      <c r="M176" s="166"/>
      <c r="N176" s="167"/>
      <c r="O176" s="167"/>
      <c r="P176" s="167"/>
      <c r="Q176" s="167"/>
      <c r="R176" s="167"/>
      <c r="S176" s="167"/>
      <c r="T176" s="168"/>
      <c r="AT176" s="164" t="s">
        <v>194</v>
      </c>
      <c r="AU176" s="164" t="s">
        <v>86</v>
      </c>
      <c r="AV176" s="13" t="s">
        <v>84</v>
      </c>
      <c r="AW176" s="13" t="s">
        <v>32</v>
      </c>
      <c r="AX176" s="13" t="s">
        <v>77</v>
      </c>
      <c r="AY176" s="164" t="s">
        <v>184</v>
      </c>
    </row>
    <row r="177" spans="1:65" s="13" customFormat="1" x14ac:dyDescent="0.15">
      <c r="B177" s="163"/>
      <c r="D177" s="159" t="s">
        <v>194</v>
      </c>
      <c r="E177" s="164" t="s">
        <v>1</v>
      </c>
      <c r="F177" s="165" t="s">
        <v>196</v>
      </c>
      <c r="H177" s="164" t="s">
        <v>1</v>
      </c>
      <c r="L177" s="163"/>
      <c r="M177" s="166"/>
      <c r="N177" s="167"/>
      <c r="O177" s="167"/>
      <c r="P177" s="167"/>
      <c r="Q177" s="167"/>
      <c r="R177" s="167"/>
      <c r="S177" s="167"/>
      <c r="T177" s="168"/>
      <c r="AT177" s="164" t="s">
        <v>194</v>
      </c>
      <c r="AU177" s="164" t="s">
        <v>86</v>
      </c>
      <c r="AV177" s="13" t="s">
        <v>84</v>
      </c>
      <c r="AW177" s="13" t="s">
        <v>32</v>
      </c>
      <c r="AX177" s="13" t="s">
        <v>77</v>
      </c>
      <c r="AY177" s="164" t="s">
        <v>184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1005</v>
      </c>
      <c r="H178" s="172">
        <v>30.657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84</v>
      </c>
      <c r="AY178" s="170" t="s">
        <v>184</v>
      </c>
    </row>
    <row r="179" spans="1:65" s="2" customFormat="1" ht="44.25" customHeight="1" x14ac:dyDescent="0.15">
      <c r="A179" s="30"/>
      <c r="B179" s="146"/>
      <c r="C179" s="147" t="s">
        <v>143</v>
      </c>
      <c r="D179" s="147" t="s">
        <v>186</v>
      </c>
      <c r="E179" s="148" t="s">
        <v>1013</v>
      </c>
      <c r="F179" s="149" t="s">
        <v>1014</v>
      </c>
      <c r="G179" s="150" t="s">
        <v>229</v>
      </c>
      <c r="H179" s="151">
        <v>10</v>
      </c>
      <c r="I179" s="152"/>
      <c r="J179" s="152">
        <f>ROUND(I179*H179,2)</f>
        <v>0</v>
      </c>
      <c r="K179" s="149" t="s">
        <v>190</v>
      </c>
      <c r="L179" s="31"/>
      <c r="M179" s="153" t="s">
        <v>1</v>
      </c>
      <c r="N179" s="154" t="s">
        <v>42</v>
      </c>
      <c r="O179" s="155">
        <v>0.27200000000000002</v>
      </c>
      <c r="P179" s="155">
        <f>O179*H179</f>
        <v>2.72</v>
      </c>
      <c r="Q179" s="155">
        <v>0</v>
      </c>
      <c r="R179" s="155">
        <f>Q179*H179</f>
        <v>0</v>
      </c>
      <c r="S179" s="155">
        <v>0.28999999999999998</v>
      </c>
      <c r="T179" s="156">
        <f>S179*H179</f>
        <v>2.9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1015</v>
      </c>
    </row>
    <row r="180" spans="1:65" s="14" customFormat="1" x14ac:dyDescent="0.15">
      <c r="B180" s="169"/>
      <c r="D180" s="159" t="s">
        <v>194</v>
      </c>
      <c r="E180" s="170" t="s">
        <v>1</v>
      </c>
      <c r="F180" s="171" t="s">
        <v>1016</v>
      </c>
      <c r="H180" s="172">
        <v>10</v>
      </c>
      <c r="L180" s="169"/>
      <c r="M180" s="173"/>
      <c r="N180" s="174"/>
      <c r="O180" s="174"/>
      <c r="P180" s="174"/>
      <c r="Q180" s="174"/>
      <c r="R180" s="174"/>
      <c r="S180" s="174"/>
      <c r="T180" s="175"/>
      <c r="AT180" s="170" t="s">
        <v>194</v>
      </c>
      <c r="AU180" s="170" t="s">
        <v>86</v>
      </c>
      <c r="AV180" s="14" t="s">
        <v>86</v>
      </c>
      <c r="AW180" s="14" t="s">
        <v>32</v>
      </c>
      <c r="AX180" s="14" t="s">
        <v>84</v>
      </c>
      <c r="AY180" s="170" t="s">
        <v>184</v>
      </c>
    </row>
    <row r="181" spans="1:65" s="2" customFormat="1" ht="24.25" customHeight="1" x14ac:dyDescent="0.15">
      <c r="A181" s="30"/>
      <c r="B181" s="146"/>
      <c r="C181" s="147" t="s">
        <v>146</v>
      </c>
      <c r="D181" s="147" t="s">
        <v>186</v>
      </c>
      <c r="E181" s="148" t="s">
        <v>215</v>
      </c>
      <c r="F181" s="149" t="s">
        <v>216</v>
      </c>
      <c r="G181" s="150" t="s">
        <v>217</v>
      </c>
      <c r="H181" s="151">
        <v>27</v>
      </c>
      <c r="I181" s="152"/>
      <c r="J181" s="152">
        <f>ROUND(I181*H181,2)</f>
        <v>0</v>
      </c>
      <c r="K181" s="149" t="s">
        <v>190</v>
      </c>
      <c r="L181" s="31"/>
      <c r="M181" s="153" t="s">
        <v>1</v>
      </c>
      <c r="N181" s="154" t="s">
        <v>42</v>
      </c>
      <c r="O181" s="155">
        <v>0.184</v>
      </c>
      <c r="P181" s="155">
        <f>O181*H181</f>
        <v>4.968</v>
      </c>
      <c r="Q181" s="155">
        <v>3.0000000000000001E-5</v>
      </c>
      <c r="R181" s="155">
        <f>Q181*H181</f>
        <v>8.1000000000000006E-4</v>
      </c>
      <c r="S181" s="155">
        <v>0</v>
      </c>
      <c r="T181" s="156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97</v>
      </c>
      <c r="AT181" s="157" t="s">
        <v>186</v>
      </c>
      <c r="AU181" s="157" t="s">
        <v>86</v>
      </c>
      <c r="AY181" s="18" t="s">
        <v>184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84</v>
      </c>
      <c r="BK181" s="158">
        <f>ROUND(I181*H181,2)</f>
        <v>0</v>
      </c>
      <c r="BL181" s="18" t="s">
        <v>97</v>
      </c>
      <c r="BM181" s="157" t="s">
        <v>1017</v>
      </c>
    </row>
    <row r="182" spans="1:65" s="14" customFormat="1" x14ac:dyDescent="0.15">
      <c r="B182" s="169"/>
      <c r="D182" s="159" t="s">
        <v>194</v>
      </c>
      <c r="E182" s="170" t="s">
        <v>1</v>
      </c>
      <c r="F182" s="171" t="s">
        <v>1018</v>
      </c>
      <c r="H182" s="172">
        <v>27</v>
      </c>
      <c r="L182" s="169"/>
      <c r="M182" s="173"/>
      <c r="N182" s="174"/>
      <c r="O182" s="174"/>
      <c r="P182" s="174"/>
      <c r="Q182" s="174"/>
      <c r="R182" s="174"/>
      <c r="S182" s="174"/>
      <c r="T182" s="175"/>
      <c r="AT182" s="170" t="s">
        <v>194</v>
      </c>
      <c r="AU182" s="170" t="s">
        <v>86</v>
      </c>
      <c r="AV182" s="14" t="s">
        <v>86</v>
      </c>
      <c r="AW182" s="14" t="s">
        <v>32</v>
      </c>
      <c r="AX182" s="14" t="s">
        <v>84</v>
      </c>
      <c r="AY182" s="170" t="s">
        <v>184</v>
      </c>
    </row>
    <row r="183" spans="1:65" s="2" customFormat="1" ht="66.75" customHeight="1" x14ac:dyDescent="0.15">
      <c r="A183" s="30"/>
      <c r="B183" s="146"/>
      <c r="C183" s="147" t="s">
        <v>254</v>
      </c>
      <c r="D183" s="147" t="s">
        <v>186</v>
      </c>
      <c r="E183" s="148" t="s">
        <v>707</v>
      </c>
      <c r="F183" s="149" t="s">
        <v>234</v>
      </c>
      <c r="G183" s="150" t="s">
        <v>229</v>
      </c>
      <c r="H183" s="151">
        <v>6.6</v>
      </c>
      <c r="I183" s="152"/>
      <c r="J183" s="152">
        <f>ROUND(I183*H183,2)</f>
        <v>0</v>
      </c>
      <c r="K183" s="149" t="s">
        <v>190</v>
      </c>
      <c r="L183" s="31"/>
      <c r="M183" s="153" t="s">
        <v>1</v>
      </c>
      <c r="N183" s="154" t="s">
        <v>42</v>
      </c>
      <c r="O183" s="155">
        <v>0.70299999999999996</v>
      </c>
      <c r="P183" s="155">
        <f>O183*H183</f>
        <v>4.6397999999999993</v>
      </c>
      <c r="Q183" s="155">
        <v>8.6800000000000002E-3</v>
      </c>
      <c r="R183" s="155">
        <f>Q183*H183</f>
        <v>5.7287999999999999E-2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97</v>
      </c>
      <c r="AT183" s="157" t="s">
        <v>186</v>
      </c>
      <c r="AU183" s="157" t="s">
        <v>86</v>
      </c>
      <c r="AY183" s="18" t="s">
        <v>184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84</v>
      </c>
      <c r="BK183" s="158">
        <f>ROUND(I183*H183,2)</f>
        <v>0</v>
      </c>
      <c r="BL183" s="18" t="s">
        <v>97</v>
      </c>
      <c r="BM183" s="157" t="s">
        <v>1019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 t="s">
        <v>1020</v>
      </c>
      <c r="H184" s="172">
        <v>6.6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84</v>
      </c>
      <c r="AY184" s="170" t="s">
        <v>184</v>
      </c>
    </row>
    <row r="185" spans="1:65" s="2" customFormat="1" ht="66.75" customHeight="1" x14ac:dyDescent="0.15">
      <c r="A185" s="30"/>
      <c r="B185" s="146"/>
      <c r="C185" s="147" t="s">
        <v>261</v>
      </c>
      <c r="D185" s="147" t="s">
        <v>186</v>
      </c>
      <c r="E185" s="148" t="s">
        <v>233</v>
      </c>
      <c r="F185" s="149" t="s">
        <v>234</v>
      </c>
      <c r="G185" s="150" t="s">
        <v>229</v>
      </c>
      <c r="H185" s="151">
        <v>8.8000000000000007</v>
      </c>
      <c r="I185" s="152"/>
      <c r="J185" s="152">
        <f>ROUND(I185*H185,2)</f>
        <v>0</v>
      </c>
      <c r="K185" s="149" t="s">
        <v>190</v>
      </c>
      <c r="L185" s="31"/>
      <c r="M185" s="153" t="s">
        <v>1</v>
      </c>
      <c r="N185" s="154" t="s">
        <v>42</v>
      </c>
      <c r="O185" s="155">
        <v>0.54700000000000004</v>
      </c>
      <c r="P185" s="155">
        <f>O185*H185</f>
        <v>4.813600000000001</v>
      </c>
      <c r="Q185" s="155">
        <v>3.6900000000000002E-2</v>
      </c>
      <c r="R185" s="155">
        <f>Q185*H185</f>
        <v>0.32472000000000006</v>
      </c>
      <c r="S185" s="155">
        <v>0</v>
      </c>
      <c r="T185" s="156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7" t="s">
        <v>97</v>
      </c>
      <c r="AT185" s="157" t="s">
        <v>186</v>
      </c>
      <c r="AU185" s="157" t="s">
        <v>86</v>
      </c>
      <c r="AY185" s="18" t="s">
        <v>184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84</v>
      </c>
      <c r="BK185" s="158">
        <f>ROUND(I185*H185,2)</f>
        <v>0</v>
      </c>
      <c r="BL185" s="18" t="s">
        <v>97</v>
      </c>
      <c r="BM185" s="157" t="s">
        <v>1021</v>
      </c>
    </row>
    <row r="186" spans="1:65" s="14" customFormat="1" x14ac:dyDescent="0.15">
      <c r="B186" s="169"/>
      <c r="D186" s="159" t="s">
        <v>194</v>
      </c>
      <c r="E186" s="170" t="s">
        <v>1</v>
      </c>
      <c r="F186" s="171" t="s">
        <v>1022</v>
      </c>
      <c r="H186" s="172">
        <v>8.8000000000000007</v>
      </c>
      <c r="L186" s="169"/>
      <c r="M186" s="173"/>
      <c r="N186" s="174"/>
      <c r="O186" s="174"/>
      <c r="P186" s="174"/>
      <c r="Q186" s="174"/>
      <c r="R186" s="174"/>
      <c r="S186" s="174"/>
      <c r="T186" s="175"/>
      <c r="AT186" s="170" t="s">
        <v>194</v>
      </c>
      <c r="AU186" s="170" t="s">
        <v>86</v>
      </c>
      <c r="AV186" s="14" t="s">
        <v>86</v>
      </c>
      <c r="AW186" s="14" t="s">
        <v>32</v>
      </c>
      <c r="AX186" s="14" t="s">
        <v>84</v>
      </c>
      <c r="AY186" s="170" t="s">
        <v>184</v>
      </c>
    </row>
    <row r="187" spans="1:65" s="2" customFormat="1" ht="24.25" customHeight="1" x14ac:dyDescent="0.15">
      <c r="A187" s="30"/>
      <c r="B187" s="146"/>
      <c r="C187" s="147" t="s">
        <v>8</v>
      </c>
      <c r="D187" s="147" t="s">
        <v>186</v>
      </c>
      <c r="E187" s="148" t="s">
        <v>1023</v>
      </c>
      <c r="F187" s="149" t="s">
        <v>1024</v>
      </c>
      <c r="G187" s="150" t="s">
        <v>189</v>
      </c>
      <c r="H187" s="151">
        <v>20.074999999999999</v>
      </c>
      <c r="I187" s="152"/>
      <c r="J187" s="152">
        <f>ROUND(I187*H187,2)</f>
        <v>0</v>
      </c>
      <c r="K187" s="149" t="s">
        <v>190</v>
      </c>
      <c r="L187" s="31"/>
      <c r="M187" s="153" t="s">
        <v>1</v>
      </c>
      <c r="N187" s="154" t="s">
        <v>42</v>
      </c>
      <c r="O187" s="155">
        <v>7.5999999999999998E-2</v>
      </c>
      <c r="P187" s="155">
        <f>O187*H187</f>
        <v>1.5256999999999998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97</v>
      </c>
      <c r="AT187" s="157" t="s">
        <v>186</v>
      </c>
      <c r="AU187" s="157" t="s">
        <v>86</v>
      </c>
      <c r="AY187" s="18" t="s">
        <v>184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84</v>
      </c>
      <c r="BK187" s="158">
        <f>ROUND(I187*H187,2)</f>
        <v>0</v>
      </c>
      <c r="BL187" s="18" t="s">
        <v>97</v>
      </c>
      <c r="BM187" s="157" t="s">
        <v>1025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195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3" customFormat="1" x14ac:dyDescent="0.15">
      <c r="B189" s="163"/>
      <c r="D189" s="159" t="s">
        <v>194</v>
      </c>
      <c r="E189" s="164" t="s">
        <v>1</v>
      </c>
      <c r="F189" s="165" t="s">
        <v>196</v>
      </c>
      <c r="H189" s="164" t="s">
        <v>1</v>
      </c>
      <c r="L189" s="163"/>
      <c r="M189" s="166"/>
      <c r="N189" s="167"/>
      <c r="O189" s="167"/>
      <c r="P189" s="167"/>
      <c r="Q189" s="167"/>
      <c r="R189" s="167"/>
      <c r="S189" s="167"/>
      <c r="T189" s="168"/>
      <c r="AT189" s="164" t="s">
        <v>194</v>
      </c>
      <c r="AU189" s="164" t="s">
        <v>86</v>
      </c>
      <c r="AV189" s="13" t="s">
        <v>84</v>
      </c>
      <c r="AW189" s="13" t="s">
        <v>32</v>
      </c>
      <c r="AX189" s="13" t="s">
        <v>77</v>
      </c>
      <c r="AY189" s="164" t="s">
        <v>184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1026</v>
      </c>
      <c r="H190" s="172">
        <v>20.074999999999999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84</v>
      </c>
      <c r="AY190" s="170" t="s">
        <v>184</v>
      </c>
    </row>
    <row r="191" spans="1:65" s="2" customFormat="1" ht="37.75" customHeight="1" x14ac:dyDescent="0.15">
      <c r="A191" s="30"/>
      <c r="B191" s="146"/>
      <c r="C191" s="147" t="s">
        <v>270</v>
      </c>
      <c r="D191" s="147" t="s">
        <v>186</v>
      </c>
      <c r="E191" s="148" t="s">
        <v>237</v>
      </c>
      <c r="F191" s="149" t="s">
        <v>238</v>
      </c>
      <c r="G191" s="150" t="s">
        <v>239</v>
      </c>
      <c r="H191" s="151">
        <v>33.880000000000003</v>
      </c>
      <c r="I191" s="152"/>
      <c r="J191" s="152">
        <f>ROUND(I191*H191,2)</f>
        <v>0</v>
      </c>
      <c r="K191" s="149" t="s">
        <v>190</v>
      </c>
      <c r="L191" s="31"/>
      <c r="M191" s="153" t="s">
        <v>1</v>
      </c>
      <c r="N191" s="154" t="s">
        <v>42</v>
      </c>
      <c r="O191" s="155">
        <v>1.7629999999999999</v>
      </c>
      <c r="P191" s="155">
        <f>O191*H191</f>
        <v>59.730440000000002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97</v>
      </c>
      <c r="AT191" s="157" t="s">
        <v>186</v>
      </c>
      <c r="AU191" s="157" t="s">
        <v>86</v>
      </c>
      <c r="AY191" s="18" t="s">
        <v>184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84</v>
      </c>
      <c r="BK191" s="158">
        <f>ROUND(I191*H191,2)</f>
        <v>0</v>
      </c>
      <c r="BL191" s="18" t="s">
        <v>97</v>
      </c>
      <c r="BM191" s="157" t="s">
        <v>1027</v>
      </c>
    </row>
    <row r="192" spans="1:65" s="14" customFormat="1" x14ac:dyDescent="0.15">
      <c r="B192" s="169"/>
      <c r="D192" s="159" t="s">
        <v>194</v>
      </c>
      <c r="E192" s="170" t="s">
        <v>1</v>
      </c>
      <c r="F192" s="171" t="s">
        <v>1028</v>
      </c>
      <c r="H192" s="172">
        <v>33.880000000000003</v>
      </c>
      <c r="L192" s="169"/>
      <c r="M192" s="173"/>
      <c r="N192" s="174"/>
      <c r="O192" s="174"/>
      <c r="P192" s="174"/>
      <c r="Q192" s="174"/>
      <c r="R192" s="174"/>
      <c r="S192" s="174"/>
      <c r="T192" s="175"/>
      <c r="AT192" s="170" t="s">
        <v>194</v>
      </c>
      <c r="AU192" s="170" t="s">
        <v>86</v>
      </c>
      <c r="AV192" s="14" t="s">
        <v>86</v>
      </c>
      <c r="AW192" s="14" t="s">
        <v>32</v>
      </c>
      <c r="AX192" s="14" t="s">
        <v>77</v>
      </c>
      <c r="AY192" s="170" t="s">
        <v>184</v>
      </c>
    </row>
    <row r="193" spans="1:65" s="15" customFormat="1" x14ac:dyDescent="0.15">
      <c r="B193" s="176"/>
      <c r="D193" s="159" t="s">
        <v>194</v>
      </c>
      <c r="E193" s="177" t="s">
        <v>1</v>
      </c>
      <c r="F193" s="178" t="s">
        <v>242</v>
      </c>
      <c r="H193" s="179">
        <v>33.880000000000003</v>
      </c>
      <c r="L193" s="176"/>
      <c r="M193" s="180"/>
      <c r="N193" s="181"/>
      <c r="O193" s="181"/>
      <c r="P193" s="181"/>
      <c r="Q193" s="181"/>
      <c r="R193" s="181"/>
      <c r="S193" s="181"/>
      <c r="T193" s="182"/>
      <c r="AT193" s="177" t="s">
        <v>194</v>
      </c>
      <c r="AU193" s="177" t="s">
        <v>86</v>
      </c>
      <c r="AV193" s="15" t="s">
        <v>97</v>
      </c>
      <c r="AW193" s="15" t="s">
        <v>32</v>
      </c>
      <c r="AX193" s="15" t="s">
        <v>84</v>
      </c>
      <c r="AY193" s="177" t="s">
        <v>184</v>
      </c>
    </row>
    <row r="194" spans="1:65" s="2" customFormat="1" ht="49" customHeight="1" x14ac:dyDescent="0.15">
      <c r="A194" s="30"/>
      <c r="B194" s="146"/>
      <c r="C194" s="147" t="s">
        <v>274</v>
      </c>
      <c r="D194" s="147" t="s">
        <v>186</v>
      </c>
      <c r="E194" s="148" t="s">
        <v>255</v>
      </c>
      <c r="F194" s="149" t="s">
        <v>256</v>
      </c>
      <c r="G194" s="150" t="s">
        <v>239</v>
      </c>
      <c r="H194" s="151">
        <v>146.654</v>
      </c>
      <c r="I194" s="152"/>
      <c r="J194" s="152">
        <f>ROUND(I194*H194,2)</f>
        <v>0</v>
      </c>
      <c r="K194" s="149" t="s">
        <v>190</v>
      </c>
      <c r="L194" s="31"/>
      <c r="M194" s="153" t="s">
        <v>1</v>
      </c>
      <c r="N194" s="154" t="s">
        <v>42</v>
      </c>
      <c r="O194" s="155">
        <v>0.53800000000000003</v>
      </c>
      <c r="P194" s="155">
        <f>O194*H194</f>
        <v>78.89985200000001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7" t="s">
        <v>97</v>
      </c>
      <c r="AT194" s="157" t="s">
        <v>186</v>
      </c>
      <c r="AU194" s="157" t="s">
        <v>86</v>
      </c>
      <c r="AY194" s="18" t="s">
        <v>184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8" t="s">
        <v>84</v>
      </c>
      <c r="BK194" s="158">
        <f>ROUND(I194*H194,2)</f>
        <v>0</v>
      </c>
      <c r="BL194" s="18" t="s">
        <v>97</v>
      </c>
      <c r="BM194" s="157" t="s">
        <v>1029</v>
      </c>
    </row>
    <row r="195" spans="1:65" s="13" customFormat="1" x14ac:dyDescent="0.15">
      <c r="B195" s="163"/>
      <c r="D195" s="159" t="s">
        <v>194</v>
      </c>
      <c r="E195" s="164" t="s">
        <v>1</v>
      </c>
      <c r="F195" s="165" t="s">
        <v>195</v>
      </c>
      <c r="H195" s="164" t="s">
        <v>1</v>
      </c>
      <c r="L195" s="163"/>
      <c r="M195" s="166"/>
      <c r="N195" s="167"/>
      <c r="O195" s="167"/>
      <c r="P195" s="167"/>
      <c r="Q195" s="167"/>
      <c r="R195" s="167"/>
      <c r="S195" s="167"/>
      <c r="T195" s="168"/>
      <c r="AT195" s="164" t="s">
        <v>194</v>
      </c>
      <c r="AU195" s="164" t="s">
        <v>86</v>
      </c>
      <c r="AV195" s="13" t="s">
        <v>84</v>
      </c>
      <c r="AW195" s="13" t="s">
        <v>32</v>
      </c>
      <c r="AX195" s="13" t="s">
        <v>77</v>
      </c>
      <c r="AY195" s="164" t="s">
        <v>184</v>
      </c>
    </row>
    <row r="196" spans="1:65" s="13" customFormat="1" x14ac:dyDescent="0.15">
      <c r="B196" s="163"/>
      <c r="D196" s="159" t="s">
        <v>194</v>
      </c>
      <c r="E196" s="164" t="s">
        <v>1</v>
      </c>
      <c r="F196" s="165" t="s">
        <v>246</v>
      </c>
      <c r="H196" s="164" t="s">
        <v>1</v>
      </c>
      <c r="L196" s="163"/>
      <c r="M196" s="166"/>
      <c r="N196" s="167"/>
      <c r="O196" s="167"/>
      <c r="P196" s="167"/>
      <c r="Q196" s="167"/>
      <c r="R196" s="167"/>
      <c r="S196" s="167"/>
      <c r="T196" s="168"/>
      <c r="AT196" s="164" t="s">
        <v>194</v>
      </c>
      <c r="AU196" s="164" t="s">
        <v>86</v>
      </c>
      <c r="AV196" s="13" t="s">
        <v>84</v>
      </c>
      <c r="AW196" s="13" t="s">
        <v>32</v>
      </c>
      <c r="AX196" s="13" t="s">
        <v>77</v>
      </c>
      <c r="AY196" s="164" t="s">
        <v>184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247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1030</v>
      </c>
      <c r="H198" s="172">
        <v>142.05500000000001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77</v>
      </c>
      <c r="AY198" s="170" t="s">
        <v>184</v>
      </c>
    </row>
    <row r="199" spans="1:65" s="14" customFormat="1" x14ac:dyDescent="0.15">
      <c r="B199" s="169"/>
      <c r="D199" s="159" t="s">
        <v>194</v>
      </c>
      <c r="E199" s="170" t="s">
        <v>1</v>
      </c>
      <c r="F199" s="171" t="s">
        <v>1031</v>
      </c>
      <c r="H199" s="172">
        <v>4.5990000000000002</v>
      </c>
      <c r="L199" s="169"/>
      <c r="M199" s="173"/>
      <c r="N199" s="174"/>
      <c r="O199" s="174"/>
      <c r="P199" s="174"/>
      <c r="Q199" s="174"/>
      <c r="R199" s="174"/>
      <c r="S199" s="174"/>
      <c r="T199" s="175"/>
      <c r="AT199" s="170" t="s">
        <v>194</v>
      </c>
      <c r="AU199" s="170" t="s">
        <v>86</v>
      </c>
      <c r="AV199" s="14" t="s">
        <v>86</v>
      </c>
      <c r="AW199" s="14" t="s">
        <v>32</v>
      </c>
      <c r="AX199" s="14" t="s">
        <v>77</v>
      </c>
      <c r="AY199" s="170" t="s">
        <v>184</v>
      </c>
    </row>
    <row r="200" spans="1:65" s="15" customFormat="1" x14ac:dyDescent="0.15">
      <c r="B200" s="176"/>
      <c r="D200" s="159" t="s">
        <v>194</v>
      </c>
      <c r="E200" s="177" t="s">
        <v>1</v>
      </c>
      <c r="F200" s="178" t="s">
        <v>242</v>
      </c>
      <c r="H200" s="179">
        <v>146.654</v>
      </c>
      <c r="L200" s="176"/>
      <c r="M200" s="180"/>
      <c r="N200" s="181"/>
      <c r="O200" s="181"/>
      <c r="P200" s="181"/>
      <c r="Q200" s="181"/>
      <c r="R200" s="181"/>
      <c r="S200" s="181"/>
      <c r="T200" s="182"/>
      <c r="AT200" s="177" t="s">
        <v>194</v>
      </c>
      <c r="AU200" s="177" t="s">
        <v>86</v>
      </c>
      <c r="AV200" s="15" t="s">
        <v>97</v>
      </c>
      <c r="AW200" s="15" t="s">
        <v>32</v>
      </c>
      <c r="AX200" s="15" t="s">
        <v>84</v>
      </c>
      <c r="AY200" s="177" t="s">
        <v>184</v>
      </c>
    </row>
    <row r="201" spans="1:65" s="2" customFormat="1" ht="49" customHeight="1" x14ac:dyDescent="0.15">
      <c r="A201" s="30"/>
      <c r="B201" s="146"/>
      <c r="C201" s="147" t="s">
        <v>279</v>
      </c>
      <c r="D201" s="147" t="s">
        <v>186</v>
      </c>
      <c r="E201" s="148" t="s">
        <v>262</v>
      </c>
      <c r="F201" s="149" t="s">
        <v>263</v>
      </c>
      <c r="G201" s="150" t="s">
        <v>239</v>
      </c>
      <c r="H201" s="151">
        <v>146.654</v>
      </c>
      <c r="I201" s="152"/>
      <c r="J201" s="152">
        <f>ROUND(I201*H201,2)</f>
        <v>0</v>
      </c>
      <c r="K201" s="149" t="s">
        <v>190</v>
      </c>
      <c r="L201" s="31"/>
      <c r="M201" s="153" t="s">
        <v>1</v>
      </c>
      <c r="N201" s="154" t="s">
        <v>42</v>
      </c>
      <c r="O201" s="155">
        <v>0.71599999999999997</v>
      </c>
      <c r="P201" s="155">
        <f>O201*H201</f>
        <v>105.00426399999999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97</v>
      </c>
      <c r="AT201" s="157" t="s">
        <v>186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1032</v>
      </c>
    </row>
    <row r="202" spans="1:65" s="13" customFormat="1" x14ac:dyDescent="0.15">
      <c r="B202" s="163"/>
      <c r="D202" s="159" t="s">
        <v>194</v>
      </c>
      <c r="E202" s="164" t="s">
        <v>1</v>
      </c>
      <c r="F202" s="165" t="s">
        <v>195</v>
      </c>
      <c r="H202" s="164" t="s">
        <v>1</v>
      </c>
      <c r="L202" s="163"/>
      <c r="M202" s="166"/>
      <c r="N202" s="167"/>
      <c r="O202" s="167"/>
      <c r="P202" s="167"/>
      <c r="Q202" s="167"/>
      <c r="R202" s="167"/>
      <c r="S202" s="167"/>
      <c r="T202" s="168"/>
      <c r="AT202" s="164" t="s">
        <v>194</v>
      </c>
      <c r="AU202" s="164" t="s">
        <v>86</v>
      </c>
      <c r="AV202" s="13" t="s">
        <v>84</v>
      </c>
      <c r="AW202" s="13" t="s">
        <v>32</v>
      </c>
      <c r="AX202" s="13" t="s">
        <v>77</v>
      </c>
      <c r="AY202" s="164" t="s">
        <v>184</v>
      </c>
    </row>
    <row r="203" spans="1:65" s="13" customFormat="1" x14ac:dyDescent="0.15">
      <c r="B203" s="163"/>
      <c r="D203" s="159" t="s">
        <v>194</v>
      </c>
      <c r="E203" s="164" t="s">
        <v>1</v>
      </c>
      <c r="F203" s="165" t="s">
        <v>246</v>
      </c>
      <c r="H203" s="164" t="s">
        <v>1</v>
      </c>
      <c r="L203" s="163"/>
      <c r="M203" s="166"/>
      <c r="N203" s="167"/>
      <c r="O203" s="167"/>
      <c r="P203" s="167"/>
      <c r="Q203" s="167"/>
      <c r="R203" s="167"/>
      <c r="S203" s="167"/>
      <c r="T203" s="168"/>
      <c r="AT203" s="164" t="s">
        <v>194</v>
      </c>
      <c r="AU203" s="164" t="s">
        <v>86</v>
      </c>
      <c r="AV203" s="13" t="s">
        <v>84</v>
      </c>
      <c r="AW203" s="13" t="s">
        <v>32</v>
      </c>
      <c r="AX203" s="13" t="s">
        <v>77</v>
      </c>
      <c r="AY203" s="164" t="s">
        <v>184</v>
      </c>
    </row>
    <row r="204" spans="1:65" s="13" customFormat="1" x14ac:dyDescent="0.15">
      <c r="B204" s="163"/>
      <c r="D204" s="159" t="s">
        <v>194</v>
      </c>
      <c r="E204" s="164" t="s">
        <v>1</v>
      </c>
      <c r="F204" s="165" t="s">
        <v>247</v>
      </c>
      <c r="H204" s="164" t="s">
        <v>1</v>
      </c>
      <c r="L204" s="163"/>
      <c r="M204" s="166"/>
      <c r="N204" s="167"/>
      <c r="O204" s="167"/>
      <c r="P204" s="167"/>
      <c r="Q204" s="167"/>
      <c r="R204" s="167"/>
      <c r="S204" s="167"/>
      <c r="T204" s="168"/>
      <c r="AT204" s="164" t="s">
        <v>194</v>
      </c>
      <c r="AU204" s="164" t="s">
        <v>86</v>
      </c>
      <c r="AV204" s="13" t="s">
        <v>84</v>
      </c>
      <c r="AW204" s="13" t="s">
        <v>32</v>
      </c>
      <c r="AX204" s="13" t="s">
        <v>77</v>
      </c>
      <c r="AY204" s="164" t="s">
        <v>184</v>
      </c>
    </row>
    <row r="205" spans="1:65" s="14" customFormat="1" x14ac:dyDescent="0.15">
      <c r="B205" s="169"/>
      <c r="D205" s="159" t="s">
        <v>194</v>
      </c>
      <c r="E205" s="170" t="s">
        <v>1</v>
      </c>
      <c r="F205" s="171" t="s">
        <v>1030</v>
      </c>
      <c r="H205" s="172">
        <v>142.05500000000001</v>
      </c>
      <c r="L205" s="169"/>
      <c r="M205" s="173"/>
      <c r="N205" s="174"/>
      <c r="O205" s="174"/>
      <c r="P205" s="174"/>
      <c r="Q205" s="174"/>
      <c r="R205" s="174"/>
      <c r="S205" s="174"/>
      <c r="T205" s="175"/>
      <c r="AT205" s="170" t="s">
        <v>194</v>
      </c>
      <c r="AU205" s="170" t="s">
        <v>86</v>
      </c>
      <c r="AV205" s="14" t="s">
        <v>86</v>
      </c>
      <c r="AW205" s="14" t="s">
        <v>32</v>
      </c>
      <c r="AX205" s="14" t="s">
        <v>77</v>
      </c>
      <c r="AY205" s="170" t="s">
        <v>184</v>
      </c>
    </row>
    <row r="206" spans="1:65" s="14" customFormat="1" x14ac:dyDescent="0.15">
      <c r="B206" s="169"/>
      <c r="D206" s="159" t="s">
        <v>194</v>
      </c>
      <c r="E206" s="170" t="s">
        <v>1</v>
      </c>
      <c r="F206" s="171" t="s">
        <v>1031</v>
      </c>
      <c r="H206" s="172">
        <v>4.5990000000000002</v>
      </c>
      <c r="L206" s="169"/>
      <c r="M206" s="173"/>
      <c r="N206" s="174"/>
      <c r="O206" s="174"/>
      <c r="P206" s="174"/>
      <c r="Q206" s="174"/>
      <c r="R206" s="174"/>
      <c r="S206" s="174"/>
      <c r="T206" s="175"/>
      <c r="AT206" s="170" t="s">
        <v>194</v>
      </c>
      <c r="AU206" s="170" t="s">
        <v>86</v>
      </c>
      <c r="AV206" s="14" t="s">
        <v>86</v>
      </c>
      <c r="AW206" s="14" t="s">
        <v>32</v>
      </c>
      <c r="AX206" s="14" t="s">
        <v>77</v>
      </c>
      <c r="AY206" s="170" t="s">
        <v>184</v>
      </c>
    </row>
    <row r="207" spans="1:65" s="15" customFormat="1" x14ac:dyDescent="0.15">
      <c r="B207" s="176"/>
      <c r="D207" s="159" t="s">
        <v>194</v>
      </c>
      <c r="E207" s="177" t="s">
        <v>1</v>
      </c>
      <c r="F207" s="178" t="s">
        <v>242</v>
      </c>
      <c r="H207" s="179">
        <v>146.654</v>
      </c>
      <c r="L207" s="176"/>
      <c r="M207" s="180"/>
      <c r="N207" s="181"/>
      <c r="O207" s="181"/>
      <c r="P207" s="181"/>
      <c r="Q207" s="181"/>
      <c r="R207" s="181"/>
      <c r="S207" s="181"/>
      <c r="T207" s="182"/>
      <c r="AT207" s="177" t="s">
        <v>194</v>
      </c>
      <c r="AU207" s="177" t="s">
        <v>86</v>
      </c>
      <c r="AV207" s="15" t="s">
        <v>97</v>
      </c>
      <c r="AW207" s="15" t="s">
        <v>32</v>
      </c>
      <c r="AX207" s="15" t="s">
        <v>84</v>
      </c>
      <c r="AY207" s="177" t="s">
        <v>184</v>
      </c>
    </row>
    <row r="208" spans="1:65" s="2" customFormat="1" ht="37.75" customHeight="1" x14ac:dyDescent="0.15">
      <c r="A208" s="30"/>
      <c r="B208" s="146"/>
      <c r="C208" s="147" t="s">
        <v>284</v>
      </c>
      <c r="D208" s="147" t="s">
        <v>186</v>
      </c>
      <c r="E208" s="148" t="s">
        <v>275</v>
      </c>
      <c r="F208" s="149" t="s">
        <v>276</v>
      </c>
      <c r="G208" s="150" t="s">
        <v>189</v>
      </c>
      <c r="H208" s="151">
        <v>652.34</v>
      </c>
      <c r="I208" s="152"/>
      <c r="J208" s="152">
        <f>ROUND(I208*H208,2)</f>
        <v>0</v>
      </c>
      <c r="K208" s="149" t="s">
        <v>190</v>
      </c>
      <c r="L208" s="31"/>
      <c r="M208" s="153" t="s">
        <v>1</v>
      </c>
      <c r="N208" s="154" t="s">
        <v>42</v>
      </c>
      <c r="O208" s="155">
        <v>8.7999999999999995E-2</v>
      </c>
      <c r="P208" s="155">
        <f>O208*H208</f>
        <v>57.405920000000002</v>
      </c>
      <c r="Q208" s="155">
        <v>5.8E-4</v>
      </c>
      <c r="R208" s="155">
        <f>Q208*H208</f>
        <v>0.3783572</v>
      </c>
      <c r="S208" s="155">
        <v>0</v>
      </c>
      <c r="T208" s="156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7" t="s">
        <v>97</v>
      </c>
      <c r="AT208" s="157" t="s">
        <v>186</v>
      </c>
      <c r="AU208" s="157" t="s">
        <v>86</v>
      </c>
      <c r="AY208" s="18" t="s">
        <v>184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84</v>
      </c>
      <c r="BK208" s="158">
        <f>ROUND(I208*H208,2)</f>
        <v>0</v>
      </c>
      <c r="BL208" s="18" t="s">
        <v>97</v>
      </c>
      <c r="BM208" s="157" t="s">
        <v>1033</v>
      </c>
    </row>
    <row r="209" spans="1:65" s="13" customFormat="1" x14ac:dyDescent="0.15">
      <c r="B209" s="163"/>
      <c r="D209" s="159" t="s">
        <v>194</v>
      </c>
      <c r="E209" s="164" t="s">
        <v>1</v>
      </c>
      <c r="F209" s="165" t="s">
        <v>195</v>
      </c>
      <c r="H209" s="164" t="s">
        <v>1</v>
      </c>
      <c r="L209" s="163"/>
      <c r="M209" s="166"/>
      <c r="N209" s="167"/>
      <c r="O209" s="167"/>
      <c r="P209" s="167"/>
      <c r="Q209" s="167"/>
      <c r="R209" s="167"/>
      <c r="S209" s="167"/>
      <c r="T209" s="168"/>
      <c r="AT209" s="164" t="s">
        <v>194</v>
      </c>
      <c r="AU209" s="164" t="s">
        <v>86</v>
      </c>
      <c r="AV209" s="13" t="s">
        <v>84</v>
      </c>
      <c r="AW209" s="13" t="s">
        <v>32</v>
      </c>
      <c r="AX209" s="13" t="s">
        <v>77</v>
      </c>
      <c r="AY209" s="164" t="s">
        <v>184</v>
      </c>
    </row>
    <row r="210" spans="1:65" s="13" customFormat="1" x14ac:dyDescent="0.15">
      <c r="B210" s="163"/>
      <c r="D210" s="159" t="s">
        <v>194</v>
      </c>
      <c r="E210" s="164" t="s">
        <v>1</v>
      </c>
      <c r="F210" s="165" t="s">
        <v>246</v>
      </c>
      <c r="H210" s="164" t="s">
        <v>1</v>
      </c>
      <c r="L210" s="163"/>
      <c r="M210" s="166"/>
      <c r="N210" s="167"/>
      <c r="O210" s="167"/>
      <c r="P210" s="167"/>
      <c r="Q210" s="167"/>
      <c r="R210" s="167"/>
      <c r="S210" s="167"/>
      <c r="T210" s="168"/>
      <c r="AT210" s="164" t="s">
        <v>194</v>
      </c>
      <c r="AU210" s="164" t="s">
        <v>86</v>
      </c>
      <c r="AV210" s="13" t="s">
        <v>84</v>
      </c>
      <c r="AW210" s="13" t="s">
        <v>32</v>
      </c>
      <c r="AX210" s="13" t="s">
        <v>77</v>
      </c>
      <c r="AY210" s="164" t="s">
        <v>184</v>
      </c>
    </row>
    <row r="211" spans="1:65" s="14" customFormat="1" x14ac:dyDescent="0.15">
      <c r="B211" s="169"/>
      <c r="D211" s="159" t="s">
        <v>194</v>
      </c>
      <c r="E211" s="170" t="s">
        <v>1</v>
      </c>
      <c r="F211" s="171" t="s">
        <v>1034</v>
      </c>
      <c r="H211" s="172">
        <v>652.34</v>
      </c>
      <c r="L211" s="169"/>
      <c r="M211" s="173"/>
      <c r="N211" s="174"/>
      <c r="O211" s="174"/>
      <c r="P211" s="174"/>
      <c r="Q211" s="174"/>
      <c r="R211" s="174"/>
      <c r="S211" s="174"/>
      <c r="T211" s="175"/>
      <c r="AT211" s="170" t="s">
        <v>194</v>
      </c>
      <c r="AU211" s="170" t="s">
        <v>86</v>
      </c>
      <c r="AV211" s="14" t="s">
        <v>86</v>
      </c>
      <c r="AW211" s="14" t="s">
        <v>32</v>
      </c>
      <c r="AX211" s="14" t="s">
        <v>84</v>
      </c>
      <c r="AY211" s="170" t="s">
        <v>184</v>
      </c>
    </row>
    <row r="212" spans="1:65" s="2" customFormat="1" ht="37.75" customHeight="1" x14ac:dyDescent="0.15">
      <c r="A212" s="30"/>
      <c r="B212" s="146"/>
      <c r="C212" s="147" t="s">
        <v>288</v>
      </c>
      <c r="D212" s="147" t="s">
        <v>186</v>
      </c>
      <c r="E212" s="148" t="s">
        <v>285</v>
      </c>
      <c r="F212" s="149" t="s">
        <v>286</v>
      </c>
      <c r="G212" s="150" t="s">
        <v>189</v>
      </c>
      <c r="H212" s="151">
        <v>652.34</v>
      </c>
      <c r="I212" s="152"/>
      <c r="J212" s="152">
        <f>ROUND(I212*H212,2)</f>
        <v>0</v>
      </c>
      <c r="K212" s="149" t="s">
        <v>190</v>
      </c>
      <c r="L212" s="31"/>
      <c r="M212" s="153" t="s">
        <v>1</v>
      </c>
      <c r="N212" s="154" t="s">
        <v>42</v>
      </c>
      <c r="O212" s="155">
        <v>8.5000000000000006E-2</v>
      </c>
      <c r="P212" s="155">
        <f>O212*H212</f>
        <v>55.448900000000009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97</v>
      </c>
      <c r="AT212" s="157" t="s">
        <v>186</v>
      </c>
      <c r="AU212" s="157" t="s">
        <v>86</v>
      </c>
      <c r="AY212" s="18" t="s">
        <v>184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97</v>
      </c>
      <c r="BM212" s="157" t="s">
        <v>1035</v>
      </c>
    </row>
    <row r="213" spans="1:65" s="2" customFormat="1" ht="62.75" customHeight="1" x14ac:dyDescent="0.15">
      <c r="A213" s="30"/>
      <c r="B213" s="146"/>
      <c r="C213" s="147" t="s">
        <v>7</v>
      </c>
      <c r="D213" s="147" t="s">
        <v>186</v>
      </c>
      <c r="E213" s="148" t="s">
        <v>1036</v>
      </c>
      <c r="F213" s="149" t="s">
        <v>1037</v>
      </c>
      <c r="G213" s="150" t="s">
        <v>239</v>
      </c>
      <c r="H213" s="151">
        <v>117.42</v>
      </c>
      <c r="I213" s="152"/>
      <c r="J213" s="152">
        <f>ROUND(I213*H213,2)</f>
        <v>0</v>
      </c>
      <c r="K213" s="149" t="s">
        <v>190</v>
      </c>
      <c r="L213" s="31"/>
      <c r="M213" s="153" t="s">
        <v>1</v>
      </c>
      <c r="N213" s="154" t="s">
        <v>42</v>
      </c>
      <c r="O213" s="155">
        <v>0.05</v>
      </c>
      <c r="P213" s="155">
        <f>O213*H213</f>
        <v>5.8710000000000004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7" t="s">
        <v>97</v>
      </c>
      <c r="AT213" s="157" t="s">
        <v>186</v>
      </c>
      <c r="AU213" s="157" t="s">
        <v>86</v>
      </c>
      <c r="AY213" s="18" t="s">
        <v>184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84</v>
      </c>
      <c r="BK213" s="158">
        <f>ROUND(I213*H213,2)</f>
        <v>0</v>
      </c>
      <c r="BL213" s="18" t="s">
        <v>97</v>
      </c>
      <c r="BM213" s="157" t="s">
        <v>1038</v>
      </c>
    </row>
    <row r="214" spans="1:65" s="13" customFormat="1" x14ac:dyDescent="0.15">
      <c r="B214" s="163"/>
      <c r="D214" s="159" t="s">
        <v>194</v>
      </c>
      <c r="E214" s="164" t="s">
        <v>1</v>
      </c>
      <c r="F214" s="165" t="s">
        <v>1039</v>
      </c>
      <c r="H214" s="164" t="s">
        <v>1</v>
      </c>
      <c r="L214" s="163"/>
      <c r="M214" s="166"/>
      <c r="N214" s="167"/>
      <c r="O214" s="167"/>
      <c r="P214" s="167"/>
      <c r="Q214" s="167"/>
      <c r="R214" s="167"/>
      <c r="S214" s="167"/>
      <c r="T214" s="168"/>
      <c r="AT214" s="164" t="s">
        <v>194</v>
      </c>
      <c r="AU214" s="164" t="s">
        <v>86</v>
      </c>
      <c r="AV214" s="13" t="s">
        <v>84</v>
      </c>
      <c r="AW214" s="13" t="s">
        <v>32</v>
      </c>
      <c r="AX214" s="13" t="s">
        <v>77</v>
      </c>
      <c r="AY214" s="164" t="s">
        <v>184</v>
      </c>
    </row>
    <row r="215" spans="1:65" s="14" customFormat="1" x14ac:dyDescent="0.15">
      <c r="B215" s="169"/>
      <c r="D215" s="159" t="s">
        <v>194</v>
      </c>
      <c r="E215" s="170" t="s">
        <v>1</v>
      </c>
      <c r="F215" s="171" t="s">
        <v>1040</v>
      </c>
      <c r="H215" s="172">
        <v>57.42</v>
      </c>
      <c r="L215" s="169"/>
      <c r="M215" s="173"/>
      <c r="N215" s="174"/>
      <c r="O215" s="174"/>
      <c r="P215" s="174"/>
      <c r="Q215" s="174"/>
      <c r="R215" s="174"/>
      <c r="S215" s="174"/>
      <c r="T215" s="175"/>
      <c r="AT215" s="170" t="s">
        <v>194</v>
      </c>
      <c r="AU215" s="170" t="s">
        <v>86</v>
      </c>
      <c r="AV215" s="14" t="s">
        <v>86</v>
      </c>
      <c r="AW215" s="14" t="s">
        <v>32</v>
      </c>
      <c r="AX215" s="14" t="s">
        <v>77</v>
      </c>
      <c r="AY215" s="170" t="s">
        <v>184</v>
      </c>
    </row>
    <row r="216" spans="1:65" s="14" customFormat="1" x14ac:dyDescent="0.15">
      <c r="B216" s="169"/>
      <c r="D216" s="159" t="s">
        <v>194</v>
      </c>
      <c r="E216" s="170" t="s">
        <v>1</v>
      </c>
      <c r="F216" s="171" t="s">
        <v>1041</v>
      </c>
      <c r="H216" s="172">
        <v>60</v>
      </c>
      <c r="L216" s="169"/>
      <c r="M216" s="173"/>
      <c r="N216" s="174"/>
      <c r="O216" s="174"/>
      <c r="P216" s="174"/>
      <c r="Q216" s="174"/>
      <c r="R216" s="174"/>
      <c r="S216" s="174"/>
      <c r="T216" s="175"/>
      <c r="AT216" s="170" t="s">
        <v>194</v>
      </c>
      <c r="AU216" s="170" t="s">
        <v>86</v>
      </c>
      <c r="AV216" s="14" t="s">
        <v>86</v>
      </c>
      <c r="AW216" s="14" t="s">
        <v>32</v>
      </c>
      <c r="AX216" s="14" t="s">
        <v>77</v>
      </c>
      <c r="AY216" s="170" t="s">
        <v>184</v>
      </c>
    </row>
    <row r="217" spans="1:65" s="15" customFormat="1" x14ac:dyDescent="0.15">
      <c r="B217" s="176"/>
      <c r="D217" s="159" t="s">
        <v>194</v>
      </c>
      <c r="E217" s="177" t="s">
        <v>1</v>
      </c>
      <c r="F217" s="178" t="s">
        <v>242</v>
      </c>
      <c r="H217" s="179">
        <v>117.42</v>
      </c>
      <c r="L217" s="176"/>
      <c r="M217" s="180"/>
      <c r="N217" s="181"/>
      <c r="O217" s="181"/>
      <c r="P217" s="181"/>
      <c r="Q217" s="181"/>
      <c r="R217" s="181"/>
      <c r="S217" s="181"/>
      <c r="T217" s="182"/>
      <c r="AT217" s="177" t="s">
        <v>194</v>
      </c>
      <c r="AU217" s="177" t="s">
        <v>86</v>
      </c>
      <c r="AV217" s="15" t="s">
        <v>97</v>
      </c>
      <c r="AW217" s="15" t="s">
        <v>32</v>
      </c>
      <c r="AX217" s="15" t="s">
        <v>84</v>
      </c>
      <c r="AY217" s="177" t="s">
        <v>184</v>
      </c>
    </row>
    <row r="218" spans="1:65" s="2" customFormat="1" ht="62.75" customHeight="1" x14ac:dyDescent="0.15">
      <c r="A218" s="30"/>
      <c r="B218" s="146"/>
      <c r="C218" s="147" t="s">
        <v>296</v>
      </c>
      <c r="D218" s="147" t="s">
        <v>186</v>
      </c>
      <c r="E218" s="148" t="s">
        <v>3118</v>
      </c>
      <c r="F218" s="149" t="s">
        <v>3132</v>
      </c>
      <c r="G218" s="150" t="s">
        <v>239</v>
      </c>
      <c r="H218" s="151">
        <v>87.944000000000003</v>
      </c>
      <c r="I218" s="152"/>
      <c r="J218" s="152">
        <f>ROUND(I218*H218,2)</f>
        <v>0</v>
      </c>
      <c r="K218" s="149"/>
      <c r="L218" s="31"/>
      <c r="M218" s="153" t="s">
        <v>1</v>
      </c>
      <c r="N218" s="154" t="s">
        <v>42</v>
      </c>
      <c r="O218" s="155">
        <v>8.6999999999999994E-2</v>
      </c>
      <c r="P218" s="155">
        <f>O218*H218</f>
        <v>7.6511279999999999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97</v>
      </c>
      <c r="AT218" s="157" t="s">
        <v>186</v>
      </c>
      <c r="AU218" s="157" t="s">
        <v>86</v>
      </c>
      <c r="AY218" s="18" t="s">
        <v>184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84</v>
      </c>
      <c r="BK218" s="158">
        <f>ROUND(I218*H218,2)</f>
        <v>0</v>
      </c>
      <c r="BL218" s="18" t="s">
        <v>97</v>
      </c>
      <c r="BM218" s="157" t="s">
        <v>1042</v>
      </c>
    </row>
    <row r="219" spans="1:65" s="13" customFormat="1" x14ac:dyDescent="0.15">
      <c r="B219" s="163"/>
      <c r="D219" s="159" t="s">
        <v>194</v>
      </c>
      <c r="E219" s="164" t="s">
        <v>1</v>
      </c>
      <c r="F219" s="165" t="s">
        <v>294</v>
      </c>
      <c r="H219" s="164" t="s">
        <v>1</v>
      </c>
      <c r="L219" s="163"/>
      <c r="M219" s="166"/>
      <c r="N219" s="167"/>
      <c r="O219" s="167"/>
      <c r="P219" s="167"/>
      <c r="Q219" s="167"/>
      <c r="R219" s="167"/>
      <c r="S219" s="167"/>
      <c r="T219" s="168"/>
      <c r="AT219" s="164" t="s">
        <v>194</v>
      </c>
      <c r="AU219" s="164" t="s">
        <v>86</v>
      </c>
      <c r="AV219" s="13" t="s">
        <v>84</v>
      </c>
      <c r="AW219" s="13" t="s">
        <v>32</v>
      </c>
      <c r="AX219" s="13" t="s">
        <v>77</v>
      </c>
      <c r="AY219" s="164" t="s">
        <v>184</v>
      </c>
    </row>
    <row r="220" spans="1:65" s="14" customFormat="1" x14ac:dyDescent="0.15">
      <c r="B220" s="169"/>
      <c r="D220" s="159" t="s">
        <v>194</v>
      </c>
      <c r="E220" s="170" t="s">
        <v>1</v>
      </c>
      <c r="F220" s="171" t="s">
        <v>1043</v>
      </c>
      <c r="H220" s="172">
        <v>146.654</v>
      </c>
      <c r="L220" s="169"/>
      <c r="M220" s="173"/>
      <c r="N220" s="174"/>
      <c r="O220" s="174"/>
      <c r="P220" s="174"/>
      <c r="Q220" s="174"/>
      <c r="R220" s="174"/>
      <c r="S220" s="174"/>
      <c r="T220" s="175"/>
      <c r="AT220" s="170" t="s">
        <v>194</v>
      </c>
      <c r="AU220" s="170" t="s">
        <v>86</v>
      </c>
      <c r="AV220" s="14" t="s">
        <v>86</v>
      </c>
      <c r="AW220" s="14" t="s">
        <v>32</v>
      </c>
      <c r="AX220" s="14" t="s">
        <v>77</v>
      </c>
      <c r="AY220" s="170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1044</v>
      </c>
      <c r="H221" s="172">
        <v>-58.71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77</v>
      </c>
      <c r="AY221" s="170" t="s">
        <v>184</v>
      </c>
    </row>
    <row r="222" spans="1:65" s="15" customFormat="1" x14ac:dyDescent="0.15">
      <c r="B222" s="176"/>
      <c r="D222" s="159" t="s">
        <v>194</v>
      </c>
      <c r="E222" s="177" t="s">
        <v>1</v>
      </c>
      <c r="F222" s="178" t="s">
        <v>242</v>
      </c>
      <c r="H222" s="179">
        <v>87.944000000000003</v>
      </c>
      <c r="L222" s="176"/>
      <c r="M222" s="180"/>
      <c r="N222" s="181"/>
      <c r="O222" s="181"/>
      <c r="P222" s="181"/>
      <c r="Q222" s="181"/>
      <c r="R222" s="181"/>
      <c r="S222" s="181"/>
      <c r="T222" s="182"/>
      <c r="AT222" s="177" t="s">
        <v>194</v>
      </c>
      <c r="AU222" s="177" t="s">
        <v>86</v>
      </c>
      <c r="AV222" s="15" t="s">
        <v>97</v>
      </c>
      <c r="AW222" s="15" t="s">
        <v>32</v>
      </c>
      <c r="AX222" s="15" t="s">
        <v>84</v>
      </c>
      <c r="AY222" s="177" t="s">
        <v>184</v>
      </c>
    </row>
    <row r="223" spans="1:65" s="2" customFormat="1" ht="62.75" customHeight="1" x14ac:dyDescent="0.15">
      <c r="A223" s="30"/>
      <c r="B223" s="146"/>
      <c r="C223" s="147" t="s">
        <v>299</v>
      </c>
      <c r="D223" s="147" t="s">
        <v>186</v>
      </c>
      <c r="E223" s="148" t="s">
        <v>3120</v>
      </c>
      <c r="F223" s="149" t="s">
        <v>3133</v>
      </c>
      <c r="G223" s="150" t="s">
        <v>239</v>
      </c>
      <c r="H223" s="151">
        <v>146.654</v>
      </c>
      <c r="I223" s="152"/>
      <c r="J223" s="152">
        <f>ROUND(I223*H223,2)</f>
        <v>0</v>
      </c>
      <c r="K223" s="149"/>
      <c r="L223" s="31"/>
      <c r="M223" s="153" t="s">
        <v>1</v>
      </c>
      <c r="N223" s="154" t="s">
        <v>42</v>
      </c>
      <c r="O223" s="155">
        <v>9.9000000000000005E-2</v>
      </c>
      <c r="P223" s="155">
        <f>O223*H223</f>
        <v>14.518746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7" t="s">
        <v>97</v>
      </c>
      <c r="AT223" s="157" t="s">
        <v>186</v>
      </c>
      <c r="AU223" s="157" t="s">
        <v>86</v>
      </c>
      <c r="AY223" s="18" t="s">
        <v>184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8" t="s">
        <v>84</v>
      </c>
      <c r="BK223" s="158">
        <f>ROUND(I223*H223,2)</f>
        <v>0</v>
      </c>
      <c r="BL223" s="18" t="s">
        <v>97</v>
      </c>
      <c r="BM223" s="157" t="s">
        <v>1045</v>
      </c>
    </row>
    <row r="224" spans="1:65" s="13" customFormat="1" x14ac:dyDescent="0.15">
      <c r="B224" s="163"/>
      <c r="D224" s="159" t="s">
        <v>194</v>
      </c>
      <c r="E224" s="164" t="s">
        <v>1</v>
      </c>
      <c r="F224" s="165" t="s">
        <v>294</v>
      </c>
      <c r="H224" s="164" t="s">
        <v>1</v>
      </c>
      <c r="L224" s="163"/>
      <c r="M224" s="166"/>
      <c r="N224" s="167"/>
      <c r="O224" s="167"/>
      <c r="P224" s="167"/>
      <c r="Q224" s="167"/>
      <c r="R224" s="167"/>
      <c r="S224" s="167"/>
      <c r="T224" s="168"/>
      <c r="AT224" s="164" t="s">
        <v>194</v>
      </c>
      <c r="AU224" s="164" t="s">
        <v>86</v>
      </c>
      <c r="AV224" s="13" t="s">
        <v>84</v>
      </c>
      <c r="AW224" s="13" t="s">
        <v>32</v>
      </c>
      <c r="AX224" s="13" t="s">
        <v>77</v>
      </c>
      <c r="AY224" s="164" t="s">
        <v>184</v>
      </c>
    </row>
    <row r="225" spans="1:65" s="14" customFormat="1" x14ac:dyDescent="0.15">
      <c r="B225" s="169"/>
      <c r="D225" s="159" t="s">
        <v>194</v>
      </c>
      <c r="E225" s="170" t="s">
        <v>1</v>
      </c>
      <c r="F225" s="171" t="s">
        <v>1043</v>
      </c>
      <c r="H225" s="172">
        <v>146.654</v>
      </c>
      <c r="L225" s="169"/>
      <c r="M225" s="173"/>
      <c r="N225" s="174"/>
      <c r="O225" s="174"/>
      <c r="P225" s="174"/>
      <c r="Q225" s="174"/>
      <c r="R225" s="174"/>
      <c r="S225" s="174"/>
      <c r="T225" s="175"/>
      <c r="AT225" s="170" t="s">
        <v>194</v>
      </c>
      <c r="AU225" s="170" t="s">
        <v>86</v>
      </c>
      <c r="AV225" s="14" t="s">
        <v>86</v>
      </c>
      <c r="AW225" s="14" t="s">
        <v>32</v>
      </c>
      <c r="AX225" s="14" t="s">
        <v>84</v>
      </c>
      <c r="AY225" s="170" t="s">
        <v>184</v>
      </c>
    </row>
    <row r="226" spans="1:65" s="2" customFormat="1" ht="44.25" customHeight="1" x14ac:dyDescent="0.15">
      <c r="A226" s="30"/>
      <c r="B226" s="146"/>
      <c r="C226" s="147" t="s">
        <v>302</v>
      </c>
      <c r="D226" s="147" t="s">
        <v>186</v>
      </c>
      <c r="E226" s="148" t="s">
        <v>1046</v>
      </c>
      <c r="F226" s="149" t="s">
        <v>1047</v>
      </c>
      <c r="G226" s="150" t="s">
        <v>239</v>
      </c>
      <c r="H226" s="151">
        <v>28.71</v>
      </c>
      <c r="I226" s="152"/>
      <c r="J226" s="152">
        <f>ROUND(I226*H226,2)</f>
        <v>0</v>
      </c>
      <c r="K226" s="149" t="s">
        <v>190</v>
      </c>
      <c r="L226" s="31"/>
      <c r="M226" s="153" t="s">
        <v>1</v>
      </c>
      <c r="N226" s="154" t="s">
        <v>42</v>
      </c>
      <c r="O226" s="155">
        <v>0.19700000000000001</v>
      </c>
      <c r="P226" s="155">
        <f>O226*H226</f>
        <v>5.6558700000000002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7" t="s">
        <v>97</v>
      </c>
      <c r="AT226" s="157" t="s">
        <v>186</v>
      </c>
      <c r="AU226" s="157" t="s">
        <v>86</v>
      </c>
      <c r="AY226" s="18" t="s">
        <v>184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8" t="s">
        <v>84</v>
      </c>
      <c r="BK226" s="158">
        <f>ROUND(I226*H226,2)</f>
        <v>0</v>
      </c>
      <c r="BL226" s="18" t="s">
        <v>97</v>
      </c>
      <c r="BM226" s="157" t="s">
        <v>1048</v>
      </c>
    </row>
    <row r="227" spans="1:65" s="13" customFormat="1" x14ac:dyDescent="0.15">
      <c r="B227" s="163"/>
      <c r="D227" s="159" t="s">
        <v>194</v>
      </c>
      <c r="E227" s="164" t="s">
        <v>1</v>
      </c>
      <c r="F227" s="165" t="s">
        <v>1049</v>
      </c>
      <c r="H227" s="164" t="s">
        <v>1</v>
      </c>
      <c r="L227" s="163"/>
      <c r="M227" s="166"/>
      <c r="N227" s="167"/>
      <c r="O227" s="167"/>
      <c r="P227" s="167"/>
      <c r="Q227" s="167"/>
      <c r="R227" s="167"/>
      <c r="S227" s="167"/>
      <c r="T227" s="168"/>
      <c r="AT227" s="164" t="s">
        <v>194</v>
      </c>
      <c r="AU227" s="164" t="s">
        <v>86</v>
      </c>
      <c r="AV227" s="13" t="s">
        <v>84</v>
      </c>
      <c r="AW227" s="13" t="s">
        <v>32</v>
      </c>
      <c r="AX227" s="13" t="s">
        <v>77</v>
      </c>
      <c r="AY227" s="164" t="s">
        <v>184</v>
      </c>
    </row>
    <row r="228" spans="1:65" s="14" customFormat="1" x14ac:dyDescent="0.15">
      <c r="B228" s="169"/>
      <c r="D228" s="159" t="s">
        <v>194</v>
      </c>
      <c r="E228" s="170" t="s">
        <v>1</v>
      </c>
      <c r="F228" s="171" t="s">
        <v>1050</v>
      </c>
      <c r="H228" s="172">
        <v>28.71</v>
      </c>
      <c r="L228" s="169"/>
      <c r="M228" s="173"/>
      <c r="N228" s="174"/>
      <c r="O228" s="174"/>
      <c r="P228" s="174"/>
      <c r="Q228" s="174"/>
      <c r="R228" s="174"/>
      <c r="S228" s="174"/>
      <c r="T228" s="175"/>
      <c r="AT228" s="170" t="s">
        <v>194</v>
      </c>
      <c r="AU228" s="170" t="s">
        <v>86</v>
      </c>
      <c r="AV228" s="14" t="s">
        <v>86</v>
      </c>
      <c r="AW228" s="14" t="s">
        <v>32</v>
      </c>
      <c r="AX228" s="14" t="s">
        <v>84</v>
      </c>
      <c r="AY228" s="170" t="s">
        <v>184</v>
      </c>
    </row>
    <row r="229" spans="1:65" s="2" customFormat="1" ht="44.25" customHeight="1" x14ac:dyDescent="0.15">
      <c r="A229" s="30"/>
      <c r="B229" s="146"/>
      <c r="C229" s="147" t="s">
        <v>309</v>
      </c>
      <c r="D229" s="147" t="s">
        <v>186</v>
      </c>
      <c r="E229" s="148" t="s">
        <v>3122</v>
      </c>
      <c r="F229" s="149" t="s">
        <v>3123</v>
      </c>
      <c r="G229" s="150" t="s">
        <v>239</v>
      </c>
      <c r="H229" s="151">
        <f>SUM(H232)</f>
        <v>264.59800000000001</v>
      </c>
      <c r="I229" s="152"/>
      <c r="J229" s="152">
        <f>ROUND(I229*H229,2)</f>
        <v>0</v>
      </c>
      <c r="K229" s="149"/>
      <c r="L229" s="31"/>
      <c r="M229" s="153" t="s">
        <v>1</v>
      </c>
      <c r="N229" s="154" t="s">
        <v>42</v>
      </c>
      <c r="O229" s="155">
        <v>0</v>
      </c>
      <c r="P229" s="155">
        <f>O229*H229</f>
        <v>0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7" t="s">
        <v>97</v>
      </c>
      <c r="AT229" s="157" t="s">
        <v>186</v>
      </c>
      <c r="AU229" s="157" t="s">
        <v>86</v>
      </c>
      <c r="AY229" s="18" t="s">
        <v>184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8" t="s">
        <v>84</v>
      </c>
      <c r="BK229" s="158">
        <f>ROUND(I229*H229,2)</f>
        <v>0</v>
      </c>
      <c r="BL229" s="18" t="s">
        <v>97</v>
      </c>
      <c r="BM229" s="157" t="s">
        <v>1051</v>
      </c>
    </row>
    <row r="230" spans="1:65" s="14" customFormat="1" x14ac:dyDescent="0.15">
      <c r="B230" s="169"/>
      <c r="D230" s="159" t="s">
        <v>194</v>
      </c>
      <c r="E230" s="170" t="s">
        <v>1</v>
      </c>
      <c r="F230" s="171">
        <v>117.944</v>
      </c>
      <c r="H230" s="172">
        <v>117.944</v>
      </c>
      <c r="L230" s="169"/>
      <c r="M230" s="173"/>
      <c r="N230" s="174"/>
      <c r="O230" s="174"/>
      <c r="P230" s="174"/>
      <c r="Q230" s="174"/>
      <c r="R230" s="174"/>
      <c r="S230" s="174"/>
      <c r="T230" s="175"/>
      <c r="AT230" s="170" t="s">
        <v>194</v>
      </c>
      <c r="AU230" s="170" t="s">
        <v>86</v>
      </c>
      <c r="AV230" s="14" t="s">
        <v>86</v>
      </c>
      <c r="AW230" s="14" t="s">
        <v>32</v>
      </c>
      <c r="AX230" s="14" t="s">
        <v>77</v>
      </c>
      <c r="AY230" s="170" t="s">
        <v>184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>
        <v>146.654</v>
      </c>
      <c r="H231" s="172">
        <v>146.654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77</v>
      </c>
      <c r="AY231" s="170" t="s">
        <v>184</v>
      </c>
    </row>
    <row r="232" spans="1:65" s="15" customFormat="1" x14ac:dyDescent="0.15">
      <c r="B232" s="176"/>
      <c r="D232" s="159" t="s">
        <v>194</v>
      </c>
      <c r="E232" s="177" t="s">
        <v>1</v>
      </c>
      <c r="F232" s="178" t="s">
        <v>242</v>
      </c>
      <c r="H232" s="179">
        <f>SUM(H230:H231)</f>
        <v>264.59800000000001</v>
      </c>
      <c r="L232" s="176"/>
      <c r="M232" s="180"/>
      <c r="N232" s="181"/>
      <c r="O232" s="181"/>
      <c r="P232" s="181"/>
      <c r="Q232" s="181"/>
      <c r="R232" s="181"/>
      <c r="S232" s="181"/>
      <c r="T232" s="182"/>
      <c r="AT232" s="177" t="s">
        <v>194</v>
      </c>
      <c r="AU232" s="177" t="s">
        <v>86</v>
      </c>
      <c r="AV232" s="15" t="s">
        <v>97</v>
      </c>
      <c r="AW232" s="15" t="s">
        <v>32</v>
      </c>
      <c r="AX232" s="15" t="s">
        <v>84</v>
      </c>
      <c r="AY232" s="177" t="s">
        <v>184</v>
      </c>
    </row>
    <row r="233" spans="1:65" s="2" customFormat="1" ht="44.25" customHeight="1" x14ac:dyDescent="0.15">
      <c r="A233" s="30"/>
      <c r="B233" s="146"/>
      <c r="C233" s="147" t="s">
        <v>317</v>
      </c>
      <c r="D233" s="147" t="s">
        <v>186</v>
      </c>
      <c r="E233" s="148" t="s">
        <v>303</v>
      </c>
      <c r="F233" s="149" t="s">
        <v>304</v>
      </c>
      <c r="G233" s="150" t="s">
        <v>239</v>
      </c>
      <c r="H233" s="151">
        <v>217.208</v>
      </c>
      <c r="I233" s="152"/>
      <c r="J233" s="152">
        <f>ROUND(I233*H233,2)</f>
        <v>0</v>
      </c>
      <c r="K233" s="149" t="s">
        <v>190</v>
      </c>
      <c r="L233" s="31"/>
      <c r="M233" s="153" t="s">
        <v>1</v>
      </c>
      <c r="N233" s="154" t="s">
        <v>42</v>
      </c>
      <c r="O233" s="155">
        <v>0.32800000000000001</v>
      </c>
      <c r="P233" s="155">
        <f>O233*H233</f>
        <v>71.244224000000003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7" t="s">
        <v>97</v>
      </c>
      <c r="AT233" s="157" t="s">
        <v>186</v>
      </c>
      <c r="AU233" s="157" t="s">
        <v>86</v>
      </c>
      <c r="AY233" s="18" t="s">
        <v>184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8" t="s">
        <v>84</v>
      </c>
      <c r="BK233" s="158">
        <f>ROUND(I233*H233,2)</f>
        <v>0</v>
      </c>
      <c r="BL233" s="18" t="s">
        <v>97</v>
      </c>
      <c r="BM233" s="157" t="s">
        <v>1052</v>
      </c>
    </row>
    <row r="234" spans="1:65" s="13" customFormat="1" x14ac:dyDescent="0.15">
      <c r="B234" s="163"/>
      <c r="D234" s="159" t="s">
        <v>194</v>
      </c>
      <c r="E234" s="164" t="s">
        <v>1</v>
      </c>
      <c r="F234" s="165" t="s">
        <v>195</v>
      </c>
      <c r="H234" s="164" t="s">
        <v>1</v>
      </c>
      <c r="L234" s="163"/>
      <c r="M234" s="166"/>
      <c r="N234" s="167"/>
      <c r="O234" s="167"/>
      <c r="P234" s="167"/>
      <c r="Q234" s="167"/>
      <c r="R234" s="167"/>
      <c r="S234" s="167"/>
      <c r="T234" s="168"/>
      <c r="AT234" s="164" t="s">
        <v>194</v>
      </c>
      <c r="AU234" s="164" t="s">
        <v>86</v>
      </c>
      <c r="AV234" s="13" t="s">
        <v>84</v>
      </c>
      <c r="AW234" s="13" t="s">
        <v>32</v>
      </c>
      <c r="AX234" s="13" t="s">
        <v>77</v>
      </c>
      <c r="AY234" s="164" t="s">
        <v>184</v>
      </c>
    </row>
    <row r="235" spans="1:65" s="13" customFormat="1" x14ac:dyDescent="0.15">
      <c r="B235" s="163"/>
      <c r="D235" s="159" t="s">
        <v>194</v>
      </c>
      <c r="E235" s="164" t="s">
        <v>1</v>
      </c>
      <c r="F235" s="165" t="s">
        <v>246</v>
      </c>
      <c r="H235" s="164" t="s">
        <v>1</v>
      </c>
      <c r="L235" s="163"/>
      <c r="M235" s="166"/>
      <c r="N235" s="167"/>
      <c r="O235" s="167"/>
      <c r="P235" s="167"/>
      <c r="Q235" s="167"/>
      <c r="R235" s="167"/>
      <c r="S235" s="167"/>
      <c r="T235" s="168"/>
      <c r="AT235" s="164" t="s">
        <v>194</v>
      </c>
      <c r="AU235" s="164" t="s">
        <v>86</v>
      </c>
      <c r="AV235" s="13" t="s">
        <v>84</v>
      </c>
      <c r="AW235" s="13" t="s">
        <v>32</v>
      </c>
      <c r="AX235" s="13" t="s">
        <v>77</v>
      </c>
      <c r="AY235" s="164" t="s">
        <v>184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1053</v>
      </c>
      <c r="H236" s="172">
        <v>162.44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77</v>
      </c>
      <c r="AY236" s="170" t="s">
        <v>184</v>
      </c>
    </row>
    <row r="237" spans="1:65" s="14" customFormat="1" x14ac:dyDescent="0.15">
      <c r="B237" s="169"/>
      <c r="D237" s="159" t="s">
        <v>194</v>
      </c>
      <c r="E237" s="170" t="s">
        <v>1</v>
      </c>
      <c r="F237" s="171" t="s">
        <v>1054</v>
      </c>
      <c r="H237" s="172">
        <v>28.71</v>
      </c>
      <c r="L237" s="169"/>
      <c r="M237" s="173"/>
      <c r="N237" s="174"/>
      <c r="O237" s="174"/>
      <c r="P237" s="174"/>
      <c r="Q237" s="174"/>
      <c r="R237" s="174"/>
      <c r="S237" s="174"/>
      <c r="T237" s="175"/>
      <c r="AT237" s="170" t="s">
        <v>194</v>
      </c>
      <c r="AU237" s="170" t="s">
        <v>86</v>
      </c>
      <c r="AV237" s="14" t="s">
        <v>86</v>
      </c>
      <c r="AW237" s="14" t="s">
        <v>32</v>
      </c>
      <c r="AX237" s="14" t="s">
        <v>77</v>
      </c>
      <c r="AY237" s="170" t="s">
        <v>184</v>
      </c>
    </row>
    <row r="238" spans="1:65" s="13" customFormat="1" ht="33" x14ac:dyDescent="0.15">
      <c r="B238" s="163"/>
      <c r="D238" s="159" t="s">
        <v>194</v>
      </c>
      <c r="E238" s="164" t="s">
        <v>1</v>
      </c>
      <c r="F238" s="165" t="s">
        <v>307</v>
      </c>
      <c r="H238" s="164" t="s">
        <v>1</v>
      </c>
      <c r="L238" s="163"/>
      <c r="M238" s="166"/>
      <c r="N238" s="167"/>
      <c r="O238" s="167"/>
      <c r="P238" s="167"/>
      <c r="Q238" s="167"/>
      <c r="R238" s="167"/>
      <c r="S238" s="167"/>
      <c r="T238" s="168"/>
      <c r="AT238" s="164" t="s">
        <v>194</v>
      </c>
      <c r="AU238" s="164" t="s">
        <v>86</v>
      </c>
      <c r="AV238" s="13" t="s">
        <v>84</v>
      </c>
      <c r="AW238" s="13" t="s">
        <v>32</v>
      </c>
      <c r="AX238" s="13" t="s">
        <v>77</v>
      </c>
      <c r="AY238" s="164" t="s">
        <v>184</v>
      </c>
    </row>
    <row r="239" spans="1:65" s="14" customFormat="1" x14ac:dyDescent="0.15">
      <c r="B239" s="169"/>
      <c r="D239" s="159" t="s">
        <v>194</v>
      </c>
      <c r="E239" s="170" t="s">
        <v>1</v>
      </c>
      <c r="F239" s="171" t="s">
        <v>1055</v>
      </c>
      <c r="H239" s="172">
        <v>26.058</v>
      </c>
      <c r="L239" s="169"/>
      <c r="M239" s="173"/>
      <c r="N239" s="174"/>
      <c r="O239" s="174"/>
      <c r="P239" s="174"/>
      <c r="Q239" s="174"/>
      <c r="R239" s="174"/>
      <c r="S239" s="174"/>
      <c r="T239" s="175"/>
      <c r="AT239" s="170" t="s">
        <v>194</v>
      </c>
      <c r="AU239" s="170" t="s">
        <v>86</v>
      </c>
      <c r="AV239" s="14" t="s">
        <v>86</v>
      </c>
      <c r="AW239" s="14" t="s">
        <v>32</v>
      </c>
      <c r="AX239" s="14" t="s">
        <v>77</v>
      </c>
      <c r="AY239" s="170" t="s">
        <v>184</v>
      </c>
    </row>
    <row r="240" spans="1:65" s="15" customFormat="1" x14ac:dyDescent="0.15">
      <c r="B240" s="176"/>
      <c r="D240" s="159" t="s">
        <v>194</v>
      </c>
      <c r="E240" s="177" t="s">
        <v>1</v>
      </c>
      <c r="F240" s="178" t="s">
        <v>242</v>
      </c>
      <c r="H240" s="179">
        <v>217.208</v>
      </c>
      <c r="L240" s="176"/>
      <c r="M240" s="180"/>
      <c r="N240" s="181"/>
      <c r="O240" s="181"/>
      <c r="P240" s="181"/>
      <c r="Q240" s="181"/>
      <c r="R240" s="181"/>
      <c r="S240" s="181"/>
      <c r="T240" s="182"/>
      <c r="AT240" s="177" t="s">
        <v>194</v>
      </c>
      <c r="AU240" s="177" t="s">
        <v>86</v>
      </c>
      <c r="AV240" s="15" t="s">
        <v>97</v>
      </c>
      <c r="AW240" s="15" t="s">
        <v>32</v>
      </c>
      <c r="AX240" s="15" t="s">
        <v>84</v>
      </c>
      <c r="AY240" s="177" t="s">
        <v>184</v>
      </c>
    </row>
    <row r="241" spans="1:65" s="2" customFormat="1" ht="16.5" customHeight="1" x14ac:dyDescent="0.15">
      <c r="A241" s="30"/>
      <c r="B241" s="146"/>
      <c r="C241" s="183" t="s">
        <v>323</v>
      </c>
      <c r="D241" s="183" t="s">
        <v>310</v>
      </c>
      <c r="E241" s="184" t="s">
        <v>311</v>
      </c>
      <c r="F241" s="185" t="s">
        <v>312</v>
      </c>
      <c r="G241" s="186" t="s">
        <v>300</v>
      </c>
      <c r="H241" s="187">
        <v>310.15499999999997</v>
      </c>
      <c r="I241" s="188"/>
      <c r="J241" s="188">
        <f>ROUND(I241*H241,2)</f>
        <v>0</v>
      </c>
      <c r="K241" s="185" t="s">
        <v>1</v>
      </c>
      <c r="L241" s="189"/>
      <c r="M241" s="190" t="s">
        <v>1</v>
      </c>
      <c r="N241" s="191" t="s">
        <v>42</v>
      </c>
      <c r="O241" s="155">
        <v>0</v>
      </c>
      <c r="P241" s="155">
        <f>O241*H241</f>
        <v>0</v>
      </c>
      <c r="Q241" s="155">
        <v>1</v>
      </c>
      <c r="R241" s="155">
        <f>Q241*H241</f>
        <v>310.15499999999997</v>
      </c>
      <c r="S241" s="155">
        <v>0</v>
      </c>
      <c r="T241" s="156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7" t="s">
        <v>226</v>
      </c>
      <c r="AT241" s="157" t="s">
        <v>310</v>
      </c>
      <c r="AU241" s="157" t="s">
        <v>86</v>
      </c>
      <c r="AY241" s="18" t="s">
        <v>184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8" t="s">
        <v>84</v>
      </c>
      <c r="BK241" s="158">
        <f>ROUND(I241*H241,2)</f>
        <v>0</v>
      </c>
      <c r="BL241" s="18" t="s">
        <v>97</v>
      </c>
      <c r="BM241" s="157" t="s">
        <v>1056</v>
      </c>
    </row>
    <row r="242" spans="1:65" s="13" customFormat="1" x14ac:dyDescent="0.15">
      <c r="B242" s="163"/>
      <c r="D242" s="159" t="s">
        <v>194</v>
      </c>
      <c r="E242" s="164" t="s">
        <v>1</v>
      </c>
      <c r="F242" s="165" t="s">
        <v>314</v>
      </c>
      <c r="H242" s="164" t="s">
        <v>1</v>
      </c>
      <c r="L242" s="163"/>
      <c r="M242" s="166"/>
      <c r="N242" s="167"/>
      <c r="O242" s="167"/>
      <c r="P242" s="167"/>
      <c r="Q242" s="167"/>
      <c r="R242" s="167"/>
      <c r="S242" s="167"/>
      <c r="T242" s="168"/>
      <c r="AT242" s="164" t="s">
        <v>194</v>
      </c>
      <c r="AU242" s="164" t="s">
        <v>86</v>
      </c>
      <c r="AV242" s="13" t="s">
        <v>84</v>
      </c>
      <c r="AW242" s="13" t="s">
        <v>32</v>
      </c>
      <c r="AX242" s="13" t="s">
        <v>77</v>
      </c>
      <c r="AY242" s="164" t="s">
        <v>184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1057</v>
      </c>
      <c r="H243" s="172">
        <v>300.51400000000001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77</v>
      </c>
      <c r="AY243" s="170" t="s">
        <v>184</v>
      </c>
    </row>
    <row r="244" spans="1:65" s="14" customFormat="1" x14ac:dyDescent="0.15">
      <c r="B244" s="169"/>
      <c r="D244" s="159" t="s">
        <v>194</v>
      </c>
      <c r="E244" s="170" t="s">
        <v>1</v>
      </c>
      <c r="F244" s="171" t="s">
        <v>1058</v>
      </c>
      <c r="H244" s="172">
        <v>9.641</v>
      </c>
      <c r="L244" s="169"/>
      <c r="M244" s="173"/>
      <c r="N244" s="174"/>
      <c r="O244" s="174"/>
      <c r="P244" s="174"/>
      <c r="Q244" s="174"/>
      <c r="R244" s="174"/>
      <c r="S244" s="174"/>
      <c r="T244" s="175"/>
      <c r="AT244" s="170" t="s">
        <v>194</v>
      </c>
      <c r="AU244" s="170" t="s">
        <v>86</v>
      </c>
      <c r="AV244" s="14" t="s">
        <v>86</v>
      </c>
      <c r="AW244" s="14" t="s">
        <v>32</v>
      </c>
      <c r="AX244" s="14" t="s">
        <v>77</v>
      </c>
      <c r="AY244" s="170" t="s">
        <v>184</v>
      </c>
    </row>
    <row r="245" spans="1:65" s="15" customFormat="1" x14ac:dyDescent="0.15">
      <c r="B245" s="176"/>
      <c r="D245" s="159" t="s">
        <v>194</v>
      </c>
      <c r="E245" s="177" t="s">
        <v>1</v>
      </c>
      <c r="F245" s="178" t="s">
        <v>242</v>
      </c>
      <c r="H245" s="179">
        <v>310.15499999999997</v>
      </c>
      <c r="L245" s="176"/>
      <c r="M245" s="180"/>
      <c r="N245" s="181"/>
      <c r="O245" s="181"/>
      <c r="P245" s="181"/>
      <c r="Q245" s="181"/>
      <c r="R245" s="181"/>
      <c r="S245" s="181"/>
      <c r="T245" s="182"/>
      <c r="AT245" s="177" t="s">
        <v>194</v>
      </c>
      <c r="AU245" s="177" t="s">
        <v>86</v>
      </c>
      <c r="AV245" s="15" t="s">
        <v>97</v>
      </c>
      <c r="AW245" s="15" t="s">
        <v>32</v>
      </c>
      <c r="AX245" s="15" t="s">
        <v>84</v>
      </c>
      <c r="AY245" s="177" t="s">
        <v>184</v>
      </c>
    </row>
    <row r="246" spans="1:65" s="2" customFormat="1" ht="66.75" customHeight="1" x14ac:dyDescent="0.15">
      <c r="A246" s="30"/>
      <c r="B246" s="146"/>
      <c r="C246" s="147" t="s">
        <v>330</v>
      </c>
      <c r="D246" s="147" t="s">
        <v>186</v>
      </c>
      <c r="E246" s="148" t="s">
        <v>318</v>
      </c>
      <c r="F246" s="149" t="s">
        <v>319</v>
      </c>
      <c r="G246" s="150" t="s">
        <v>239</v>
      </c>
      <c r="H246" s="151">
        <v>73.290000000000006</v>
      </c>
      <c r="I246" s="152"/>
      <c r="J246" s="152">
        <f>ROUND(I246*H246,2)</f>
        <v>0</v>
      </c>
      <c r="K246" s="149" t="s">
        <v>190</v>
      </c>
      <c r="L246" s="31"/>
      <c r="M246" s="153" t="s">
        <v>1</v>
      </c>
      <c r="N246" s="154" t="s">
        <v>42</v>
      </c>
      <c r="O246" s="155">
        <v>0.435</v>
      </c>
      <c r="P246" s="155">
        <f>O246*H246</f>
        <v>31.881150000000002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97</v>
      </c>
      <c r="AT246" s="157" t="s">
        <v>186</v>
      </c>
      <c r="AU246" s="157" t="s">
        <v>86</v>
      </c>
      <c r="AY246" s="18" t="s">
        <v>184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8" t="s">
        <v>84</v>
      </c>
      <c r="BK246" s="158">
        <f>ROUND(I246*H246,2)</f>
        <v>0</v>
      </c>
      <c r="BL246" s="18" t="s">
        <v>97</v>
      </c>
      <c r="BM246" s="157" t="s">
        <v>1059</v>
      </c>
    </row>
    <row r="247" spans="1:65" s="13" customFormat="1" x14ac:dyDescent="0.15">
      <c r="B247" s="163"/>
      <c r="D247" s="159" t="s">
        <v>194</v>
      </c>
      <c r="E247" s="164" t="s">
        <v>1</v>
      </c>
      <c r="F247" s="165" t="s">
        <v>195</v>
      </c>
      <c r="H247" s="164" t="s">
        <v>1</v>
      </c>
      <c r="L247" s="163"/>
      <c r="M247" s="166"/>
      <c r="N247" s="167"/>
      <c r="O247" s="167"/>
      <c r="P247" s="167"/>
      <c r="Q247" s="167"/>
      <c r="R247" s="167"/>
      <c r="S247" s="167"/>
      <c r="T247" s="168"/>
      <c r="AT247" s="164" t="s">
        <v>194</v>
      </c>
      <c r="AU247" s="164" t="s">
        <v>86</v>
      </c>
      <c r="AV247" s="13" t="s">
        <v>84</v>
      </c>
      <c r="AW247" s="13" t="s">
        <v>32</v>
      </c>
      <c r="AX247" s="13" t="s">
        <v>77</v>
      </c>
      <c r="AY247" s="164" t="s">
        <v>184</v>
      </c>
    </row>
    <row r="248" spans="1:65" s="13" customFormat="1" x14ac:dyDescent="0.15">
      <c r="B248" s="163"/>
      <c r="D248" s="159" t="s">
        <v>194</v>
      </c>
      <c r="E248" s="164" t="s">
        <v>1</v>
      </c>
      <c r="F248" s="165" t="s">
        <v>246</v>
      </c>
      <c r="H248" s="164" t="s">
        <v>1</v>
      </c>
      <c r="L248" s="163"/>
      <c r="M248" s="166"/>
      <c r="N248" s="167"/>
      <c r="O248" s="167"/>
      <c r="P248" s="167"/>
      <c r="Q248" s="167"/>
      <c r="R248" s="167"/>
      <c r="S248" s="167"/>
      <c r="T248" s="168"/>
      <c r="AT248" s="164" t="s">
        <v>194</v>
      </c>
      <c r="AU248" s="164" t="s">
        <v>86</v>
      </c>
      <c r="AV248" s="13" t="s">
        <v>84</v>
      </c>
      <c r="AW248" s="13" t="s">
        <v>32</v>
      </c>
      <c r="AX248" s="13" t="s">
        <v>77</v>
      </c>
      <c r="AY248" s="164" t="s">
        <v>184</v>
      </c>
    </row>
    <row r="249" spans="1:65" s="14" customFormat="1" x14ac:dyDescent="0.15">
      <c r="B249" s="169"/>
      <c r="D249" s="159" t="s">
        <v>194</v>
      </c>
      <c r="E249" s="170" t="s">
        <v>1</v>
      </c>
      <c r="F249" s="171" t="s">
        <v>1060</v>
      </c>
      <c r="H249" s="172">
        <v>73.290000000000006</v>
      </c>
      <c r="L249" s="169"/>
      <c r="M249" s="173"/>
      <c r="N249" s="174"/>
      <c r="O249" s="174"/>
      <c r="P249" s="174"/>
      <c r="Q249" s="174"/>
      <c r="R249" s="174"/>
      <c r="S249" s="174"/>
      <c r="T249" s="175"/>
      <c r="AT249" s="170" t="s">
        <v>194</v>
      </c>
      <c r="AU249" s="170" t="s">
        <v>86</v>
      </c>
      <c r="AV249" s="14" t="s">
        <v>86</v>
      </c>
      <c r="AW249" s="14" t="s">
        <v>32</v>
      </c>
      <c r="AX249" s="14" t="s">
        <v>84</v>
      </c>
      <c r="AY249" s="170" t="s">
        <v>184</v>
      </c>
    </row>
    <row r="250" spans="1:65" s="2" customFormat="1" ht="16.5" customHeight="1" x14ac:dyDescent="0.15">
      <c r="A250" s="30"/>
      <c r="B250" s="146"/>
      <c r="C250" s="183" t="s">
        <v>335</v>
      </c>
      <c r="D250" s="183" t="s">
        <v>310</v>
      </c>
      <c r="E250" s="184" t="s">
        <v>324</v>
      </c>
      <c r="F250" s="185" t="s">
        <v>325</v>
      </c>
      <c r="G250" s="186" t="s">
        <v>300</v>
      </c>
      <c r="H250" s="187">
        <v>135.58699999999999</v>
      </c>
      <c r="I250" s="188"/>
      <c r="J250" s="188">
        <f>ROUND(I250*H250,2)</f>
        <v>0</v>
      </c>
      <c r="K250" s="185" t="s">
        <v>190</v>
      </c>
      <c r="L250" s="189"/>
      <c r="M250" s="190" t="s">
        <v>1</v>
      </c>
      <c r="N250" s="191" t="s">
        <v>42</v>
      </c>
      <c r="O250" s="155">
        <v>0</v>
      </c>
      <c r="P250" s="155">
        <f>O250*H250</f>
        <v>0</v>
      </c>
      <c r="Q250" s="155">
        <v>1</v>
      </c>
      <c r="R250" s="155">
        <f>Q250*H250</f>
        <v>135.58699999999999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226</v>
      </c>
      <c r="AT250" s="157" t="s">
        <v>310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1061</v>
      </c>
    </row>
    <row r="251" spans="1:65" s="2" customFormat="1" ht="30" x14ac:dyDescent="0.15">
      <c r="A251" s="30"/>
      <c r="B251" s="31"/>
      <c r="C251" s="30"/>
      <c r="D251" s="159" t="s">
        <v>192</v>
      </c>
      <c r="E251" s="30"/>
      <c r="F251" s="160" t="s">
        <v>327</v>
      </c>
      <c r="G251" s="30"/>
      <c r="H251" s="30"/>
      <c r="I251" s="30"/>
      <c r="J251" s="30"/>
      <c r="K251" s="30"/>
      <c r="L251" s="31"/>
      <c r="M251" s="161"/>
      <c r="N251" s="162"/>
      <c r="O251" s="56"/>
      <c r="P251" s="56"/>
      <c r="Q251" s="56"/>
      <c r="R251" s="56"/>
      <c r="S251" s="56"/>
      <c r="T251" s="57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T251" s="18" t="s">
        <v>192</v>
      </c>
      <c r="AU251" s="18" t="s">
        <v>86</v>
      </c>
    </row>
    <row r="252" spans="1:65" s="14" customFormat="1" x14ac:dyDescent="0.15">
      <c r="B252" s="169"/>
      <c r="D252" s="159" t="s">
        <v>194</v>
      </c>
      <c r="F252" s="171" t="s">
        <v>1062</v>
      </c>
      <c r="H252" s="172">
        <v>135.58699999999999</v>
      </c>
      <c r="L252" s="169"/>
      <c r="M252" s="173"/>
      <c r="N252" s="174"/>
      <c r="O252" s="174"/>
      <c r="P252" s="174"/>
      <c r="Q252" s="174"/>
      <c r="R252" s="174"/>
      <c r="S252" s="174"/>
      <c r="T252" s="175"/>
      <c r="AT252" s="170" t="s">
        <v>194</v>
      </c>
      <c r="AU252" s="170" t="s">
        <v>86</v>
      </c>
      <c r="AV252" s="14" t="s">
        <v>86</v>
      </c>
      <c r="AW252" s="14" t="s">
        <v>3</v>
      </c>
      <c r="AX252" s="14" t="s">
        <v>84</v>
      </c>
      <c r="AY252" s="170" t="s">
        <v>184</v>
      </c>
    </row>
    <row r="253" spans="1:65" s="2" customFormat="1" ht="55.5" customHeight="1" x14ac:dyDescent="0.15">
      <c r="A253" s="30"/>
      <c r="B253" s="146"/>
      <c r="C253" s="147" t="s">
        <v>340</v>
      </c>
      <c r="D253" s="147" t="s">
        <v>186</v>
      </c>
      <c r="E253" s="148" t="s">
        <v>1063</v>
      </c>
      <c r="F253" s="149" t="s">
        <v>1064</v>
      </c>
      <c r="G253" s="150" t="s">
        <v>189</v>
      </c>
      <c r="H253" s="151">
        <v>36.5</v>
      </c>
      <c r="I253" s="152"/>
      <c r="J253" s="152">
        <f>ROUND(I253*H253,2)</f>
        <v>0</v>
      </c>
      <c r="K253" s="149" t="s">
        <v>190</v>
      </c>
      <c r="L253" s="31"/>
      <c r="M253" s="153" t="s">
        <v>1</v>
      </c>
      <c r="N253" s="154" t="s">
        <v>42</v>
      </c>
      <c r="O253" s="155">
        <v>0.153</v>
      </c>
      <c r="P253" s="155">
        <f>O253*H253</f>
        <v>5.5845000000000002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97</v>
      </c>
      <c r="AT253" s="157" t="s">
        <v>186</v>
      </c>
      <c r="AU253" s="157" t="s">
        <v>86</v>
      </c>
      <c r="AY253" s="18" t="s">
        <v>184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97</v>
      </c>
      <c r="BM253" s="157" t="s">
        <v>1065</v>
      </c>
    </row>
    <row r="254" spans="1:65" s="14" customFormat="1" x14ac:dyDescent="0.15">
      <c r="B254" s="169"/>
      <c r="D254" s="159" t="s">
        <v>194</v>
      </c>
      <c r="E254" s="170" t="s">
        <v>1</v>
      </c>
      <c r="F254" s="171" t="s">
        <v>1066</v>
      </c>
      <c r="H254" s="172">
        <v>36.5</v>
      </c>
      <c r="L254" s="169"/>
      <c r="M254" s="173"/>
      <c r="N254" s="174"/>
      <c r="O254" s="174"/>
      <c r="P254" s="174"/>
      <c r="Q254" s="174"/>
      <c r="R254" s="174"/>
      <c r="S254" s="174"/>
      <c r="T254" s="175"/>
      <c r="AT254" s="170" t="s">
        <v>194</v>
      </c>
      <c r="AU254" s="170" t="s">
        <v>86</v>
      </c>
      <c r="AV254" s="14" t="s">
        <v>86</v>
      </c>
      <c r="AW254" s="14" t="s">
        <v>32</v>
      </c>
      <c r="AX254" s="14" t="s">
        <v>84</v>
      </c>
      <c r="AY254" s="170" t="s">
        <v>184</v>
      </c>
    </row>
    <row r="255" spans="1:65" s="2" customFormat="1" ht="37.75" customHeight="1" x14ac:dyDescent="0.15">
      <c r="A255" s="30"/>
      <c r="B255" s="146"/>
      <c r="C255" s="147" t="s">
        <v>344</v>
      </c>
      <c r="D255" s="147" t="s">
        <v>186</v>
      </c>
      <c r="E255" s="148" t="s">
        <v>1067</v>
      </c>
      <c r="F255" s="149" t="s">
        <v>1068</v>
      </c>
      <c r="G255" s="150" t="s">
        <v>189</v>
      </c>
      <c r="H255" s="151">
        <v>20.074999999999999</v>
      </c>
      <c r="I255" s="152"/>
      <c r="J255" s="152">
        <f>ROUND(I255*H255,2)</f>
        <v>0</v>
      </c>
      <c r="K255" s="149" t="s">
        <v>190</v>
      </c>
      <c r="L255" s="31"/>
      <c r="M255" s="153" t="s">
        <v>1</v>
      </c>
      <c r="N255" s="154" t="s">
        <v>42</v>
      </c>
      <c r="O255" s="155">
        <v>0.114</v>
      </c>
      <c r="P255" s="155">
        <f>O255*H255</f>
        <v>2.2885499999999999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97</v>
      </c>
      <c r="AT255" s="157" t="s">
        <v>186</v>
      </c>
      <c r="AU255" s="157" t="s">
        <v>86</v>
      </c>
      <c r="AY255" s="18" t="s">
        <v>184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8" t="s">
        <v>84</v>
      </c>
      <c r="BK255" s="158">
        <f>ROUND(I255*H255,2)</f>
        <v>0</v>
      </c>
      <c r="BL255" s="18" t="s">
        <v>97</v>
      </c>
      <c r="BM255" s="157" t="s">
        <v>1069</v>
      </c>
    </row>
    <row r="256" spans="1:65" s="13" customFormat="1" x14ac:dyDescent="0.15">
      <c r="B256" s="163"/>
      <c r="D256" s="159" t="s">
        <v>194</v>
      </c>
      <c r="E256" s="164" t="s">
        <v>1</v>
      </c>
      <c r="F256" s="165" t="s">
        <v>1070</v>
      </c>
      <c r="H256" s="164" t="s">
        <v>1</v>
      </c>
      <c r="L256" s="163"/>
      <c r="M256" s="166"/>
      <c r="N256" s="167"/>
      <c r="O256" s="167"/>
      <c r="P256" s="167"/>
      <c r="Q256" s="167"/>
      <c r="R256" s="167"/>
      <c r="S256" s="167"/>
      <c r="T256" s="168"/>
      <c r="AT256" s="164" t="s">
        <v>194</v>
      </c>
      <c r="AU256" s="164" t="s">
        <v>86</v>
      </c>
      <c r="AV256" s="13" t="s">
        <v>84</v>
      </c>
      <c r="AW256" s="13" t="s">
        <v>32</v>
      </c>
      <c r="AX256" s="13" t="s">
        <v>77</v>
      </c>
      <c r="AY256" s="164" t="s">
        <v>184</v>
      </c>
    </row>
    <row r="257" spans="1:65" s="14" customFormat="1" x14ac:dyDescent="0.15">
      <c r="B257" s="169"/>
      <c r="D257" s="159" t="s">
        <v>194</v>
      </c>
      <c r="E257" s="170" t="s">
        <v>1</v>
      </c>
      <c r="F257" s="171" t="s">
        <v>1026</v>
      </c>
      <c r="H257" s="172">
        <v>20.074999999999999</v>
      </c>
      <c r="L257" s="169"/>
      <c r="M257" s="173"/>
      <c r="N257" s="174"/>
      <c r="O257" s="174"/>
      <c r="P257" s="174"/>
      <c r="Q257" s="174"/>
      <c r="R257" s="174"/>
      <c r="S257" s="174"/>
      <c r="T257" s="175"/>
      <c r="AT257" s="170" t="s">
        <v>194</v>
      </c>
      <c r="AU257" s="170" t="s">
        <v>86</v>
      </c>
      <c r="AV257" s="14" t="s">
        <v>86</v>
      </c>
      <c r="AW257" s="14" t="s">
        <v>32</v>
      </c>
      <c r="AX257" s="14" t="s">
        <v>84</v>
      </c>
      <c r="AY257" s="170" t="s">
        <v>184</v>
      </c>
    </row>
    <row r="258" spans="1:65" s="2" customFormat="1" ht="37.75" customHeight="1" x14ac:dyDescent="0.15">
      <c r="A258" s="30"/>
      <c r="B258" s="146"/>
      <c r="C258" s="147" t="s">
        <v>349</v>
      </c>
      <c r="D258" s="147" t="s">
        <v>186</v>
      </c>
      <c r="E258" s="148" t="s">
        <v>1071</v>
      </c>
      <c r="F258" s="149" t="s">
        <v>1072</v>
      </c>
      <c r="G258" s="150" t="s">
        <v>189</v>
      </c>
      <c r="H258" s="151">
        <v>56.575000000000003</v>
      </c>
      <c r="I258" s="152"/>
      <c r="J258" s="152">
        <f>ROUND(I258*H258,2)</f>
        <v>0</v>
      </c>
      <c r="K258" s="149" t="s">
        <v>190</v>
      </c>
      <c r="L258" s="31"/>
      <c r="M258" s="153" t="s">
        <v>1</v>
      </c>
      <c r="N258" s="154" t="s">
        <v>42</v>
      </c>
      <c r="O258" s="155">
        <v>7.0000000000000001E-3</v>
      </c>
      <c r="P258" s="155">
        <f>O258*H258</f>
        <v>0.39602500000000002</v>
      </c>
      <c r="Q258" s="155">
        <v>0</v>
      </c>
      <c r="R258" s="155">
        <f>Q258*H258</f>
        <v>0</v>
      </c>
      <c r="S258" s="155">
        <v>0</v>
      </c>
      <c r="T258" s="156">
        <f>S258*H258</f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7" t="s">
        <v>97</v>
      </c>
      <c r="AT258" s="157" t="s">
        <v>186</v>
      </c>
      <c r="AU258" s="157" t="s">
        <v>86</v>
      </c>
      <c r="AY258" s="18" t="s">
        <v>184</v>
      </c>
      <c r="BE258" s="158">
        <f>IF(N258="základní",J258,0)</f>
        <v>0</v>
      </c>
      <c r="BF258" s="158">
        <f>IF(N258="snížená",J258,0)</f>
        <v>0</v>
      </c>
      <c r="BG258" s="158">
        <f>IF(N258="zákl. přenesená",J258,0)</f>
        <v>0</v>
      </c>
      <c r="BH258" s="158">
        <f>IF(N258="sníž. přenesená",J258,0)</f>
        <v>0</v>
      </c>
      <c r="BI258" s="158">
        <f>IF(N258="nulová",J258,0)</f>
        <v>0</v>
      </c>
      <c r="BJ258" s="18" t="s">
        <v>84</v>
      </c>
      <c r="BK258" s="158">
        <f>ROUND(I258*H258,2)</f>
        <v>0</v>
      </c>
      <c r="BL258" s="18" t="s">
        <v>97</v>
      </c>
      <c r="BM258" s="157" t="s">
        <v>1073</v>
      </c>
    </row>
    <row r="259" spans="1:65" s="14" customFormat="1" x14ac:dyDescent="0.15">
      <c r="B259" s="169"/>
      <c r="D259" s="159" t="s">
        <v>194</v>
      </c>
      <c r="E259" s="170" t="s">
        <v>1</v>
      </c>
      <c r="F259" s="171" t="s">
        <v>1074</v>
      </c>
      <c r="H259" s="172">
        <v>56.575000000000003</v>
      </c>
      <c r="L259" s="169"/>
      <c r="M259" s="173"/>
      <c r="N259" s="174"/>
      <c r="O259" s="174"/>
      <c r="P259" s="174"/>
      <c r="Q259" s="174"/>
      <c r="R259" s="174"/>
      <c r="S259" s="174"/>
      <c r="T259" s="175"/>
      <c r="AT259" s="170" t="s">
        <v>194</v>
      </c>
      <c r="AU259" s="170" t="s">
        <v>86</v>
      </c>
      <c r="AV259" s="14" t="s">
        <v>86</v>
      </c>
      <c r="AW259" s="14" t="s">
        <v>32</v>
      </c>
      <c r="AX259" s="14" t="s">
        <v>84</v>
      </c>
      <c r="AY259" s="170" t="s">
        <v>184</v>
      </c>
    </row>
    <row r="260" spans="1:65" s="2" customFormat="1" ht="16.5" customHeight="1" x14ac:dyDescent="0.15">
      <c r="A260" s="30"/>
      <c r="B260" s="146"/>
      <c r="C260" s="183" t="s">
        <v>356</v>
      </c>
      <c r="D260" s="183" t="s">
        <v>310</v>
      </c>
      <c r="E260" s="184" t="s">
        <v>1075</v>
      </c>
      <c r="F260" s="185" t="s">
        <v>1076</v>
      </c>
      <c r="G260" s="186" t="s">
        <v>1077</v>
      </c>
      <c r="H260" s="187">
        <v>1.1319999999999999</v>
      </c>
      <c r="I260" s="188"/>
      <c r="J260" s="188">
        <f>ROUND(I260*H260,2)</f>
        <v>0</v>
      </c>
      <c r="K260" s="185" t="s">
        <v>190</v>
      </c>
      <c r="L260" s="189"/>
      <c r="M260" s="190" t="s">
        <v>1</v>
      </c>
      <c r="N260" s="191" t="s">
        <v>42</v>
      </c>
      <c r="O260" s="155">
        <v>0</v>
      </c>
      <c r="P260" s="155">
        <f>O260*H260</f>
        <v>0</v>
      </c>
      <c r="Q260" s="155">
        <v>1E-3</v>
      </c>
      <c r="R260" s="155">
        <f>Q260*H260</f>
        <v>1.132E-3</v>
      </c>
      <c r="S260" s="155">
        <v>0</v>
      </c>
      <c r="T260" s="156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7" t="s">
        <v>226</v>
      </c>
      <c r="AT260" s="157" t="s">
        <v>310</v>
      </c>
      <c r="AU260" s="157" t="s">
        <v>86</v>
      </c>
      <c r="AY260" s="18" t="s">
        <v>184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18" t="s">
        <v>84</v>
      </c>
      <c r="BK260" s="158">
        <f>ROUND(I260*H260,2)</f>
        <v>0</v>
      </c>
      <c r="BL260" s="18" t="s">
        <v>97</v>
      </c>
      <c r="BM260" s="157" t="s">
        <v>1078</v>
      </c>
    </row>
    <row r="261" spans="1:65" s="14" customFormat="1" x14ac:dyDescent="0.15">
      <c r="B261" s="169"/>
      <c r="D261" s="159" t="s">
        <v>194</v>
      </c>
      <c r="E261" s="170" t="s">
        <v>1</v>
      </c>
      <c r="F261" s="171" t="s">
        <v>1079</v>
      </c>
      <c r="H261" s="172">
        <v>1.1319999999999999</v>
      </c>
      <c r="L261" s="169"/>
      <c r="M261" s="173"/>
      <c r="N261" s="174"/>
      <c r="O261" s="174"/>
      <c r="P261" s="174"/>
      <c r="Q261" s="174"/>
      <c r="R261" s="174"/>
      <c r="S261" s="174"/>
      <c r="T261" s="175"/>
      <c r="AT261" s="170" t="s">
        <v>194</v>
      </c>
      <c r="AU261" s="170" t="s">
        <v>86</v>
      </c>
      <c r="AV261" s="14" t="s">
        <v>86</v>
      </c>
      <c r="AW261" s="14" t="s">
        <v>32</v>
      </c>
      <c r="AX261" s="14" t="s">
        <v>84</v>
      </c>
      <c r="AY261" s="170" t="s">
        <v>184</v>
      </c>
    </row>
    <row r="262" spans="1:65" s="12" customFormat="1" ht="22.75" customHeight="1" x14ac:dyDescent="0.15">
      <c r="B262" s="134"/>
      <c r="D262" s="135" t="s">
        <v>76</v>
      </c>
      <c r="E262" s="144" t="s">
        <v>97</v>
      </c>
      <c r="F262" s="144" t="s">
        <v>348</v>
      </c>
      <c r="J262" s="145">
        <f>BK262</f>
        <v>0</v>
      </c>
      <c r="L262" s="134"/>
      <c r="M262" s="138"/>
      <c r="N262" s="139"/>
      <c r="O262" s="139"/>
      <c r="P262" s="140">
        <f>SUM(P263:P266)</f>
        <v>21.480269999999997</v>
      </c>
      <c r="Q262" s="139"/>
      <c r="R262" s="140">
        <f>SUM(R263:R266)</f>
        <v>0</v>
      </c>
      <c r="S262" s="139"/>
      <c r="T262" s="141">
        <f>SUM(T263:T266)</f>
        <v>0</v>
      </c>
      <c r="AR262" s="135" t="s">
        <v>84</v>
      </c>
      <c r="AT262" s="142" t="s">
        <v>76</v>
      </c>
      <c r="AU262" s="142" t="s">
        <v>84</v>
      </c>
      <c r="AY262" s="135" t="s">
        <v>184</v>
      </c>
      <c r="BK262" s="143">
        <f>SUM(BK263:BK266)</f>
        <v>0</v>
      </c>
    </row>
    <row r="263" spans="1:65" s="2" customFormat="1" ht="33" customHeight="1" x14ac:dyDescent="0.15">
      <c r="A263" s="30"/>
      <c r="B263" s="146"/>
      <c r="C263" s="147" t="s">
        <v>362</v>
      </c>
      <c r="D263" s="147" t="s">
        <v>186</v>
      </c>
      <c r="E263" s="148" t="s">
        <v>350</v>
      </c>
      <c r="F263" s="149" t="s">
        <v>351</v>
      </c>
      <c r="G263" s="150" t="s">
        <v>239</v>
      </c>
      <c r="H263" s="151">
        <v>16.309999999999999</v>
      </c>
      <c r="I263" s="152"/>
      <c r="J263" s="152">
        <f>ROUND(I263*H263,2)</f>
        <v>0</v>
      </c>
      <c r="K263" s="149" t="s">
        <v>190</v>
      </c>
      <c r="L263" s="31"/>
      <c r="M263" s="153" t="s">
        <v>1</v>
      </c>
      <c r="N263" s="154" t="s">
        <v>42</v>
      </c>
      <c r="O263" s="155">
        <v>1.3169999999999999</v>
      </c>
      <c r="P263" s="155">
        <f>O263*H263</f>
        <v>21.480269999999997</v>
      </c>
      <c r="Q263" s="155">
        <v>0</v>
      </c>
      <c r="R263" s="155">
        <f>Q263*H263</f>
        <v>0</v>
      </c>
      <c r="S263" s="155">
        <v>0</v>
      </c>
      <c r="T263" s="156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84</v>
      </c>
      <c r="BK263" s="158">
        <f>ROUND(I263*H263,2)</f>
        <v>0</v>
      </c>
      <c r="BL263" s="18" t="s">
        <v>97</v>
      </c>
      <c r="BM263" s="157" t="s">
        <v>1080</v>
      </c>
    </row>
    <row r="264" spans="1:65" s="13" customFormat="1" x14ac:dyDescent="0.15">
      <c r="B264" s="163"/>
      <c r="D264" s="159" t="s">
        <v>194</v>
      </c>
      <c r="E264" s="164" t="s">
        <v>1</v>
      </c>
      <c r="F264" s="165" t="s">
        <v>1081</v>
      </c>
      <c r="H264" s="164" t="s">
        <v>1</v>
      </c>
      <c r="L264" s="163"/>
      <c r="M264" s="166"/>
      <c r="N264" s="167"/>
      <c r="O264" s="167"/>
      <c r="P264" s="167"/>
      <c r="Q264" s="167"/>
      <c r="R264" s="167"/>
      <c r="S264" s="167"/>
      <c r="T264" s="168"/>
      <c r="AT264" s="164" t="s">
        <v>194</v>
      </c>
      <c r="AU264" s="164" t="s">
        <v>86</v>
      </c>
      <c r="AV264" s="13" t="s">
        <v>84</v>
      </c>
      <c r="AW264" s="13" t="s">
        <v>32</v>
      </c>
      <c r="AX264" s="13" t="s">
        <v>77</v>
      </c>
      <c r="AY264" s="164" t="s">
        <v>184</v>
      </c>
    </row>
    <row r="265" spans="1:65" s="13" customFormat="1" x14ac:dyDescent="0.15">
      <c r="B265" s="163"/>
      <c r="D265" s="159" t="s">
        <v>194</v>
      </c>
      <c r="E265" s="164" t="s">
        <v>1</v>
      </c>
      <c r="F265" s="165" t="s">
        <v>246</v>
      </c>
      <c r="H265" s="164" t="s">
        <v>1</v>
      </c>
      <c r="L265" s="163"/>
      <c r="M265" s="166"/>
      <c r="N265" s="167"/>
      <c r="O265" s="167"/>
      <c r="P265" s="167"/>
      <c r="Q265" s="167"/>
      <c r="R265" s="167"/>
      <c r="S265" s="167"/>
      <c r="T265" s="168"/>
      <c r="AT265" s="164" t="s">
        <v>194</v>
      </c>
      <c r="AU265" s="164" t="s">
        <v>86</v>
      </c>
      <c r="AV265" s="13" t="s">
        <v>84</v>
      </c>
      <c r="AW265" s="13" t="s">
        <v>32</v>
      </c>
      <c r="AX265" s="13" t="s">
        <v>77</v>
      </c>
      <c r="AY265" s="164" t="s">
        <v>184</v>
      </c>
    </row>
    <row r="266" spans="1:65" s="14" customFormat="1" x14ac:dyDescent="0.15">
      <c r="B266" s="169"/>
      <c r="D266" s="159" t="s">
        <v>194</v>
      </c>
      <c r="E266" s="170" t="s">
        <v>1</v>
      </c>
      <c r="F266" s="171" t="s">
        <v>1082</v>
      </c>
      <c r="H266" s="172">
        <v>16.309999999999999</v>
      </c>
      <c r="L266" s="169"/>
      <c r="M266" s="173"/>
      <c r="N266" s="174"/>
      <c r="O266" s="174"/>
      <c r="P266" s="174"/>
      <c r="Q266" s="174"/>
      <c r="R266" s="174"/>
      <c r="S266" s="174"/>
      <c r="T266" s="175"/>
      <c r="AT266" s="170" t="s">
        <v>194</v>
      </c>
      <c r="AU266" s="170" t="s">
        <v>86</v>
      </c>
      <c r="AV266" s="14" t="s">
        <v>86</v>
      </c>
      <c r="AW266" s="14" t="s">
        <v>32</v>
      </c>
      <c r="AX266" s="14" t="s">
        <v>84</v>
      </c>
      <c r="AY266" s="170" t="s">
        <v>184</v>
      </c>
    </row>
    <row r="267" spans="1:65" s="12" customFormat="1" ht="22.75" customHeight="1" x14ac:dyDescent="0.15">
      <c r="B267" s="134"/>
      <c r="D267" s="135" t="s">
        <v>76</v>
      </c>
      <c r="E267" s="144" t="s">
        <v>209</v>
      </c>
      <c r="F267" s="144" t="s">
        <v>603</v>
      </c>
      <c r="J267" s="145">
        <f>BK267</f>
        <v>0</v>
      </c>
      <c r="L267" s="134"/>
      <c r="M267" s="138"/>
      <c r="N267" s="139"/>
      <c r="O267" s="139"/>
      <c r="P267" s="140">
        <f>SUM(P268:P295)</f>
        <v>61.867463000000001</v>
      </c>
      <c r="Q267" s="139"/>
      <c r="R267" s="140">
        <f>SUM(R268:R295)</f>
        <v>6.2096110999999992</v>
      </c>
      <c r="S267" s="139"/>
      <c r="T267" s="141">
        <f>SUM(T268:T295)</f>
        <v>0</v>
      </c>
      <c r="AR267" s="135" t="s">
        <v>84</v>
      </c>
      <c r="AT267" s="142" t="s">
        <v>76</v>
      </c>
      <c r="AU267" s="142" t="s">
        <v>84</v>
      </c>
      <c r="AY267" s="135" t="s">
        <v>184</v>
      </c>
      <c r="BK267" s="143">
        <f>SUM(BK268:BK295)</f>
        <v>0</v>
      </c>
    </row>
    <row r="268" spans="1:65" s="2" customFormat="1" ht="33" customHeight="1" x14ac:dyDescent="0.15">
      <c r="A268" s="30"/>
      <c r="B268" s="146"/>
      <c r="C268" s="147" t="s">
        <v>366</v>
      </c>
      <c r="D268" s="147" t="s">
        <v>186</v>
      </c>
      <c r="E268" s="148" t="s">
        <v>604</v>
      </c>
      <c r="F268" s="149" t="s">
        <v>605</v>
      </c>
      <c r="G268" s="150" t="s">
        <v>189</v>
      </c>
      <c r="H268" s="151">
        <v>51.92</v>
      </c>
      <c r="I268" s="152"/>
      <c r="J268" s="152">
        <f>ROUND(I268*H268,2)</f>
        <v>0</v>
      </c>
      <c r="K268" s="149" t="s">
        <v>190</v>
      </c>
      <c r="L268" s="31"/>
      <c r="M268" s="153" t="s">
        <v>1</v>
      </c>
      <c r="N268" s="154" t="s">
        <v>42</v>
      </c>
      <c r="O268" s="155">
        <v>8.3000000000000004E-2</v>
      </c>
      <c r="P268" s="155">
        <f>O268*H268</f>
        <v>4.3093600000000007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97</v>
      </c>
      <c r="AT268" s="157" t="s">
        <v>186</v>
      </c>
      <c r="AU268" s="157" t="s">
        <v>86</v>
      </c>
      <c r="AY268" s="18" t="s">
        <v>184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8" t="s">
        <v>84</v>
      </c>
      <c r="BK268" s="158">
        <f>ROUND(I268*H268,2)</f>
        <v>0</v>
      </c>
      <c r="BL268" s="18" t="s">
        <v>97</v>
      </c>
      <c r="BM268" s="157" t="s">
        <v>1083</v>
      </c>
    </row>
    <row r="269" spans="1:65" s="13" customFormat="1" x14ac:dyDescent="0.15">
      <c r="B269" s="163"/>
      <c r="D269" s="159" t="s">
        <v>194</v>
      </c>
      <c r="E269" s="164" t="s">
        <v>1</v>
      </c>
      <c r="F269" s="165" t="s">
        <v>537</v>
      </c>
      <c r="H269" s="164" t="s">
        <v>1</v>
      </c>
      <c r="L269" s="163"/>
      <c r="M269" s="166"/>
      <c r="N269" s="167"/>
      <c r="O269" s="167"/>
      <c r="P269" s="167"/>
      <c r="Q269" s="167"/>
      <c r="R269" s="167"/>
      <c r="S269" s="167"/>
      <c r="T269" s="168"/>
      <c r="AT269" s="164" t="s">
        <v>194</v>
      </c>
      <c r="AU269" s="164" t="s">
        <v>86</v>
      </c>
      <c r="AV269" s="13" t="s">
        <v>84</v>
      </c>
      <c r="AW269" s="13" t="s">
        <v>32</v>
      </c>
      <c r="AX269" s="13" t="s">
        <v>77</v>
      </c>
      <c r="AY269" s="164" t="s">
        <v>184</v>
      </c>
    </row>
    <row r="270" spans="1:65" s="14" customFormat="1" x14ac:dyDescent="0.15">
      <c r="B270" s="169"/>
      <c r="D270" s="159" t="s">
        <v>194</v>
      </c>
      <c r="E270" s="170" t="s">
        <v>1</v>
      </c>
      <c r="F270" s="171" t="s">
        <v>1003</v>
      </c>
      <c r="H270" s="172">
        <v>51.92</v>
      </c>
      <c r="L270" s="169"/>
      <c r="M270" s="173"/>
      <c r="N270" s="174"/>
      <c r="O270" s="174"/>
      <c r="P270" s="174"/>
      <c r="Q270" s="174"/>
      <c r="R270" s="174"/>
      <c r="S270" s="174"/>
      <c r="T270" s="175"/>
      <c r="AT270" s="170" t="s">
        <v>194</v>
      </c>
      <c r="AU270" s="170" t="s">
        <v>86</v>
      </c>
      <c r="AV270" s="14" t="s">
        <v>86</v>
      </c>
      <c r="AW270" s="14" t="s">
        <v>32</v>
      </c>
      <c r="AX270" s="14" t="s">
        <v>84</v>
      </c>
      <c r="AY270" s="170" t="s">
        <v>184</v>
      </c>
    </row>
    <row r="271" spans="1:65" s="2" customFormat="1" ht="33" customHeight="1" x14ac:dyDescent="0.15">
      <c r="A271" s="30"/>
      <c r="B271" s="146"/>
      <c r="C271" s="147" t="s">
        <v>370</v>
      </c>
      <c r="D271" s="147" t="s">
        <v>186</v>
      </c>
      <c r="E271" s="148" t="s">
        <v>607</v>
      </c>
      <c r="F271" s="149" t="s">
        <v>608</v>
      </c>
      <c r="G271" s="150" t="s">
        <v>189</v>
      </c>
      <c r="H271" s="151">
        <v>85.722999999999999</v>
      </c>
      <c r="I271" s="152"/>
      <c r="J271" s="152">
        <f>ROUND(I271*H271,2)</f>
        <v>0</v>
      </c>
      <c r="K271" s="149" t="s">
        <v>190</v>
      </c>
      <c r="L271" s="31"/>
      <c r="M271" s="153" t="s">
        <v>1</v>
      </c>
      <c r="N271" s="154" t="s">
        <v>42</v>
      </c>
      <c r="O271" s="155">
        <v>0.152</v>
      </c>
      <c r="P271" s="155">
        <f>O271*H271</f>
        <v>13.029895999999999</v>
      </c>
      <c r="Q271" s="155">
        <v>0</v>
      </c>
      <c r="R271" s="155">
        <f>Q271*H271</f>
        <v>0</v>
      </c>
      <c r="S271" s="155">
        <v>0</v>
      </c>
      <c r="T271" s="156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7" t="s">
        <v>97</v>
      </c>
      <c r="AT271" s="157" t="s">
        <v>186</v>
      </c>
      <c r="AU271" s="157" t="s">
        <v>86</v>
      </c>
      <c r="AY271" s="18" t="s">
        <v>184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8" t="s">
        <v>84</v>
      </c>
      <c r="BK271" s="158">
        <f>ROUND(I271*H271,2)</f>
        <v>0</v>
      </c>
      <c r="BL271" s="18" t="s">
        <v>97</v>
      </c>
      <c r="BM271" s="157" t="s">
        <v>1084</v>
      </c>
    </row>
    <row r="272" spans="1:65" s="13" customFormat="1" x14ac:dyDescent="0.15">
      <c r="B272" s="163"/>
      <c r="D272" s="159" t="s">
        <v>194</v>
      </c>
      <c r="E272" s="164" t="s">
        <v>1</v>
      </c>
      <c r="F272" s="165" t="s">
        <v>195</v>
      </c>
      <c r="H272" s="164" t="s">
        <v>1</v>
      </c>
      <c r="L272" s="163"/>
      <c r="M272" s="166"/>
      <c r="N272" s="167"/>
      <c r="O272" s="167"/>
      <c r="P272" s="167"/>
      <c r="Q272" s="167"/>
      <c r="R272" s="167"/>
      <c r="S272" s="167"/>
      <c r="T272" s="168"/>
      <c r="AT272" s="164" t="s">
        <v>194</v>
      </c>
      <c r="AU272" s="164" t="s">
        <v>86</v>
      </c>
      <c r="AV272" s="13" t="s">
        <v>84</v>
      </c>
      <c r="AW272" s="13" t="s">
        <v>32</v>
      </c>
      <c r="AX272" s="13" t="s">
        <v>77</v>
      </c>
      <c r="AY272" s="164" t="s">
        <v>184</v>
      </c>
    </row>
    <row r="273" spans="1:65" s="13" customFormat="1" x14ac:dyDescent="0.15">
      <c r="B273" s="163"/>
      <c r="D273" s="159" t="s">
        <v>194</v>
      </c>
      <c r="E273" s="164" t="s">
        <v>1</v>
      </c>
      <c r="F273" s="165" t="s">
        <v>196</v>
      </c>
      <c r="H273" s="164" t="s">
        <v>1</v>
      </c>
      <c r="L273" s="163"/>
      <c r="M273" s="166"/>
      <c r="N273" s="167"/>
      <c r="O273" s="167"/>
      <c r="P273" s="167"/>
      <c r="Q273" s="167"/>
      <c r="R273" s="167"/>
      <c r="S273" s="167"/>
      <c r="T273" s="168"/>
      <c r="AT273" s="164" t="s">
        <v>194</v>
      </c>
      <c r="AU273" s="164" t="s">
        <v>86</v>
      </c>
      <c r="AV273" s="13" t="s">
        <v>84</v>
      </c>
      <c r="AW273" s="13" t="s">
        <v>32</v>
      </c>
      <c r="AX273" s="13" t="s">
        <v>77</v>
      </c>
      <c r="AY273" s="164" t="s">
        <v>184</v>
      </c>
    </row>
    <row r="274" spans="1:65" s="14" customFormat="1" x14ac:dyDescent="0.15">
      <c r="B274" s="169"/>
      <c r="D274" s="159" t="s">
        <v>194</v>
      </c>
      <c r="E274" s="170" t="s">
        <v>1</v>
      </c>
      <c r="F274" s="171" t="s">
        <v>1003</v>
      </c>
      <c r="H274" s="172">
        <v>51.92</v>
      </c>
      <c r="L274" s="169"/>
      <c r="M274" s="173"/>
      <c r="N274" s="174"/>
      <c r="O274" s="174"/>
      <c r="P274" s="174"/>
      <c r="Q274" s="174"/>
      <c r="R274" s="174"/>
      <c r="S274" s="174"/>
      <c r="T274" s="175"/>
      <c r="AT274" s="170" t="s">
        <v>194</v>
      </c>
      <c r="AU274" s="170" t="s">
        <v>86</v>
      </c>
      <c r="AV274" s="14" t="s">
        <v>86</v>
      </c>
      <c r="AW274" s="14" t="s">
        <v>32</v>
      </c>
      <c r="AX274" s="14" t="s">
        <v>77</v>
      </c>
      <c r="AY274" s="170" t="s">
        <v>184</v>
      </c>
    </row>
    <row r="275" spans="1:65" s="14" customFormat="1" x14ac:dyDescent="0.15">
      <c r="B275" s="169"/>
      <c r="D275" s="159" t="s">
        <v>194</v>
      </c>
      <c r="E275" s="170" t="s">
        <v>1</v>
      </c>
      <c r="F275" s="171" t="s">
        <v>1085</v>
      </c>
      <c r="H275" s="172">
        <v>33.802999999999997</v>
      </c>
      <c r="L275" s="169"/>
      <c r="M275" s="173"/>
      <c r="N275" s="174"/>
      <c r="O275" s="174"/>
      <c r="P275" s="174"/>
      <c r="Q275" s="174"/>
      <c r="R275" s="174"/>
      <c r="S275" s="174"/>
      <c r="T275" s="175"/>
      <c r="AT275" s="170" t="s">
        <v>194</v>
      </c>
      <c r="AU275" s="170" t="s">
        <v>86</v>
      </c>
      <c r="AV275" s="14" t="s">
        <v>86</v>
      </c>
      <c r="AW275" s="14" t="s">
        <v>32</v>
      </c>
      <c r="AX275" s="14" t="s">
        <v>77</v>
      </c>
      <c r="AY275" s="170" t="s">
        <v>184</v>
      </c>
    </row>
    <row r="276" spans="1:65" s="15" customFormat="1" x14ac:dyDescent="0.15">
      <c r="B276" s="176"/>
      <c r="D276" s="159" t="s">
        <v>194</v>
      </c>
      <c r="E276" s="177" t="s">
        <v>1</v>
      </c>
      <c r="F276" s="178" t="s">
        <v>242</v>
      </c>
      <c r="H276" s="179">
        <v>85.722999999999999</v>
      </c>
      <c r="L276" s="176"/>
      <c r="M276" s="180"/>
      <c r="N276" s="181"/>
      <c r="O276" s="181"/>
      <c r="P276" s="181"/>
      <c r="Q276" s="181"/>
      <c r="R276" s="181"/>
      <c r="S276" s="181"/>
      <c r="T276" s="182"/>
      <c r="AT276" s="177" t="s">
        <v>194</v>
      </c>
      <c r="AU276" s="177" t="s">
        <v>86</v>
      </c>
      <c r="AV276" s="15" t="s">
        <v>97</v>
      </c>
      <c r="AW276" s="15" t="s">
        <v>32</v>
      </c>
      <c r="AX276" s="15" t="s">
        <v>84</v>
      </c>
      <c r="AY276" s="177" t="s">
        <v>184</v>
      </c>
    </row>
    <row r="277" spans="1:65" s="2" customFormat="1" ht="49" customHeight="1" x14ac:dyDescent="0.15">
      <c r="A277" s="30"/>
      <c r="B277" s="146"/>
      <c r="C277" s="147" t="s">
        <v>374</v>
      </c>
      <c r="D277" s="147" t="s">
        <v>186</v>
      </c>
      <c r="E277" s="148" t="s">
        <v>610</v>
      </c>
      <c r="F277" s="149" t="s">
        <v>611</v>
      </c>
      <c r="G277" s="150" t="s">
        <v>189</v>
      </c>
      <c r="H277" s="151">
        <v>51.92</v>
      </c>
      <c r="I277" s="152"/>
      <c r="J277" s="152">
        <f>ROUND(I277*H277,2)</f>
        <v>0</v>
      </c>
      <c r="K277" s="149" t="s">
        <v>190</v>
      </c>
      <c r="L277" s="31"/>
      <c r="M277" s="153" t="s">
        <v>1</v>
      </c>
      <c r="N277" s="154" t="s">
        <v>42</v>
      </c>
      <c r="O277" s="155">
        <v>0.14899999999999999</v>
      </c>
      <c r="P277" s="155">
        <f>O277*H277</f>
        <v>7.7360800000000003</v>
      </c>
      <c r="Q277" s="155">
        <v>0</v>
      </c>
      <c r="R277" s="155">
        <f>Q277*H277</f>
        <v>0</v>
      </c>
      <c r="S277" s="155">
        <v>0</v>
      </c>
      <c r="T277" s="156">
        <f>S277*H277</f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57" t="s">
        <v>97</v>
      </c>
      <c r="AT277" s="157" t="s">
        <v>186</v>
      </c>
      <c r="AU277" s="157" t="s">
        <v>86</v>
      </c>
      <c r="AY277" s="18" t="s">
        <v>184</v>
      </c>
      <c r="BE277" s="158">
        <f>IF(N277="základní",J277,0)</f>
        <v>0</v>
      </c>
      <c r="BF277" s="158">
        <f>IF(N277="snížená",J277,0)</f>
        <v>0</v>
      </c>
      <c r="BG277" s="158">
        <f>IF(N277="zákl. přenesená",J277,0)</f>
        <v>0</v>
      </c>
      <c r="BH277" s="158">
        <f>IF(N277="sníž. přenesená",J277,0)</f>
        <v>0</v>
      </c>
      <c r="BI277" s="158">
        <f>IF(N277="nulová",J277,0)</f>
        <v>0</v>
      </c>
      <c r="BJ277" s="18" t="s">
        <v>84</v>
      </c>
      <c r="BK277" s="158">
        <f>ROUND(I277*H277,2)</f>
        <v>0</v>
      </c>
      <c r="BL277" s="18" t="s">
        <v>97</v>
      </c>
      <c r="BM277" s="157" t="s">
        <v>1086</v>
      </c>
    </row>
    <row r="278" spans="1:65" s="13" customFormat="1" x14ac:dyDescent="0.15">
      <c r="B278" s="163"/>
      <c r="D278" s="159" t="s">
        <v>194</v>
      </c>
      <c r="E278" s="164" t="s">
        <v>1</v>
      </c>
      <c r="F278" s="165" t="s">
        <v>195</v>
      </c>
      <c r="H278" s="164" t="s">
        <v>1</v>
      </c>
      <c r="L278" s="163"/>
      <c r="M278" s="166"/>
      <c r="N278" s="167"/>
      <c r="O278" s="167"/>
      <c r="P278" s="167"/>
      <c r="Q278" s="167"/>
      <c r="R278" s="167"/>
      <c r="S278" s="167"/>
      <c r="T278" s="168"/>
      <c r="AT278" s="164" t="s">
        <v>194</v>
      </c>
      <c r="AU278" s="164" t="s">
        <v>86</v>
      </c>
      <c r="AV278" s="13" t="s">
        <v>84</v>
      </c>
      <c r="AW278" s="13" t="s">
        <v>32</v>
      </c>
      <c r="AX278" s="13" t="s">
        <v>77</v>
      </c>
      <c r="AY278" s="164" t="s">
        <v>184</v>
      </c>
    </row>
    <row r="279" spans="1:65" s="13" customFormat="1" x14ac:dyDescent="0.15">
      <c r="B279" s="163"/>
      <c r="D279" s="159" t="s">
        <v>194</v>
      </c>
      <c r="E279" s="164" t="s">
        <v>1</v>
      </c>
      <c r="F279" s="165" t="s">
        <v>196</v>
      </c>
      <c r="H279" s="164" t="s">
        <v>1</v>
      </c>
      <c r="L279" s="163"/>
      <c r="M279" s="166"/>
      <c r="N279" s="167"/>
      <c r="O279" s="167"/>
      <c r="P279" s="167"/>
      <c r="Q279" s="167"/>
      <c r="R279" s="167"/>
      <c r="S279" s="167"/>
      <c r="T279" s="168"/>
      <c r="AT279" s="164" t="s">
        <v>194</v>
      </c>
      <c r="AU279" s="164" t="s">
        <v>86</v>
      </c>
      <c r="AV279" s="13" t="s">
        <v>84</v>
      </c>
      <c r="AW279" s="13" t="s">
        <v>32</v>
      </c>
      <c r="AX279" s="13" t="s">
        <v>77</v>
      </c>
      <c r="AY279" s="164" t="s">
        <v>184</v>
      </c>
    </row>
    <row r="280" spans="1:65" s="14" customFormat="1" x14ac:dyDescent="0.15">
      <c r="B280" s="169"/>
      <c r="D280" s="159" t="s">
        <v>194</v>
      </c>
      <c r="E280" s="170" t="s">
        <v>1</v>
      </c>
      <c r="F280" s="171" t="s">
        <v>1003</v>
      </c>
      <c r="H280" s="172">
        <v>51.92</v>
      </c>
      <c r="L280" s="169"/>
      <c r="M280" s="173"/>
      <c r="N280" s="174"/>
      <c r="O280" s="174"/>
      <c r="P280" s="174"/>
      <c r="Q280" s="174"/>
      <c r="R280" s="174"/>
      <c r="S280" s="174"/>
      <c r="T280" s="175"/>
      <c r="AT280" s="170" t="s">
        <v>194</v>
      </c>
      <c r="AU280" s="170" t="s">
        <v>86</v>
      </c>
      <c r="AV280" s="14" t="s">
        <v>86</v>
      </c>
      <c r="AW280" s="14" t="s">
        <v>32</v>
      </c>
      <c r="AX280" s="14" t="s">
        <v>84</v>
      </c>
      <c r="AY280" s="170" t="s">
        <v>184</v>
      </c>
    </row>
    <row r="281" spans="1:65" s="2" customFormat="1" ht="24.25" customHeight="1" x14ac:dyDescent="0.15">
      <c r="A281" s="30"/>
      <c r="B281" s="146"/>
      <c r="C281" s="147" t="s">
        <v>378</v>
      </c>
      <c r="D281" s="147" t="s">
        <v>186</v>
      </c>
      <c r="E281" s="148" t="s">
        <v>613</v>
      </c>
      <c r="F281" s="149" t="s">
        <v>614</v>
      </c>
      <c r="G281" s="150" t="s">
        <v>189</v>
      </c>
      <c r="H281" s="151">
        <v>51.92</v>
      </c>
      <c r="I281" s="152"/>
      <c r="J281" s="152">
        <f>ROUND(I281*H281,2)</f>
        <v>0</v>
      </c>
      <c r="K281" s="149" t="s">
        <v>190</v>
      </c>
      <c r="L281" s="31"/>
      <c r="M281" s="153" t="s">
        <v>1</v>
      </c>
      <c r="N281" s="154" t="s">
        <v>42</v>
      </c>
      <c r="O281" s="155">
        <v>4.0000000000000001E-3</v>
      </c>
      <c r="P281" s="155">
        <f>O281*H281</f>
        <v>0.20768</v>
      </c>
      <c r="Q281" s="155">
        <v>0</v>
      </c>
      <c r="R281" s="155">
        <f>Q281*H281</f>
        <v>0</v>
      </c>
      <c r="S281" s="155">
        <v>0</v>
      </c>
      <c r="T281" s="156">
        <f>S281*H281</f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57" t="s">
        <v>97</v>
      </c>
      <c r="AT281" s="157" t="s">
        <v>186</v>
      </c>
      <c r="AU281" s="157" t="s">
        <v>86</v>
      </c>
      <c r="AY281" s="18" t="s">
        <v>184</v>
      </c>
      <c r="BE281" s="158">
        <f>IF(N281="základní",J281,0)</f>
        <v>0</v>
      </c>
      <c r="BF281" s="158">
        <f>IF(N281="snížená",J281,0)</f>
        <v>0</v>
      </c>
      <c r="BG281" s="158">
        <f>IF(N281="zákl. přenesená",J281,0)</f>
        <v>0</v>
      </c>
      <c r="BH281" s="158">
        <f>IF(N281="sníž. přenesená",J281,0)</f>
        <v>0</v>
      </c>
      <c r="BI281" s="158">
        <f>IF(N281="nulová",J281,0)</f>
        <v>0</v>
      </c>
      <c r="BJ281" s="18" t="s">
        <v>84</v>
      </c>
      <c r="BK281" s="158">
        <f>ROUND(I281*H281,2)</f>
        <v>0</v>
      </c>
      <c r="BL281" s="18" t="s">
        <v>97</v>
      </c>
      <c r="BM281" s="157" t="s">
        <v>1087</v>
      </c>
    </row>
    <row r="282" spans="1:65" s="13" customFormat="1" x14ac:dyDescent="0.15">
      <c r="B282" s="163"/>
      <c r="D282" s="159" t="s">
        <v>194</v>
      </c>
      <c r="E282" s="164" t="s">
        <v>1</v>
      </c>
      <c r="F282" s="165" t="s">
        <v>195</v>
      </c>
      <c r="H282" s="164" t="s">
        <v>1</v>
      </c>
      <c r="L282" s="163"/>
      <c r="M282" s="166"/>
      <c r="N282" s="167"/>
      <c r="O282" s="167"/>
      <c r="P282" s="167"/>
      <c r="Q282" s="167"/>
      <c r="R282" s="167"/>
      <c r="S282" s="167"/>
      <c r="T282" s="168"/>
      <c r="AT282" s="164" t="s">
        <v>194</v>
      </c>
      <c r="AU282" s="164" t="s">
        <v>86</v>
      </c>
      <c r="AV282" s="13" t="s">
        <v>84</v>
      </c>
      <c r="AW282" s="13" t="s">
        <v>32</v>
      </c>
      <c r="AX282" s="13" t="s">
        <v>77</v>
      </c>
      <c r="AY282" s="164" t="s">
        <v>184</v>
      </c>
    </row>
    <row r="283" spans="1:65" s="13" customFormat="1" x14ac:dyDescent="0.15">
      <c r="B283" s="163"/>
      <c r="D283" s="159" t="s">
        <v>194</v>
      </c>
      <c r="E283" s="164" t="s">
        <v>1</v>
      </c>
      <c r="F283" s="165" t="s">
        <v>196</v>
      </c>
      <c r="H283" s="164" t="s">
        <v>1</v>
      </c>
      <c r="L283" s="163"/>
      <c r="M283" s="166"/>
      <c r="N283" s="167"/>
      <c r="O283" s="167"/>
      <c r="P283" s="167"/>
      <c r="Q283" s="167"/>
      <c r="R283" s="167"/>
      <c r="S283" s="167"/>
      <c r="T283" s="168"/>
      <c r="AT283" s="164" t="s">
        <v>194</v>
      </c>
      <c r="AU283" s="164" t="s">
        <v>86</v>
      </c>
      <c r="AV283" s="13" t="s">
        <v>84</v>
      </c>
      <c r="AW283" s="13" t="s">
        <v>32</v>
      </c>
      <c r="AX283" s="13" t="s">
        <v>77</v>
      </c>
      <c r="AY283" s="164" t="s">
        <v>184</v>
      </c>
    </row>
    <row r="284" spans="1:65" s="14" customFormat="1" x14ac:dyDescent="0.15">
      <c r="B284" s="169"/>
      <c r="D284" s="159" t="s">
        <v>194</v>
      </c>
      <c r="E284" s="170" t="s">
        <v>1</v>
      </c>
      <c r="F284" s="171" t="s">
        <v>1003</v>
      </c>
      <c r="H284" s="172">
        <v>51.92</v>
      </c>
      <c r="L284" s="169"/>
      <c r="M284" s="173"/>
      <c r="N284" s="174"/>
      <c r="O284" s="174"/>
      <c r="P284" s="174"/>
      <c r="Q284" s="174"/>
      <c r="R284" s="174"/>
      <c r="S284" s="174"/>
      <c r="T284" s="175"/>
      <c r="AT284" s="170" t="s">
        <v>194</v>
      </c>
      <c r="AU284" s="170" t="s">
        <v>86</v>
      </c>
      <c r="AV284" s="14" t="s">
        <v>86</v>
      </c>
      <c r="AW284" s="14" t="s">
        <v>32</v>
      </c>
      <c r="AX284" s="14" t="s">
        <v>84</v>
      </c>
      <c r="AY284" s="170" t="s">
        <v>184</v>
      </c>
    </row>
    <row r="285" spans="1:65" s="2" customFormat="1" ht="24.25" customHeight="1" x14ac:dyDescent="0.15">
      <c r="A285" s="30"/>
      <c r="B285" s="146"/>
      <c r="C285" s="147" t="s">
        <v>382</v>
      </c>
      <c r="D285" s="147" t="s">
        <v>186</v>
      </c>
      <c r="E285" s="148" t="s">
        <v>616</v>
      </c>
      <c r="F285" s="149" t="s">
        <v>617</v>
      </c>
      <c r="G285" s="150" t="s">
        <v>189</v>
      </c>
      <c r="H285" s="151">
        <v>80.239999999999995</v>
      </c>
      <c r="I285" s="152"/>
      <c r="J285" s="152">
        <f>ROUND(I285*H285,2)</f>
        <v>0</v>
      </c>
      <c r="K285" s="149" t="s">
        <v>190</v>
      </c>
      <c r="L285" s="31"/>
      <c r="M285" s="153" t="s">
        <v>1</v>
      </c>
      <c r="N285" s="154" t="s">
        <v>42</v>
      </c>
      <c r="O285" s="155">
        <v>2E-3</v>
      </c>
      <c r="P285" s="155">
        <f>O285*H285</f>
        <v>0.16047999999999998</v>
      </c>
      <c r="Q285" s="155">
        <v>0</v>
      </c>
      <c r="R285" s="155">
        <f>Q285*H285</f>
        <v>0</v>
      </c>
      <c r="S285" s="155">
        <v>0</v>
      </c>
      <c r="T285" s="156">
        <f>S285*H285</f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97</v>
      </c>
      <c r="AT285" s="157" t="s">
        <v>186</v>
      </c>
      <c r="AU285" s="157" t="s">
        <v>86</v>
      </c>
      <c r="AY285" s="18" t="s">
        <v>184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8" t="s">
        <v>84</v>
      </c>
      <c r="BK285" s="158">
        <f>ROUND(I285*H285,2)</f>
        <v>0</v>
      </c>
      <c r="BL285" s="18" t="s">
        <v>97</v>
      </c>
      <c r="BM285" s="157" t="s">
        <v>1088</v>
      </c>
    </row>
    <row r="286" spans="1:65" s="13" customFormat="1" x14ac:dyDescent="0.15">
      <c r="B286" s="163"/>
      <c r="D286" s="159" t="s">
        <v>194</v>
      </c>
      <c r="E286" s="164" t="s">
        <v>1</v>
      </c>
      <c r="F286" s="165" t="s">
        <v>195</v>
      </c>
      <c r="H286" s="164" t="s">
        <v>1</v>
      </c>
      <c r="L286" s="163"/>
      <c r="M286" s="166"/>
      <c r="N286" s="167"/>
      <c r="O286" s="167"/>
      <c r="P286" s="167"/>
      <c r="Q286" s="167"/>
      <c r="R286" s="167"/>
      <c r="S286" s="167"/>
      <c r="T286" s="168"/>
      <c r="AT286" s="164" t="s">
        <v>194</v>
      </c>
      <c r="AU286" s="164" t="s">
        <v>86</v>
      </c>
      <c r="AV286" s="13" t="s">
        <v>84</v>
      </c>
      <c r="AW286" s="13" t="s">
        <v>32</v>
      </c>
      <c r="AX286" s="13" t="s">
        <v>77</v>
      </c>
      <c r="AY286" s="164" t="s">
        <v>184</v>
      </c>
    </row>
    <row r="287" spans="1:65" s="13" customFormat="1" x14ac:dyDescent="0.15">
      <c r="B287" s="163"/>
      <c r="D287" s="159" t="s">
        <v>194</v>
      </c>
      <c r="E287" s="164" t="s">
        <v>1</v>
      </c>
      <c r="F287" s="165" t="s">
        <v>196</v>
      </c>
      <c r="H287" s="164" t="s">
        <v>1</v>
      </c>
      <c r="L287" s="163"/>
      <c r="M287" s="166"/>
      <c r="N287" s="167"/>
      <c r="O287" s="167"/>
      <c r="P287" s="167"/>
      <c r="Q287" s="167"/>
      <c r="R287" s="167"/>
      <c r="S287" s="167"/>
      <c r="T287" s="168"/>
      <c r="AT287" s="164" t="s">
        <v>194</v>
      </c>
      <c r="AU287" s="164" t="s">
        <v>86</v>
      </c>
      <c r="AV287" s="13" t="s">
        <v>84</v>
      </c>
      <c r="AW287" s="13" t="s">
        <v>32</v>
      </c>
      <c r="AX287" s="13" t="s">
        <v>77</v>
      </c>
      <c r="AY287" s="164" t="s">
        <v>184</v>
      </c>
    </row>
    <row r="288" spans="1:65" s="14" customFormat="1" x14ac:dyDescent="0.15">
      <c r="B288" s="169"/>
      <c r="D288" s="159" t="s">
        <v>194</v>
      </c>
      <c r="E288" s="170" t="s">
        <v>1</v>
      </c>
      <c r="F288" s="171" t="s">
        <v>1009</v>
      </c>
      <c r="H288" s="172">
        <v>80.239999999999995</v>
      </c>
      <c r="L288" s="169"/>
      <c r="M288" s="173"/>
      <c r="N288" s="174"/>
      <c r="O288" s="174"/>
      <c r="P288" s="174"/>
      <c r="Q288" s="174"/>
      <c r="R288" s="174"/>
      <c r="S288" s="174"/>
      <c r="T288" s="175"/>
      <c r="AT288" s="170" t="s">
        <v>194</v>
      </c>
      <c r="AU288" s="170" t="s">
        <v>86</v>
      </c>
      <c r="AV288" s="14" t="s">
        <v>86</v>
      </c>
      <c r="AW288" s="14" t="s">
        <v>32</v>
      </c>
      <c r="AX288" s="14" t="s">
        <v>84</v>
      </c>
      <c r="AY288" s="170" t="s">
        <v>184</v>
      </c>
    </row>
    <row r="289" spans="1:65" s="2" customFormat="1" ht="44.25" customHeight="1" x14ac:dyDescent="0.15">
      <c r="A289" s="30"/>
      <c r="B289" s="146"/>
      <c r="C289" s="147" t="s">
        <v>390</v>
      </c>
      <c r="D289" s="147" t="s">
        <v>186</v>
      </c>
      <c r="E289" s="148" t="s">
        <v>619</v>
      </c>
      <c r="F289" s="149" t="s">
        <v>620</v>
      </c>
      <c r="G289" s="150" t="s">
        <v>189</v>
      </c>
      <c r="H289" s="151">
        <v>80.239999999999995</v>
      </c>
      <c r="I289" s="152"/>
      <c r="J289" s="152">
        <f>ROUND(I289*H289,2)</f>
        <v>0</v>
      </c>
      <c r="K289" s="149" t="s">
        <v>190</v>
      </c>
      <c r="L289" s="31"/>
      <c r="M289" s="153" t="s">
        <v>1</v>
      </c>
      <c r="N289" s="154" t="s">
        <v>42</v>
      </c>
      <c r="O289" s="155">
        <v>7.0999999999999994E-2</v>
      </c>
      <c r="P289" s="155">
        <f>O289*H289</f>
        <v>5.6970399999999994</v>
      </c>
      <c r="Q289" s="155">
        <v>0</v>
      </c>
      <c r="R289" s="155">
        <f>Q289*H289</f>
        <v>0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97</v>
      </c>
      <c r="AT289" s="157" t="s">
        <v>186</v>
      </c>
      <c r="AU289" s="157" t="s">
        <v>86</v>
      </c>
      <c r="AY289" s="18" t="s">
        <v>184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97</v>
      </c>
      <c r="BM289" s="157" t="s">
        <v>1089</v>
      </c>
    </row>
    <row r="290" spans="1:65" s="13" customFormat="1" x14ac:dyDescent="0.15">
      <c r="B290" s="163"/>
      <c r="D290" s="159" t="s">
        <v>194</v>
      </c>
      <c r="E290" s="164" t="s">
        <v>1</v>
      </c>
      <c r="F290" s="165" t="s">
        <v>195</v>
      </c>
      <c r="H290" s="164" t="s">
        <v>1</v>
      </c>
      <c r="L290" s="163"/>
      <c r="M290" s="166"/>
      <c r="N290" s="167"/>
      <c r="O290" s="167"/>
      <c r="P290" s="167"/>
      <c r="Q290" s="167"/>
      <c r="R290" s="167"/>
      <c r="S290" s="167"/>
      <c r="T290" s="168"/>
      <c r="AT290" s="164" t="s">
        <v>194</v>
      </c>
      <c r="AU290" s="164" t="s">
        <v>86</v>
      </c>
      <c r="AV290" s="13" t="s">
        <v>84</v>
      </c>
      <c r="AW290" s="13" t="s">
        <v>32</v>
      </c>
      <c r="AX290" s="13" t="s">
        <v>77</v>
      </c>
      <c r="AY290" s="164" t="s">
        <v>184</v>
      </c>
    </row>
    <row r="291" spans="1:65" s="13" customFormat="1" x14ac:dyDescent="0.15">
      <c r="B291" s="163"/>
      <c r="D291" s="159" t="s">
        <v>194</v>
      </c>
      <c r="E291" s="164" t="s">
        <v>1</v>
      </c>
      <c r="F291" s="165" t="s">
        <v>196</v>
      </c>
      <c r="H291" s="164" t="s">
        <v>1</v>
      </c>
      <c r="L291" s="163"/>
      <c r="M291" s="166"/>
      <c r="N291" s="167"/>
      <c r="O291" s="167"/>
      <c r="P291" s="167"/>
      <c r="Q291" s="167"/>
      <c r="R291" s="167"/>
      <c r="S291" s="167"/>
      <c r="T291" s="168"/>
      <c r="AT291" s="164" t="s">
        <v>194</v>
      </c>
      <c r="AU291" s="164" t="s">
        <v>86</v>
      </c>
      <c r="AV291" s="13" t="s">
        <v>84</v>
      </c>
      <c r="AW291" s="13" t="s">
        <v>32</v>
      </c>
      <c r="AX291" s="13" t="s">
        <v>77</v>
      </c>
      <c r="AY291" s="164" t="s">
        <v>184</v>
      </c>
    </row>
    <row r="292" spans="1:65" s="14" customFormat="1" x14ac:dyDescent="0.15">
      <c r="B292" s="169"/>
      <c r="D292" s="159" t="s">
        <v>194</v>
      </c>
      <c r="E292" s="170" t="s">
        <v>1</v>
      </c>
      <c r="F292" s="171" t="s">
        <v>1009</v>
      </c>
      <c r="H292" s="172">
        <v>80.239999999999995</v>
      </c>
      <c r="L292" s="169"/>
      <c r="M292" s="173"/>
      <c r="N292" s="174"/>
      <c r="O292" s="174"/>
      <c r="P292" s="174"/>
      <c r="Q292" s="174"/>
      <c r="R292" s="174"/>
      <c r="S292" s="174"/>
      <c r="T292" s="175"/>
      <c r="AT292" s="170" t="s">
        <v>194</v>
      </c>
      <c r="AU292" s="170" t="s">
        <v>86</v>
      </c>
      <c r="AV292" s="14" t="s">
        <v>86</v>
      </c>
      <c r="AW292" s="14" t="s">
        <v>32</v>
      </c>
      <c r="AX292" s="14" t="s">
        <v>84</v>
      </c>
      <c r="AY292" s="170" t="s">
        <v>184</v>
      </c>
    </row>
    <row r="293" spans="1:65" s="2" customFormat="1" ht="55.5" customHeight="1" x14ac:dyDescent="0.15">
      <c r="A293" s="30"/>
      <c r="B293" s="146"/>
      <c r="C293" s="147" t="s">
        <v>396</v>
      </c>
      <c r="D293" s="147" t="s">
        <v>186</v>
      </c>
      <c r="E293" s="148" t="s">
        <v>1090</v>
      </c>
      <c r="F293" s="149" t="s">
        <v>1091</v>
      </c>
      <c r="G293" s="150" t="s">
        <v>189</v>
      </c>
      <c r="H293" s="151">
        <v>33.802999999999997</v>
      </c>
      <c r="I293" s="152"/>
      <c r="J293" s="152">
        <f>ROUND(I293*H293,2)</f>
        <v>0</v>
      </c>
      <c r="K293" s="149" t="s">
        <v>190</v>
      </c>
      <c r="L293" s="31"/>
      <c r="M293" s="153" t="s">
        <v>1</v>
      </c>
      <c r="N293" s="154" t="s">
        <v>42</v>
      </c>
      <c r="O293" s="155">
        <v>0.90900000000000003</v>
      </c>
      <c r="P293" s="155">
        <f>O293*H293</f>
        <v>30.726927</v>
      </c>
      <c r="Q293" s="155">
        <v>0.1837</v>
      </c>
      <c r="R293" s="155">
        <f>Q293*H293</f>
        <v>6.2096110999999992</v>
      </c>
      <c r="S293" s="155">
        <v>0</v>
      </c>
      <c r="T293" s="156">
        <f>S293*H293</f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57" t="s">
        <v>97</v>
      </c>
      <c r="AT293" s="157" t="s">
        <v>186</v>
      </c>
      <c r="AU293" s="157" t="s">
        <v>86</v>
      </c>
      <c r="AY293" s="18" t="s">
        <v>184</v>
      </c>
      <c r="BE293" s="158">
        <f>IF(N293="základní",J293,0)</f>
        <v>0</v>
      </c>
      <c r="BF293" s="158">
        <f>IF(N293="snížená",J293,0)</f>
        <v>0</v>
      </c>
      <c r="BG293" s="158">
        <f>IF(N293="zákl. přenesená",J293,0)</f>
        <v>0</v>
      </c>
      <c r="BH293" s="158">
        <f>IF(N293="sníž. přenesená",J293,0)</f>
        <v>0</v>
      </c>
      <c r="BI293" s="158">
        <f>IF(N293="nulová",J293,0)</f>
        <v>0</v>
      </c>
      <c r="BJ293" s="18" t="s">
        <v>84</v>
      </c>
      <c r="BK293" s="158">
        <f>ROUND(I293*H293,2)</f>
        <v>0</v>
      </c>
      <c r="BL293" s="18" t="s">
        <v>97</v>
      </c>
      <c r="BM293" s="157" t="s">
        <v>1092</v>
      </c>
    </row>
    <row r="294" spans="1:65" s="13" customFormat="1" x14ac:dyDescent="0.15">
      <c r="B294" s="163"/>
      <c r="D294" s="159" t="s">
        <v>194</v>
      </c>
      <c r="E294" s="164" t="s">
        <v>1</v>
      </c>
      <c r="F294" s="165" t="s">
        <v>1093</v>
      </c>
      <c r="H294" s="164" t="s">
        <v>1</v>
      </c>
      <c r="L294" s="163"/>
      <c r="M294" s="166"/>
      <c r="N294" s="167"/>
      <c r="O294" s="167"/>
      <c r="P294" s="167"/>
      <c r="Q294" s="167"/>
      <c r="R294" s="167"/>
      <c r="S294" s="167"/>
      <c r="T294" s="168"/>
      <c r="AT294" s="164" t="s">
        <v>194</v>
      </c>
      <c r="AU294" s="164" t="s">
        <v>86</v>
      </c>
      <c r="AV294" s="13" t="s">
        <v>84</v>
      </c>
      <c r="AW294" s="13" t="s">
        <v>32</v>
      </c>
      <c r="AX294" s="13" t="s">
        <v>77</v>
      </c>
      <c r="AY294" s="164" t="s">
        <v>184</v>
      </c>
    </row>
    <row r="295" spans="1:65" s="14" customFormat="1" x14ac:dyDescent="0.15">
      <c r="B295" s="169"/>
      <c r="D295" s="159" t="s">
        <v>194</v>
      </c>
      <c r="E295" s="170" t="s">
        <v>1</v>
      </c>
      <c r="F295" s="171" t="s">
        <v>1001</v>
      </c>
      <c r="H295" s="172">
        <v>33.802999999999997</v>
      </c>
      <c r="L295" s="169"/>
      <c r="M295" s="173"/>
      <c r="N295" s="174"/>
      <c r="O295" s="174"/>
      <c r="P295" s="174"/>
      <c r="Q295" s="174"/>
      <c r="R295" s="174"/>
      <c r="S295" s="174"/>
      <c r="T295" s="175"/>
      <c r="AT295" s="170" t="s">
        <v>194</v>
      </c>
      <c r="AU295" s="170" t="s">
        <v>86</v>
      </c>
      <c r="AV295" s="14" t="s">
        <v>86</v>
      </c>
      <c r="AW295" s="14" t="s">
        <v>32</v>
      </c>
      <c r="AX295" s="14" t="s">
        <v>84</v>
      </c>
      <c r="AY295" s="170" t="s">
        <v>184</v>
      </c>
    </row>
    <row r="296" spans="1:65" s="12" customFormat="1" ht="22.75" customHeight="1" x14ac:dyDescent="0.15">
      <c r="B296" s="134"/>
      <c r="D296" s="135" t="s">
        <v>76</v>
      </c>
      <c r="E296" s="144" t="s">
        <v>214</v>
      </c>
      <c r="F296" s="144" t="s">
        <v>1094</v>
      </c>
      <c r="J296" s="145">
        <f>BK296</f>
        <v>0</v>
      </c>
      <c r="L296" s="134"/>
      <c r="M296" s="138"/>
      <c r="N296" s="139"/>
      <c r="O296" s="139"/>
      <c r="P296" s="140">
        <f>SUM(P297:P298)</f>
        <v>0.22445999999999999</v>
      </c>
      <c r="Q296" s="139"/>
      <c r="R296" s="140">
        <f>SUM(R297:R298)</f>
        <v>0.21766268999999996</v>
      </c>
      <c r="S296" s="139"/>
      <c r="T296" s="141">
        <f>SUM(T297:T298)</f>
        <v>0</v>
      </c>
      <c r="AR296" s="135" t="s">
        <v>84</v>
      </c>
      <c r="AT296" s="142" t="s">
        <v>76</v>
      </c>
      <c r="AU296" s="142" t="s">
        <v>84</v>
      </c>
      <c r="AY296" s="135" t="s">
        <v>184</v>
      </c>
      <c r="BK296" s="143">
        <f>SUM(BK297:BK298)</f>
        <v>0</v>
      </c>
    </row>
    <row r="297" spans="1:65" s="2" customFormat="1" ht="33" customHeight="1" x14ac:dyDescent="0.15">
      <c r="A297" s="30"/>
      <c r="B297" s="146"/>
      <c r="C297" s="147" t="s">
        <v>403</v>
      </c>
      <c r="D297" s="147" t="s">
        <v>186</v>
      </c>
      <c r="E297" s="148" t="s">
        <v>1095</v>
      </c>
      <c r="F297" s="149" t="s">
        <v>1096</v>
      </c>
      <c r="G297" s="150" t="s">
        <v>239</v>
      </c>
      <c r="H297" s="151">
        <v>8.6999999999999994E-2</v>
      </c>
      <c r="I297" s="152"/>
      <c r="J297" s="152">
        <f>ROUND(I297*H297,2)</f>
        <v>0</v>
      </c>
      <c r="K297" s="149" t="s">
        <v>190</v>
      </c>
      <c r="L297" s="31"/>
      <c r="M297" s="153" t="s">
        <v>1</v>
      </c>
      <c r="N297" s="154" t="s">
        <v>42</v>
      </c>
      <c r="O297" s="155">
        <v>2.58</v>
      </c>
      <c r="P297" s="155">
        <f>O297*H297</f>
        <v>0.22445999999999999</v>
      </c>
      <c r="Q297" s="155">
        <v>2.5018699999999998</v>
      </c>
      <c r="R297" s="155">
        <f>Q297*H297</f>
        <v>0.21766268999999996</v>
      </c>
      <c r="S297" s="155">
        <v>0</v>
      </c>
      <c r="T297" s="156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97</v>
      </c>
      <c r="AT297" s="157" t="s">
        <v>186</v>
      </c>
      <c r="AU297" s="157" t="s">
        <v>86</v>
      </c>
      <c r="AY297" s="18" t="s">
        <v>184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8" t="s">
        <v>84</v>
      </c>
      <c r="BK297" s="158">
        <f>ROUND(I297*H297,2)</f>
        <v>0</v>
      </c>
      <c r="BL297" s="18" t="s">
        <v>97</v>
      </c>
      <c r="BM297" s="157" t="s">
        <v>1097</v>
      </c>
    </row>
    <row r="298" spans="1:65" s="14" customFormat="1" x14ac:dyDescent="0.15">
      <c r="B298" s="169"/>
      <c r="D298" s="159" t="s">
        <v>194</v>
      </c>
      <c r="E298" s="170" t="s">
        <v>1</v>
      </c>
      <c r="F298" s="171" t="s">
        <v>1098</v>
      </c>
      <c r="H298" s="172">
        <v>8.6999999999999994E-2</v>
      </c>
      <c r="L298" s="169"/>
      <c r="M298" s="173"/>
      <c r="N298" s="174"/>
      <c r="O298" s="174"/>
      <c r="P298" s="174"/>
      <c r="Q298" s="174"/>
      <c r="R298" s="174"/>
      <c r="S298" s="174"/>
      <c r="T298" s="175"/>
      <c r="AT298" s="170" t="s">
        <v>194</v>
      </c>
      <c r="AU298" s="170" t="s">
        <v>86</v>
      </c>
      <c r="AV298" s="14" t="s">
        <v>86</v>
      </c>
      <c r="AW298" s="14" t="s">
        <v>32</v>
      </c>
      <c r="AX298" s="14" t="s">
        <v>84</v>
      </c>
      <c r="AY298" s="170" t="s">
        <v>184</v>
      </c>
    </row>
    <row r="299" spans="1:65" s="12" customFormat="1" ht="22.75" customHeight="1" x14ac:dyDescent="0.15">
      <c r="B299" s="134"/>
      <c r="D299" s="135" t="s">
        <v>76</v>
      </c>
      <c r="E299" s="144" t="s">
        <v>226</v>
      </c>
      <c r="F299" s="144" t="s">
        <v>395</v>
      </c>
      <c r="J299" s="145">
        <f>BK299</f>
        <v>0</v>
      </c>
      <c r="L299" s="134"/>
      <c r="M299" s="138"/>
      <c r="N299" s="139"/>
      <c r="O299" s="139"/>
      <c r="P299" s="140">
        <f>SUM(P300:P321)</f>
        <v>102.94981399999999</v>
      </c>
      <c r="Q299" s="139"/>
      <c r="R299" s="140">
        <f>SUM(R300:R321)</f>
        <v>2.7324454200000003</v>
      </c>
      <c r="S299" s="139"/>
      <c r="T299" s="141">
        <f>SUM(T300:T321)</f>
        <v>3.3000000000000003</v>
      </c>
      <c r="AR299" s="135" t="s">
        <v>84</v>
      </c>
      <c r="AT299" s="142" t="s">
        <v>76</v>
      </c>
      <c r="AU299" s="142" t="s">
        <v>84</v>
      </c>
      <c r="AY299" s="135" t="s">
        <v>184</v>
      </c>
      <c r="BK299" s="143">
        <f>SUM(BK300:BK321)</f>
        <v>0</v>
      </c>
    </row>
    <row r="300" spans="1:65" s="2" customFormat="1" ht="37.75" customHeight="1" x14ac:dyDescent="0.15">
      <c r="A300" s="30"/>
      <c r="B300" s="146"/>
      <c r="C300" s="147" t="s">
        <v>409</v>
      </c>
      <c r="D300" s="147" t="s">
        <v>186</v>
      </c>
      <c r="E300" s="148" t="s">
        <v>1099</v>
      </c>
      <c r="F300" s="149" t="s">
        <v>1100</v>
      </c>
      <c r="G300" s="150" t="s">
        <v>359</v>
      </c>
      <c r="H300" s="151">
        <v>10</v>
      </c>
      <c r="I300" s="152"/>
      <c r="J300" s="152">
        <f t="shared" ref="J300:J314" si="0">ROUND(I300*H300,2)</f>
        <v>0</v>
      </c>
      <c r="K300" s="149" t="s">
        <v>190</v>
      </c>
      <c r="L300" s="31"/>
      <c r="M300" s="153" t="s">
        <v>1</v>
      </c>
      <c r="N300" s="154" t="s">
        <v>42</v>
      </c>
      <c r="O300" s="155">
        <v>1.56</v>
      </c>
      <c r="P300" s="155">
        <f t="shared" ref="P300:P314" si="1">O300*H300</f>
        <v>15.600000000000001</v>
      </c>
      <c r="Q300" s="155">
        <v>6.8640000000000007E-2</v>
      </c>
      <c r="R300" s="155">
        <f t="shared" ref="R300:R314" si="2">Q300*H300</f>
        <v>0.68640000000000012</v>
      </c>
      <c r="S300" s="155">
        <v>0</v>
      </c>
      <c r="T300" s="156">
        <f t="shared" ref="T300:T314" si="3"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97</v>
      </c>
      <c r="AT300" s="157" t="s">
        <v>186</v>
      </c>
      <c r="AU300" s="157" t="s">
        <v>86</v>
      </c>
      <c r="AY300" s="18" t="s">
        <v>184</v>
      </c>
      <c r="BE300" s="158">
        <f t="shared" ref="BE300:BE314" si="4">IF(N300="základní",J300,0)</f>
        <v>0</v>
      </c>
      <c r="BF300" s="158">
        <f t="shared" ref="BF300:BF314" si="5">IF(N300="snížená",J300,0)</f>
        <v>0</v>
      </c>
      <c r="BG300" s="158">
        <f t="shared" ref="BG300:BG314" si="6">IF(N300="zákl. přenesená",J300,0)</f>
        <v>0</v>
      </c>
      <c r="BH300" s="158">
        <f t="shared" ref="BH300:BH314" si="7">IF(N300="sníž. přenesená",J300,0)</f>
        <v>0</v>
      </c>
      <c r="BI300" s="158">
        <f t="shared" ref="BI300:BI314" si="8">IF(N300="nulová",J300,0)</f>
        <v>0</v>
      </c>
      <c r="BJ300" s="18" t="s">
        <v>84</v>
      </c>
      <c r="BK300" s="158">
        <f t="shared" ref="BK300:BK314" si="9">ROUND(I300*H300,2)</f>
        <v>0</v>
      </c>
      <c r="BL300" s="18" t="s">
        <v>97</v>
      </c>
      <c r="BM300" s="157" t="s">
        <v>1101</v>
      </c>
    </row>
    <row r="301" spans="1:65" s="2" customFormat="1" ht="37.75" customHeight="1" x14ac:dyDescent="0.15">
      <c r="A301" s="30"/>
      <c r="B301" s="146"/>
      <c r="C301" s="147" t="s">
        <v>413</v>
      </c>
      <c r="D301" s="147" t="s">
        <v>186</v>
      </c>
      <c r="E301" s="148" t="s">
        <v>1102</v>
      </c>
      <c r="F301" s="149" t="s">
        <v>1103</v>
      </c>
      <c r="G301" s="150" t="s">
        <v>229</v>
      </c>
      <c r="H301" s="151">
        <v>51.01</v>
      </c>
      <c r="I301" s="152"/>
      <c r="J301" s="152">
        <f t="shared" si="0"/>
        <v>0</v>
      </c>
      <c r="K301" s="149" t="s">
        <v>190</v>
      </c>
      <c r="L301" s="31"/>
      <c r="M301" s="153" t="s">
        <v>1</v>
      </c>
      <c r="N301" s="154" t="s">
        <v>42</v>
      </c>
      <c r="O301" s="155">
        <v>0.28299999999999997</v>
      </c>
      <c r="P301" s="155">
        <f t="shared" si="1"/>
        <v>14.435829999999997</v>
      </c>
      <c r="Q301" s="155">
        <v>3.0000000000000001E-5</v>
      </c>
      <c r="R301" s="155">
        <f t="shared" si="2"/>
        <v>1.5303000000000001E-3</v>
      </c>
      <c r="S301" s="155">
        <v>0</v>
      </c>
      <c r="T301" s="156">
        <f t="shared" si="3"/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97</v>
      </c>
      <c r="AT301" s="157" t="s">
        <v>186</v>
      </c>
      <c r="AU301" s="157" t="s">
        <v>86</v>
      </c>
      <c r="AY301" s="18" t="s">
        <v>184</v>
      </c>
      <c r="BE301" s="158">
        <f t="shared" si="4"/>
        <v>0</v>
      </c>
      <c r="BF301" s="158">
        <f t="shared" si="5"/>
        <v>0</v>
      </c>
      <c r="BG301" s="158">
        <f t="shared" si="6"/>
        <v>0</v>
      </c>
      <c r="BH301" s="158">
        <f t="shared" si="7"/>
        <v>0</v>
      </c>
      <c r="BI301" s="158">
        <f t="shared" si="8"/>
        <v>0</v>
      </c>
      <c r="BJ301" s="18" t="s">
        <v>84</v>
      </c>
      <c r="BK301" s="158">
        <f t="shared" si="9"/>
        <v>0</v>
      </c>
      <c r="BL301" s="18" t="s">
        <v>97</v>
      </c>
      <c r="BM301" s="157" t="s">
        <v>1104</v>
      </c>
    </row>
    <row r="302" spans="1:65" s="2" customFormat="1" ht="24.25" customHeight="1" x14ac:dyDescent="0.15">
      <c r="A302" s="30"/>
      <c r="B302" s="146"/>
      <c r="C302" s="183" t="s">
        <v>418</v>
      </c>
      <c r="D302" s="183" t="s">
        <v>310</v>
      </c>
      <c r="E302" s="184" t="s">
        <v>1105</v>
      </c>
      <c r="F302" s="185" t="s">
        <v>1106</v>
      </c>
      <c r="G302" s="186" t="s">
        <v>229</v>
      </c>
      <c r="H302" s="187">
        <v>51.01</v>
      </c>
      <c r="I302" s="188"/>
      <c r="J302" s="188">
        <f t="shared" si="0"/>
        <v>0</v>
      </c>
      <c r="K302" s="185" t="s">
        <v>190</v>
      </c>
      <c r="L302" s="189"/>
      <c r="M302" s="190" t="s">
        <v>1</v>
      </c>
      <c r="N302" s="191" t="s">
        <v>42</v>
      </c>
      <c r="O302" s="155">
        <v>0</v>
      </c>
      <c r="P302" s="155">
        <f t="shared" si="1"/>
        <v>0</v>
      </c>
      <c r="Q302" s="155">
        <v>2.4E-2</v>
      </c>
      <c r="R302" s="155">
        <f t="shared" si="2"/>
        <v>1.22424</v>
      </c>
      <c r="S302" s="155">
        <v>0</v>
      </c>
      <c r="T302" s="156">
        <f t="shared" si="3"/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226</v>
      </c>
      <c r="AT302" s="157" t="s">
        <v>310</v>
      </c>
      <c r="AU302" s="157" t="s">
        <v>86</v>
      </c>
      <c r="AY302" s="18" t="s">
        <v>184</v>
      </c>
      <c r="BE302" s="158">
        <f t="shared" si="4"/>
        <v>0</v>
      </c>
      <c r="BF302" s="158">
        <f t="shared" si="5"/>
        <v>0</v>
      </c>
      <c r="BG302" s="158">
        <f t="shared" si="6"/>
        <v>0</v>
      </c>
      <c r="BH302" s="158">
        <f t="shared" si="7"/>
        <v>0</v>
      </c>
      <c r="BI302" s="158">
        <f t="shared" si="8"/>
        <v>0</v>
      </c>
      <c r="BJ302" s="18" t="s">
        <v>84</v>
      </c>
      <c r="BK302" s="158">
        <f t="shared" si="9"/>
        <v>0</v>
      </c>
      <c r="BL302" s="18" t="s">
        <v>97</v>
      </c>
      <c r="BM302" s="157" t="s">
        <v>1107</v>
      </c>
    </row>
    <row r="303" spans="1:65" s="2" customFormat="1" ht="37.75" customHeight="1" x14ac:dyDescent="0.15">
      <c r="A303" s="30"/>
      <c r="B303" s="146"/>
      <c r="C303" s="147" t="s">
        <v>422</v>
      </c>
      <c r="D303" s="147" t="s">
        <v>186</v>
      </c>
      <c r="E303" s="148" t="s">
        <v>410</v>
      </c>
      <c r="F303" s="149" t="s">
        <v>411</v>
      </c>
      <c r="G303" s="150" t="s">
        <v>359</v>
      </c>
      <c r="H303" s="151">
        <v>8</v>
      </c>
      <c r="I303" s="152"/>
      <c r="J303" s="152">
        <f t="shared" si="0"/>
        <v>0</v>
      </c>
      <c r="K303" s="149" t="s">
        <v>190</v>
      </c>
      <c r="L303" s="31"/>
      <c r="M303" s="153" t="s">
        <v>1</v>
      </c>
      <c r="N303" s="154" t="s">
        <v>42</v>
      </c>
      <c r="O303" s="155">
        <v>0.53900000000000003</v>
      </c>
      <c r="P303" s="155">
        <f t="shared" si="1"/>
        <v>4.3120000000000003</v>
      </c>
      <c r="Q303" s="155">
        <v>6.9999999999999994E-5</v>
      </c>
      <c r="R303" s="155">
        <f t="shared" si="2"/>
        <v>5.5999999999999995E-4</v>
      </c>
      <c r="S303" s="155">
        <v>0</v>
      </c>
      <c r="T303" s="156">
        <f t="shared" si="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97</v>
      </c>
      <c r="AT303" s="157" t="s">
        <v>186</v>
      </c>
      <c r="AU303" s="157" t="s">
        <v>86</v>
      </c>
      <c r="AY303" s="18" t="s">
        <v>184</v>
      </c>
      <c r="BE303" s="158">
        <f t="shared" si="4"/>
        <v>0</v>
      </c>
      <c r="BF303" s="158">
        <f t="shared" si="5"/>
        <v>0</v>
      </c>
      <c r="BG303" s="158">
        <f t="shared" si="6"/>
        <v>0</v>
      </c>
      <c r="BH303" s="158">
        <f t="shared" si="7"/>
        <v>0</v>
      </c>
      <c r="BI303" s="158">
        <f t="shared" si="8"/>
        <v>0</v>
      </c>
      <c r="BJ303" s="18" t="s">
        <v>84</v>
      </c>
      <c r="BK303" s="158">
        <f t="shared" si="9"/>
        <v>0</v>
      </c>
      <c r="BL303" s="18" t="s">
        <v>97</v>
      </c>
      <c r="BM303" s="157" t="s">
        <v>1108</v>
      </c>
    </row>
    <row r="304" spans="1:65" s="2" customFormat="1" ht="24.25" customHeight="1" x14ac:dyDescent="0.15">
      <c r="A304" s="30"/>
      <c r="B304" s="146"/>
      <c r="C304" s="183" t="s">
        <v>426</v>
      </c>
      <c r="D304" s="183" t="s">
        <v>310</v>
      </c>
      <c r="E304" s="184" t="s">
        <v>1109</v>
      </c>
      <c r="F304" s="185" t="s">
        <v>1110</v>
      </c>
      <c r="G304" s="186" t="s">
        <v>359</v>
      </c>
      <c r="H304" s="187">
        <v>2</v>
      </c>
      <c r="I304" s="188"/>
      <c r="J304" s="188">
        <f t="shared" si="0"/>
        <v>0</v>
      </c>
      <c r="K304" s="185" t="s">
        <v>190</v>
      </c>
      <c r="L304" s="189"/>
      <c r="M304" s="190" t="s">
        <v>1</v>
      </c>
      <c r="N304" s="191" t="s">
        <v>42</v>
      </c>
      <c r="O304" s="155">
        <v>0</v>
      </c>
      <c r="P304" s="155">
        <f t="shared" si="1"/>
        <v>0</v>
      </c>
      <c r="Q304" s="155">
        <v>0.01</v>
      </c>
      <c r="R304" s="155">
        <f t="shared" si="2"/>
        <v>0.02</v>
      </c>
      <c r="S304" s="155">
        <v>0</v>
      </c>
      <c r="T304" s="156">
        <f t="shared" si="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226</v>
      </c>
      <c r="AT304" s="157" t="s">
        <v>310</v>
      </c>
      <c r="AU304" s="157" t="s">
        <v>86</v>
      </c>
      <c r="AY304" s="18" t="s">
        <v>184</v>
      </c>
      <c r="BE304" s="158">
        <f t="shared" si="4"/>
        <v>0</v>
      </c>
      <c r="BF304" s="158">
        <f t="shared" si="5"/>
        <v>0</v>
      </c>
      <c r="BG304" s="158">
        <f t="shared" si="6"/>
        <v>0</v>
      </c>
      <c r="BH304" s="158">
        <f t="shared" si="7"/>
        <v>0</v>
      </c>
      <c r="BI304" s="158">
        <f t="shared" si="8"/>
        <v>0</v>
      </c>
      <c r="BJ304" s="18" t="s">
        <v>84</v>
      </c>
      <c r="BK304" s="158">
        <f t="shared" si="9"/>
        <v>0</v>
      </c>
      <c r="BL304" s="18" t="s">
        <v>97</v>
      </c>
      <c r="BM304" s="157" t="s">
        <v>1111</v>
      </c>
    </row>
    <row r="305" spans="1:65" s="2" customFormat="1" ht="24.25" customHeight="1" x14ac:dyDescent="0.15">
      <c r="A305" s="30"/>
      <c r="B305" s="146"/>
      <c r="C305" s="183" t="s">
        <v>431</v>
      </c>
      <c r="D305" s="183" t="s">
        <v>310</v>
      </c>
      <c r="E305" s="184" t="s">
        <v>1112</v>
      </c>
      <c r="F305" s="185" t="s">
        <v>1113</v>
      </c>
      <c r="G305" s="186" t="s">
        <v>359</v>
      </c>
      <c r="H305" s="187">
        <v>6</v>
      </c>
      <c r="I305" s="188"/>
      <c r="J305" s="188">
        <f t="shared" si="0"/>
        <v>0</v>
      </c>
      <c r="K305" s="185" t="s">
        <v>190</v>
      </c>
      <c r="L305" s="189"/>
      <c r="M305" s="190" t="s">
        <v>1</v>
      </c>
      <c r="N305" s="191" t="s">
        <v>42</v>
      </c>
      <c r="O305" s="155">
        <v>0</v>
      </c>
      <c r="P305" s="155">
        <f t="shared" si="1"/>
        <v>0</v>
      </c>
      <c r="Q305" s="155">
        <v>0.01</v>
      </c>
      <c r="R305" s="155">
        <f t="shared" si="2"/>
        <v>0.06</v>
      </c>
      <c r="S305" s="155">
        <v>0</v>
      </c>
      <c r="T305" s="156">
        <f t="shared" si="3"/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7" t="s">
        <v>226</v>
      </c>
      <c r="AT305" s="157" t="s">
        <v>310</v>
      </c>
      <c r="AU305" s="157" t="s">
        <v>86</v>
      </c>
      <c r="AY305" s="18" t="s">
        <v>184</v>
      </c>
      <c r="BE305" s="158">
        <f t="shared" si="4"/>
        <v>0</v>
      </c>
      <c r="BF305" s="158">
        <f t="shared" si="5"/>
        <v>0</v>
      </c>
      <c r="BG305" s="158">
        <f t="shared" si="6"/>
        <v>0</v>
      </c>
      <c r="BH305" s="158">
        <f t="shared" si="7"/>
        <v>0</v>
      </c>
      <c r="BI305" s="158">
        <f t="shared" si="8"/>
        <v>0</v>
      </c>
      <c r="BJ305" s="18" t="s">
        <v>84</v>
      </c>
      <c r="BK305" s="158">
        <f t="shared" si="9"/>
        <v>0</v>
      </c>
      <c r="BL305" s="18" t="s">
        <v>97</v>
      </c>
      <c r="BM305" s="157" t="s">
        <v>1114</v>
      </c>
    </row>
    <row r="306" spans="1:65" s="2" customFormat="1" ht="44.25" customHeight="1" x14ac:dyDescent="0.15">
      <c r="A306" s="30"/>
      <c r="B306" s="146"/>
      <c r="C306" s="147" t="s">
        <v>435</v>
      </c>
      <c r="D306" s="147" t="s">
        <v>186</v>
      </c>
      <c r="E306" s="148" t="s">
        <v>1115</v>
      </c>
      <c r="F306" s="149" t="s">
        <v>1116</v>
      </c>
      <c r="G306" s="150" t="s">
        <v>229</v>
      </c>
      <c r="H306" s="151">
        <v>100.16</v>
      </c>
      <c r="I306" s="152"/>
      <c r="J306" s="152">
        <f t="shared" si="0"/>
        <v>0</v>
      </c>
      <c r="K306" s="149" t="s">
        <v>190</v>
      </c>
      <c r="L306" s="31"/>
      <c r="M306" s="153" t="s">
        <v>1</v>
      </c>
      <c r="N306" s="154" t="s">
        <v>42</v>
      </c>
      <c r="O306" s="155">
        <v>0.29199999999999998</v>
      </c>
      <c r="P306" s="155">
        <f t="shared" si="1"/>
        <v>29.246719999999996</v>
      </c>
      <c r="Q306" s="155">
        <v>2.48E-3</v>
      </c>
      <c r="R306" s="155">
        <f t="shared" si="2"/>
        <v>0.2483968</v>
      </c>
      <c r="S306" s="155">
        <v>0</v>
      </c>
      <c r="T306" s="156">
        <f t="shared" si="3"/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97</v>
      </c>
      <c r="AT306" s="157" t="s">
        <v>186</v>
      </c>
      <c r="AU306" s="157" t="s">
        <v>86</v>
      </c>
      <c r="AY306" s="18" t="s">
        <v>184</v>
      </c>
      <c r="BE306" s="158">
        <f t="shared" si="4"/>
        <v>0</v>
      </c>
      <c r="BF306" s="158">
        <f t="shared" si="5"/>
        <v>0</v>
      </c>
      <c r="BG306" s="158">
        <f t="shared" si="6"/>
        <v>0</v>
      </c>
      <c r="BH306" s="158">
        <f t="shared" si="7"/>
        <v>0</v>
      </c>
      <c r="BI306" s="158">
        <f t="shared" si="8"/>
        <v>0</v>
      </c>
      <c r="BJ306" s="18" t="s">
        <v>84</v>
      </c>
      <c r="BK306" s="158">
        <f t="shared" si="9"/>
        <v>0</v>
      </c>
      <c r="BL306" s="18" t="s">
        <v>97</v>
      </c>
      <c r="BM306" s="157" t="s">
        <v>1117</v>
      </c>
    </row>
    <row r="307" spans="1:65" s="2" customFormat="1" ht="37.75" customHeight="1" x14ac:dyDescent="0.15">
      <c r="A307" s="30"/>
      <c r="B307" s="146"/>
      <c r="C307" s="147" t="s">
        <v>439</v>
      </c>
      <c r="D307" s="147" t="s">
        <v>186</v>
      </c>
      <c r="E307" s="148" t="s">
        <v>1118</v>
      </c>
      <c r="F307" s="149" t="s">
        <v>1119</v>
      </c>
      <c r="G307" s="150" t="s">
        <v>359</v>
      </c>
      <c r="H307" s="151">
        <v>17</v>
      </c>
      <c r="I307" s="152"/>
      <c r="J307" s="152">
        <f t="shared" si="0"/>
        <v>0</v>
      </c>
      <c r="K307" s="149" t="s">
        <v>190</v>
      </c>
      <c r="L307" s="31"/>
      <c r="M307" s="153" t="s">
        <v>1</v>
      </c>
      <c r="N307" s="154" t="s">
        <v>42</v>
      </c>
      <c r="O307" s="155">
        <v>0.68300000000000005</v>
      </c>
      <c r="P307" s="155">
        <f t="shared" si="1"/>
        <v>11.611000000000001</v>
      </c>
      <c r="Q307" s="155">
        <v>0</v>
      </c>
      <c r="R307" s="155">
        <f t="shared" si="2"/>
        <v>0</v>
      </c>
      <c r="S307" s="155">
        <v>0</v>
      </c>
      <c r="T307" s="156">
        <f t="shared" si="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97</v>
      </c>
      <c r="AT307" s="157" t="s">
        <v>186</v>
      </c>
      <c r="AU307" s="157" t="s">
        <v>86</v>
      </c>
      <c r="AY307" s="18" t="s">
        <v>184</v>
      </c>
      <c r="BE307" s="158">
        <f t="shared" si="4"/>
        <v>0</v>
      </c>
      <c r="BF307" s="158">
        <f t="shared" si="5"/>
        <v>0</v>
      </c>
      <c r="BG307" s="158">
        <f t="shared" si="6"/>
        <v>0</v>
      </c>
      <c r="BH307" s="158">
        <f t="shared" si="7"/>
        <v>0</v>
      </c>
      <c r="BI307" s="158">
        <f t="shared" si="8"/>
        <v>0</v>
      </c>
      <c r="BJ307" s="18" t="s">
        <v>84</v>
      </c>
      <c r="BK307" s="158">
        <f t="shared" si="9"/>
        <v>0</v>
      </c>
      <c r="BL307" s="18" t="s">
        <v>97</v>
      </c>
      <c r="BM307" s="157" t="s">
        <v>1120</v>
      </c>
    </row>
    <row r="308" spans="1:65" s="2" customFormat="1" ht="16.5" customHeight="1" x14ac:dyDescent="0.15">
      <c r="A308" s="30"/>
      <c r="B308" s="146"/>
      <c r="C308" s="183" t="s">
        <v>444</v>
      </c>
      <c r="D308" s="183" t="s">
        <v>310</v>
      </c>
      <c r="E308" s="184" t="s">
        <v>1121</v>
      </c>
      <c r="F308" s="185" t="s">
        <v>1122</v>
      </c>
      <c r="G308" s="186" t="s">
        <v>359</v>
      </c>
      <c r="H308" s="187">
        <v>11</v>
      </c>
      <c r="I308" s="188"/>
      <c r="J308" s="188">
        <f t="shared" si="0"/>
        <v>0</v>
      </c>
      <c r="K308" s="185" t="s">
        <v>190</v>
      </c>
      <c r="L308" s="189"/>
      <c r="M308" s="190" t="s">
        <v>1</v>
      </c>
      <c r="N308" s="191" t="s">
        <v>42</v>
      </c>
      <c r="O308" s="155">
        <v>0</v>
      </c>
      <c r="P308" s="155">
        <f t="shared" si="1"/>
        <v>0</v>
      </c>
      <c r="Q308" s="155">
        <v>7.6000000000000004E-4</v>
      </c>
      <c r="R308" s="155">
        <f t="shared" si="2"/>
        <v>8.3600000000000011E-3</v>
      </c>
      <c r="S308" s="155">
        <v>0</v>
      </c>
      <c r="T308" s="156">
        <f t="shared" si="3"/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226</v>
      </c>
      <c r="AT308" s="157" t="s">
        <v>310</v>
      </c>
      <c r="AU308" s="157" t="s">
        <v>86</v>
      </c>
      <c r="AY308" s="18" t="s">
        <v>184</v>
      </c>
      <c r="BE308" s="158">
        <f t="shared" si="4"/>
        <v>0</v>
      </c>
      <c r="BF308" s="158">
        <f t="shared" si="5"/>
        <v>0</v>
      </c>
      <c r="BG308" s="158">
        <f t="shared" si="6"/>
        <v>0</v>
      </c>
      <c r="BH308" s="158">
        <f t="shared" si="7"/>
        <v>0</v>
      </c>
      <c r="BI308" s="158">
        <f t="shared" si="8"/>
        <v>0</v>
      </c>
      <c r="BJ308" s="18" t="s">
        <v>84</v>
      </c>
      <c r="BK308" s="158">
        <f t="shared" si="9"/>
        <v>0</v>
      </c>
      <c r="BL308" s="18" t="s">
        <v>97</v>
      </c>
      <c r="BM308" s="157" t="s">
        <v>1123</v>
      </c>
    </row>
    <row r="309" spans="1:65" s="2" customFormat="1" ht="16.5" customHeight="1" x14ac:dyDescent="0.15">
      <c r="A309" s="30"/>
      <c r="B309" s="146"/>
      <c r="C309" s="183" t="s">
        <v>449</v>
      </c>
      <c r="D309" s="183" t="s">
        <v>310</v>
      </c>
      <c r="E309" s="184" t="s">
        <v>1124</v>
      </c>
      <c r="F309" s="185" t="s">
        <v>1125</v>
      </c>
      <c r="G309" s="186" t="s">
        <v>359</v>
      </c>
      <c r="H309" s="187">
        <v>2</v>
      </c>
      <c r="I309" s="188"/>
      <c r="J309" s="188">
        <f t="shared" si="0"/>
        <v>0</v>
      </c>
      <c r="K309" s="185" t="s">
        <v>190</v>
      </c>
      <c r="L309" s="189"/>
      <c r="M309" s="190" t="s">
        <v>1</v>
      </c>
      <c r="N309" s="191" t="s">
        <v>42</v>
      </c>
      <c r="O309" s="155">
        <v>0</v>
      </c>
      <c r="P309" s="155">
        <f t="shared" si="1"/>
        <v>0</v>
      </c>
      <c r="Q309" s="155">
        <v>5.4000000000000001E-4</v>
      </c>
      <c r="R309" s="155">
        <f t="shared" si="2"/>
        <v>1.08E-3</v>
      </c>
      <c r="S309" s="155">
        <v>0</v>
      </c>
      <c r="T309" s="156">
        <f t="shared" si="3"/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226</v>
      </c>
      <c r="AT309" s="157" t="s">
        <v>310</v>
      </c>
      <c r="AU309" s="157" t="s">
        <v>86</v>
      </c>
      <c r="AY309" s="18" t="s">
        <v>184</v>
      </c>
      <c r="BE309" s="158">
        <f t="shared" si="4"/>
        <v>0</v>
      </c>
      <c r="BF309" s="158">
        <f t="shared" si="5"/>
        <v>0</v>
      </c>
      <c r="BG309" s="158">
        <f t="shared" si="6"/>
        <v>0</v>
      </c>
      <c r="BH309" s="158">
        <f t="shared" si="7"/>
        <v>0</v>
      </c>
      <c r="BI309" s="158">
        <f t="shared" si="8"/>
        <v>0</v>
      </c>
      <c r="BJ309" s="18" t="s">
        <v>84</v>
      </c>
      <c r="BK309" s="158">
        <f t="shared" si="9"/>
        <v>0</v>
      </c>
      <c r="BL309" s="18" t="s">
        <v>97</v>
      </c>
      <c r="BM309" s="157" t="s">
        <v>1126</v>
      </c>
    </row>
    <row r="310" spans="1:65" s="2" customFormat="1" ht="16.5" customHeight="1" x14ac:dyDescent="0.15">
      <c r="A310" s="30"/>
      <c r="B310" s="146"/>
      <c r="C310" s="183" t="s">
        <v>453</v>
      </c>
      <c r="D310" s="183" t="s">
        <v>310</v>
      </c>
      <c r="E310" s="184" t="s">
        <v>1127</v>
      </c>
      <c r="F310" s="185" t="s">
        <v>1128</v>
      </c>
      <c r="G310" s="186" t="s">
        <v>359</v>
      </c>
      <c r="H310" s="187">
        <v>2</v>
      </c>
      <c r="I310" s="188"/>
      <c r="J310" s="188">
        <f t="shared" si="0"/>
        <v>0</v>
      </c>
      <c r="K310" s="185" t="s">
        <v>190</v>
      </c>
      <c r="L310" s="189"/>
      <c r="M310" s="190" t="s">
        <v>1</v>
      </c>
      <c r="N310" s="191" t="s">
        <v>42</v>
      </c>
      <c r="O310" s="155">
        <v>0</v>
      </c>
      <c r="P310" s="155">
        <f t="shared" si="1"/>
        <v>0</v>
      </c>
      <c r="Q310" s="155">
        <v>6.4999999999999997E-4</v>
      </c>
      <c r="R310" s="155">
        <f t="shared" si="2"/>
        <v>1.2999999999999999E-3</v>
      </c>
      <c r="S310" s="155">
        <v>0</v>
      </c>
      <c r="T310" s="156">
        <f t="shared" si="3"/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226</v>
      </c>
      <c r="AT310" s="157" t="s">
        <v>310</v>
      </c>
      <c r="AU310" s="157" t="s">
        <v>86</v>
      </c>
      <c r="AY310" s="18" t="s">
        <v>184</v>
      </c>
      <c r="BE310" s="158">
        <f t="shared" si="4"/>
        <v>0</v>
      </c>
      <c r="BF310" s="158">
        <f t="shared" si="5"/>
        <v>0</v>
      </c>
      <c r="BG310" s="158">
        <f t="shared" si="6"/>
        <v>0</v>
      </c>
      <c r="BH310" s="158">
        <f t="shared" si="7"/>
        <v>0</v>
      </c>
      <c r="BI310" s="158">
        <f t="shared" si="8"/>
        <v>0</v>
      </c>
      <c r="BJ310" s="18" t="s">
        <v>84</v>
      </c>
      <c r="BK310" s="158">
        <f t="shared" si="9"/>
        <v>0</v>
      </c>
      <c r="BL310" s="18" t="s">
        <v>97</v>
      </c>
      <c r="BM310" s="157" t="s">
        <v>1129</v>
      </c>
    </row>
    <row r="311" spans="1:65" s="2" customFormat="1" ht="16.5" customHeight="1" x14ac:dyDescent="0.15">
      <c r="A311" s="30"/>
      <c r="B311" s="146"/>
      <c r="C311" s="183" t="s">
        <v>457</v>
      </c>
      <c r="D311" s="183" t="s">
        <v>310</v>
      </c>
      <c r="E311" s="184" t="s">
        <v>1130</v>
      </c>
      <c r="F311" s="185" t="s">
        <v>1131</v>
      </c>
      <c r="G311" s="186" t="s">
        <v>359</v>
      </c>
      <c r="H311" s="187">
        <v>2</v>
      </c>
      <c r="I311" s="188"/>
      <c r="J311" s="188">
        <f t="shared" si="0"/>
        <v>0</v>
      </c>
      <c r="K311" s="185" t="s">
        <v>190</v>
      </c>
      <c r="L311" s="189"/>
      <c r="M311" s="190" t="s">
        <v>1</v>
      </c>
      <c r="N311" s="191" t="s">
        <v>42</v>
      </c>
      <c r="O311" s="155">
        <v>0</v>
      </c>
      <c r="P311" s="155">
        <f t="shared" si="1"/>
        <v>0</v>
      </c>
      <c r="Q311" s="155">
        <v>8.8000000000000003E-4</v>
      </c>
      <c r="R311" s="155">
        <f t="shared" si="2"/>
        <v>1.7600000000000001E-3</v>
      </c>
      <c r="S311" s="155">
        <v>0</v>
      </c>
      <c r="T311" s="156">
        <f t="shared" si="3"/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226</v>
      </c>
      <c r="AT311" s="157" t="s">
        <v>310</v>
      </c>
      <c r="AU311" s="157" t="s">
        <v>86</v>
      </c>
      <c r="AY311" s="18" t="s">
        <v>184</v>
      </c>
      <c r="BE311" s="158">
        <f t="shared" si="4"/>
        <v>0</v>
      </c>
      <c r="BF311" s="158">
        <f t="shared" si="5"/>
        <v>0</v>
      </c>
      <c r="BG311" s="158">
        <f t="shared" si="6"/>
        <v>0</v>
      </c>
      <c r="BH311" s="158">
        <f t="shared" si="7"/>
        <v>0</v>
      </c>
      <c r="BI311" s="158">
        <f t="shared" si="8"/>
        <v>0</v>
      </c>
      <c r="BJ311" s="18" t="s">
        <v>84</v>
      </c>
      <c r="BK311" s="158">
        <f t="shared" si="9"/>
        <v>0</v>
      </c>
      <c r="BL311" s="18" t="s">
        <v>97</v>
      </c>
      <c r="BM311" s="157" t="s">
        <v>1132</v>
      </c>
    </row>
    <row r="312" spans="1:65" s="2" customFormat="1" ht="37.75" customHeight="1" x14ac:dyDescent="0.15">
      <c r="A312" s="30"/>
      <c r="B312" s="146"/>
      <c r="C312" s="147" t="s">
        <v>461</v>
      </c>
      <c r="D312" s="147" t="s">
        <v>186</v>
      </c>
      <c r="E312" s="148" t="s">
        <v>1133</v>
      </c>
      <c r="F312" s="149" t="s">
        <v>1134</v>
      </c>
      <c r="G312" s="150" t="s">
        <v>359</v>
      </c>
      <c r="H312" s="151">
        <v>2</v>
      </c>
      <c r="I312" s="152"/>
      <c r="J312" s="152">
        <f t="shared" si="0"/>
        <v>0</v>
      </c>
      <c r="K312" s="149" t="s">
        <v>190</v>
      </c>
      <c r="L312" s="31"/>
      <c r="M312" s="153" t="s">
        <v>1</v>
      </c>
      <c r="N312" s="154" t="s">
        <v>42</v>
      </c>
      <c r="O312" s="155">
        <v>1.1319999999999999</v>
      </c>
      <c r="P312" s="155">
        <f t="shared" si="1"/>
        <v>2.2639999999999998</v>
      </c>
      <c r="Q312" s="155">
        <v>1.0000000000000001E-5</v>
      </c>
      <c r="R312" s="155">
        <f t="shared" si="2"/>
        <v>2.0000000000000002E-5</v>
      </c>
      <c r="S312" s="155">
        <v>0</v>
      </c>
      <c r="T312" s="156">
        <f t="shared" si="3"/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97</v>
      </c>
      <c r="AT312" s="157" t="s">
        <v>186</v>
      </c>
      <c r="AU312" s="157" t="s">
        <v>86</v>
      </c>
      <c r="AY312" s="18" t="s">
        <v>184</v>
      </c>
      <c r="BE312" s="158">
        <f t="shared" si="4"/>
        <v>0</v>
      </c>
      <c r="BF312" s="158">
        <f t="shared" si="5"/>
        <v>0</v>
      </c>
      <c r="BG312" s="158">
        <f t="shared" si="6"/>
        <v>0</v>
      </c>
      <c r="BH312" s="158">
        <f t="shared" si="7"/>
        <v>0</v>
      </c>
      <c r="BI312" s="158">
        <f t="shared" si="8"/>
        <v>0</v>
      </c>
      <c r="BJ312" s="18" t="s">
        <v>84</v>
      </c>
      <c r="BK312" s="158">
        <f t="shared" si="9"/>
        <v>0</v>
      </c>
      <c r="BL312" s="18" t="s">
        <v>97</v>
      </c>
      <c r="BM312" s="157" t="s">
        <v>1135</v>
      </c>
    </row>
    <row r="313" spans="1:65" s="2" customFormat="1" ht="16.5" customHeight="1" x14ac:dyDescent="0.15">
      <c r="A313" s="30"/>
      <c r="B313" s="146"/>
      <c r="C313" s="183" t="s">
        <v>465</v>
      </c>
      <c r="D313" s="183" t="s">
        <v>310</v>
      </c>
      <c r="E313" s="184" t="s">
        <v>1136</v>
      </c>
      <c r="F313" s="185" t="s">
        <v>1137</v>
      </c>
      <c r="G313" s="186" t="s">
        <v>359</v>
      </c>
      <c r="H313" s="187">
        <v>2</v>
      </c>
      <c r="I313" s="188"/>
      <c r="J313" s="188">
        <f t="shared" si="0"/>
        <v>0</v>
      </c>
      <c r="K313" s="185" t="s">
        <v>190</v>
      </c>
      <c r="L313" s="189"/>
      <c r="M313" s="190" t="s">
        <v>1</v>
      </c>
      <c r="N313" s="191" t="s">
        <v>42</v>
      </c>
      <c r="O313" s="155">
        <v>0</v>
      </c>
      <c r="P313" s="155">
        <f t="shared" si="1"/>
        <v>0</v>
      </c>
      <c r="Q313" s="155">
        <v>1.5399999999999999E-3</v>
      </c>
      <c r="R313" s="155">
        <f t="shared" si="2"/>
        <v>3.0799999999999998E-3</v>
      </c>
      <c r="S313" s="155">
        <v>0</v>
      </c>
      <c r="T313" s="156">
        <f t="shared" si="3"/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226</v>
      </c>
      <c r="AT313" s="157" t="s">
        <v>310</v>
      </c>
      <c r="AU313" s="157" t="s">
        <v>86</v>
      </c>
      <c r="AY313" s="18" t="s">
        <v>184</v>
      </c>
      <c r="BE313" s="158">
        <f t="shared" si="4"/>
        <v>0</v>
      </c>
      <c r="BF313" s="158">
        <f t="shared" si="5"/>
        <v>0</v>
      </c>
      <c r="BG313" s="158">
        <f t="shared" si="6"/>
        <v>0</v>
      </c>
      <c r="BH313" s="158">
        <f t="shared" si="7"/>
        <v>0</v>
      </c>
      <c r="BI313" s="158">
        <f t="shared" si="8"/>
        <v>0</v>
      </c>
      <c r="BJ313" s="18" t="s">
        <v>84</v>
      </c>
      <c r="BK313" s="158">
        <f t="shared" si="9"/>
        <v>0</v>
      </c>
      <c r="BL313" s="18" t="s">
        <v>97</v>
      </c>
      <c r="BM313" s="157" t="s">
        <v>1138</v>
      </c>
    </row>
    <row r="314" spans="1:65" s="2" customFormat="1" ht="33" customHeight="1" x14ac:dyDescent="0.15">
      <c r="A314" s="30"/>
      <c r="B314" s="146"/>
      <c r="C314" s="147" t="s">
        <v>469</v>
      </c>
      <c r="D314" s="147" t="s">
        <v>186</v>
      </c>
      <c r="E314" s="148" t="s">
        <v>1139</v>
      </c>
      <c r="F314" s="149" t="s">
        <v>1140</v>
      </c>
      <c r="G314" s="150" t="s">
        <v>239</v>
      </c>
      <c r="H314" s="151">
        <v>10</v>
      </c>
      <c r="I314" s="152"/>
      <c r="J314" s="152">
        <f t="shared" si="0"/>
        <v>0</v>
      </c>
      <c r="K314" s="149" t="s">
        <v>190</v>
      </c>
      <c r="L314" s="31"/>
      <c r="M314" s="153" t="s">
        <v>1</v>
      </c>
      <c r="N314" s="154" t="s">
        <v>42</v>
      </c>
      <c r="O314" s="155">
        <v>0.90500000000000003</v>
      </c>
      <c r="P314" s="155">
        <f t="shared" si="1"/>
        <v>9.0500000000000007</v>
      </c>
      <c r="Q314" s="155">
        <v>0</v>
      </c>
      <c r="R314" s="155">
        <f t="shared" si="2"/>
        <v>0</v>
      </c>
      <c r="S314" s="155">
        <v>0.33</v>
      </c>
      <c r="T314" s="156">
        <f t="shared" si="3"/>
        <v>3.3000000000000003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97</v>
      </c>
      <c r="AT314" s="157" t="s">
        <v>186</v>
      </c>
      <c r="AU314" s="157" t="s">
        <v>86</v>
      </c>
      <c r="AY314" s="18" t="s">
        <v>184</v>
      </c>
      <c r="BE314" s="158">
        <f t="shared" si="4"/>
        <v>0</v>
      </c>
      <c r="BF314" s="158">
        <f t="shared" si="5"/>
        <v>0</v>
      </c>
      <c r="BG314" s="158">
        <f t="shared" si="6"/>
        <v>0</v>
      </c>
      <c r="BH314" s="158">
        <f t="shared" si="7"/>
        <v>0</v>
      </c>
      <c r="BI314" s="158">
        <f t="shared" si="8"/>
        <v>0</v>
      </c>
      <c r="BJ314" s="18" t="s">
        <v>84</v>
      </c>
      <c r="BK314" s="158">
        <f t="shared" si="9"/>
        <v>0</v>
      </c>
      <c r="BL314" s="18" t="s">
        <v>97</v>
      </c>
      <c r="BM314" s="157" t="s">
        <v>1141</v>
      </c>
    </row>
    <row r="315" spans="1:65" s="13" customFormat="1" x14ac:dyDescent="0.15">
      <c r="B315" s="163"/>
      <c r="D315" s="159" t="s">
        <v>194</v>
      </c>
      <c r="E315" s="164" t="s">
        <v>1</v>
      </c>
      <c r="F315" s="165" t="s">
        <v>1142</v>
      </c>
      <c r="H315" s="164" t="s">
        <v>1</v>
      </c>
      <c r="L315" s="163"/>
      <c r="M315" s="166"/>
      <c r="N315" s="167"/>
      <c r="O315" s="167"/>
      <c r="P315" s="167"/>
      <c r="Q315" s="167"/>
      <c r="R315" s="167"/>
      <c r="S315" s="167"/>
      <c r="T315" s="168"/>
      <c r="AT315" s="164" t="s">
        <v>194</v>
      </c>
      <c r="AU315" s="164" t="s">
        <v>86</v>
      </c>
      <c r="AV315" s="13" t="s">
        <v>84</v>
      </c>
      <c r="AW315" s="13" t="s">
        <v>32</v>
      </c>
      <c r="AX315" s="13" t="s">
        <v>77</v>
      </c>
      <c r="AY315" s="164" t="s">
        <v>184</v>
      </c>
    </row>
    <row r="316" spans="1:65" s="14" customFormat="1" x14ac:dyDescent="0.15">
      <c r="B316" s="169"/>
      <c r="D316" s="159" t="s">
        <v>194</v>
      </c>
      <c r="E316" s="170" t="s">
        <v>1</v>
      </c>
      <c r="F316" s="171" t="s">
        <v>1143</v>
      </c>
      <c r="H316" s="172">
        <v>10</v>
      </c>
      <c r="L316" s="169"/>
      <c r="M316" s="173"/>
      <c r="N316" s="174"/>
      <c r="O316" s="174"/>
      <c r="P316" s="174"/>
      <c r="Q316" s="174"/>
      <c r="R316" s="174"/>
      <c r="S316" s="174"/>
      <c r="T316" s="175"/>
      <c r="AT316" s="170" t="s">
        <v>194</v>
      </c>
      <c r="AU316" s="170" t="s">
        <v>86</v>
      </c>
      <c r="AV316" s="14" t="s">
        <v>86</v>
      </c>
      <c r="AW316" s="14" t="s">
        <v>32</v>
      </c>
      <c r="AX316" s="14" t="s">
        <v>84</v>
      </c>
      <c r="AY316" s="170" t="s">
        <v>184</v>
      </c>
    </row>
    <row r="317" spans="1:65" s="2" customFormat="1" ht="49" customHeight="1" x14ac:dyDescent="0.15">
      <c r="A317" s="30"/>
      <c r="B317" s="146"/>
      <c r="C317" s="147" t="s">
        <v>473</v>
      </c>
      <c r="D317" s="147" t="s">
        <v>186</v>
      </c>
      <c r="E317" s="148" t="s">
        <v>1144</v>
      </c>
      <c r="F317" s="149" t="s">
        <v>1145</v>
      </c>
      <c r="G317" s="150" t="s">
        <v>359</v>
      </c>
      <c r="H317" s="151">
        <v>4</v>
      </c>
      <c r="I317" s="152"/>
      <c r="J317" s="152">
        <f>ROUND(I317*H317,2)</f>
        <v>0</v>
      </c>
      <c r="K317" s="149" t="s">
        <v>190</v>
      </c>
      <c r="L317" s="31"/>
      <c r="M317" s="153" t="s">
        <v>1</v>
      </c>
      <c r="N317" s="154" t="s">
        <v>42</v>
      </c>
      <c r="O317" s="155">
        <v>4.048</v>
      </c>
      <c r="P317" s="155">
        <f>O317*H317</f>
        <v>16.192</v>
      </c>
      <c r="Q317" s="155">
        <v>5.2200000000000003E-2</v>
      </c>
      <c r="R317" s="155">
        <f>Q317*H317</f>
        <v>0.20880000000000001</v>
      </c>
      <c r="S317" s="155">
        <v>0</v>
      </c>
      <c r="T317" s="156">
        <f>S317*H317</f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57" t="s">
        <v>97</v>
      </c>
      <c r="AT317" s="157" t="s">
        <v>186</v>
      </c>
      <c r="AU317" s="157" t="s">
        <v>86</v>
      </c>
      <c r="AY317" s="18" t="s">
        <v>184</v>
      </c>
      <c r="BE317" s="158">
        <f>IF(N317="základní",J317,0)</f>
        <v>0</v>
      </c>
      <c r="BF317" s="158">
        <f>IF(N317="snížená",J317,0)</f>
        <v>0</v>
      </c>
      <c r="BG317" s="158">
        <f>IF(N317="zákl. přenesená",J317,0)</f>
        <v>0</v>
      </c>
      <c r="BH317" s="158">
        <f>IF(N317="sníž. přenesená",J317,0)</f>
        <v>0</v>
      </c>
      <c r="BI317" s="158">
        <f>IF(N317="nulová",J317,0)</f>
        <v>0</v>
      </c>
      <c r="BJ317" s="18" t="s">
        <v>84</v>
      </c>
      <c r="BK317" s="158">
        <f>ROUND(I317*H317,2)</f>
        <v>0</v>
      </c>
      <c r="BL317" s="18" t="s">
        <v>97</v>
      </c>
      <c r="BM317" s="157" t="s">
        <v>1146</v>
      </c>
    </row>
    <row r="318" spans="1:65" s="2" customFormat="1" ht="37.75" customHeight="1" x14ac:dyDescent="0.15">
      <c r="A318" s="30"/>
      <c r="B318" s="146"/>
      <c r="C318" s="147" t="s">
        <v>477</v>
      </c>
      <c r="D318" s="147" t="s">
        <v>186</v>
      </c>
      <c r="E318" s="148" t="s">
        <v>1147</v>
      </c>
      <c r="F318" s="149" t="s">
        <v>1148</v>
      </c>
      <c r="G318" s="150" t="s">
        <v>239</v>
      </c>
      <c r="H318" s="151">
        <v>0.11600000000000001</v>
      </c>
      <c r="I318" s="152"/>
      <c r="J318" s="152">
        <f>ROUND(I318*H318,2)</f>
        <v>0</v>
      </c>
      <c r="K318" s="149" t="s">
        <v>190</v>
      </c>
      <c r="L318" s="31"/>
      <c r="M318" s="153" t="s">
        <v>1</v>
      </c>
      <c r="N318" s="154" t="s">
        <v>42</v>
      </c>
      <c r="O318" s="155">
        <v>2.0539999999999998</v>
      </c>
      <c r="P318" s="155">
        <f>O318*H318</f>
        <v>0.238264</v>
      </c>
      <c r="Q318" s="155">
        <v>2.3010199999999998</v>
      </c>
      <c r="R318" s="155">
        <f>Q318*H318</f>
        <v>0.26691831999999999</v>
      </c>
      <c r="S318" s="155">
        <v>0</v>
      </c>
      <c r="T318" s="156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97</v>
      </c>
      <c r="AT318" s="157" t="s">
        <v>186</v>
      </c>
      <c r="AU318" s="157" t="s">
        <v>86</v>
      </c>
      <c r="AY318" s="18" t="s">
        <v>184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8" t="s">
        <v>84</v>
      </c>
      <c r="BK318" s="158">
        <f>ROUND(I318*H318,2)</f>
        <v>0</v>
      </c>
      <c r="BL318" s="18" t="s">
        <v>97</v>
      </c>
      <c r="BM318" s="157" t="s">
        <v>1149</v>
      </c>
    </row>
    <row r="319" spans="1:65" s="14" customFormat="1" x14ac:dyDescent="0.15">
      <c r="B319" s="169"/>
      <c r="D319" s="159" t="s">
        <v>194</v>
      </c>
      <c r="E319" s="170" t="s">
        <v>1</v>
      </c>
      <c r="F319" s="171" t="s">
        <v>1150</v>
      </c>
      <c r="H319" s="172">
        <v>0.17499999999999999</v>
      </c>
      <c r="L319" s="169"/>
      <c r="M319" s="173"/>
      <c r="N319" s="174"/>
      <c r="O319" s="174"/>
      <c r="P319" s="174"/>
      <c r="Q319" s="174"/>
      <c r="R319" s="174"/>
      <c r="S319" s="174"/>
      <c r="T319" s="175"/>
      <c r="AT319" s="170" t="s">
        <v>194</v>
      </c>
      <c r="AU319" s="170" t="s">
        <v>86</v>
      </c>
      <c r="AV319" s="14" t="s">
        <v>86</v>
      </c>
      <c r="AW319" s="14" t="s">
        <v>32</v>
      </c>
      <c r="AX319" s="14" t="s">
        <v>77</v>
      </c>
      <c r="AY319" s="170" t="s">
        <v>184</v>
      </c>
    </row>
    <row r="320" spans="1:65" s="14" customFormat="1" x14ac:dyDescent="0.15">
      <c r="B320" s="169"/>
      <c r="D320" s="159" t="s">
        <v>194</v>
      </c>
      <c r="E320" s="170" t="s">
        <v>1</v>
      </c>
      <c r="F320" s="171" t="s">
        <v>1151</v>
      </c>
      <c r="H320" s="172">
        <v>-5.8999999999999997E-2</v>
      </c>
      <c r="L320" s="169"/>
      <c r="M320" s="173"/>
      <c r="N320" s="174"/>
      <c r="O320" s="174"/>
      <c r="P320" s="174"/>
      <c r="Q320" s="174"/>
      <c r="R320" s="174"/>
      <c r="S320" s="174"/>
      <c r="T320" s="175"/>
      <c r="AT320" s="170" t="s">
        <v>194</v>
      </c>
      <c r="AU320" s="170" t="s">
        <v>86</v>
      </c>
      <c r="AV320" s="14" t="s">
        <v>86</v>
      </c>
      <c r="AW320" s="14" t="s">
        <v>32</v>
      </c>
      <c r="AX320" s="14" t="s">
        <v>77</v>
      </c>
      <c r="AY320" s="170" t="s">
        <v>184</v>
      </c>
    </row>
    <row r="321" spans="1:65" s="15" customFormat="1" x14ac:dyDescent="0.15">
      <c r="B321" s="176"/>
      <c r="D321" s="159" t="s">
        <v>194</v>
      </c>
      <c r="E321" s="177" t="s">
        <v>1</v>
      </c>
      <c r="F321" s="178" t="s">
        <v>242</v>
      </c>
      <c r="H321" s="179">
        <v>0.11600000000000001</v>
      </c>
      <c r="L321" s="176"/>
      <c r="M321" s="180"/>
      <c r="N321" s="181"/>
      <c r="O321" s="181"/>
      <c r="P321" s="181"/>
      <c r="Q321" s="181"/>
      <c r="R321" s="181"/>
      <c r="S321" s="181"/>
      <c r="T321" s="182"/>
      <c r="AT321" s="177" t="s">
        <v>194</v>
      </c>
      <c r="AU321" s="177" t="s">
        <v>86</v>
      </c>
      <c r="AV321" s="15" t="s">
        <v>97</v>
      </c>
      <c r="AW321" s="15" t="s">
        <v>32</v>
      </c>
      <c r="AX321" s="15" t="s">
        <v>84</v>
      </c>
      <c r="AY321" s="177" t="s">
        <v>184</v>
      </c>
    </row>
    <row r="322" spans="1:65" s="12" customFormat="1" ht="22.75" customHeight="1" x14ac:dyDescent="0.15">
      <c r="B322" s="134"/>
      <c r="D322" s="135" t="s">
        <v>76</v>
      </c>
      <c r="E322" s="144" t="s">
        <v>232</v>
      </c>
      <c r="F322" s="144" t="s">
        <v>645</v>
      </c>
      <c r="J322" s="145">
        <f>BK322</f>
        <v>0</v>
      </c>
      <c r="L322" s="134"/>
      <c r="M322" s="138"/>
      <c r="N322" s="139"/>
      <c r="O322" s="139"/>
      <c r="P322" s="140">
        <f>SUM(P323:P340)</f>
        <v>74.791340000000005</v>
      </c>
      <c r="Q322" s="139"/>
      <c r="R322" s="140">
        <f>SUM(R323:R340)</f>
        <v>0.11246629999999999</v>
      </c>
      <c r="S322" s="139"/>
      <c r="T322" s="141">
        <f>SUM(T323:T340)</f>
        <v>0.76819999999999999</v>
      </c>
      <c r="AR322" s="135" t="s">
        <v>84</v>
      </c>
      <c r="AT322" s="142" t="s">
        <v>76</v>
      </c>
      <c r="AU322" s="142" t="s">
        <v>84</v>
      </c>
      <c r="AY322" s="135" t="s">
        <v>184</v>
      </c>
      <c r="BK322" s="143">
        <f>SUM(BK323:BK340)</f>
        <v>0</v>
      </c>
    </row>
    <row r="323" spans="1:65" s="2" customFormat="1" ht="37.75" customHeight="1" x14ac:dyDescent="0.15">
      <c r="A323" s="30"/>
      <c r="B323" s="146"/>
      <c r="C323" s="147" t="s">
        <v>481</v>
      </c>
      <c r="D323" s="147" t="s">
        <v>186</v>
      </c>
      <c r="E323" s="148" t="s">
        <v>646</v>
      </c>
      <c r="F323" s="149" t="s">
        <v>1152</v>
      </c>
      <c r="G323" s="150" t="s">
        <v>229</v>
      </c>
      <c r="H323" s="151">
        <v>96.1</v>
      </c>
      <c r="I323" s="152"/>
      <c r="J323" s="152">
        <f>ROUND(I323*H323,2)</f>
        <v>0</v>
      </c>
      <c r="K323" s="149" t="s">
        <v>190</v>
      </c>
      <c r="L323" s="31"/>
      <c r="M323" s="153" t="s">
        <v>1</v>
      </c>
      <c r="N323" s="154" t="s">
        <v>42</v>
      </c>
      <c r="O323" s="155">
        <v>0.24</v>
      </c>
      <c r="P323" s="155">
        <f>O323*H323</f>
        <v>23.063999999999997</v>
      </c>
      <c r="Q323" s="155">
        <v>1.0000000000000001E-5</v>
      </c>
      <c r="R323" s="155">
        <f>Q323*H323</f>
        <v>9.6100000000000005E-4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97</v>
      </c>
      <c r="BM323" s="157" t="s">
        <v>1153</v>
      </c>
    </row>
    <row r="324" spans="1:65" s="14" customFormat="1" x14ac:dyDescent="0.15">
      <c r="B324" s="169"/>
      <c r="D324" s="159" t="s">
        <v>194</v>
      </c>
      <c r="E324" s="170" t="s">
        <v>1</v>
      </c>
      <c r="F324" s="171" t="s">
        <v>1154</v>
      </c>
      <c r="H324" s="172">
        <v>96.1</v>
      </c>
      <c r="L324" s="169"/>
      <c r="M324" s="173"/>
      <c r="N324" s="174"/>
      <c r="O324" s="174"/>
      <c r="P324" s="174"/>
      <c r="Q324" s="174"/>
      <c r="R324" s="174"/>
      <c r="S324" s="174"/>
      <c r="T324" s="175"/>
      <c r="AT324" s="170" t="s">
        <v>194</v>
      </c>
      <c r="AU324" s="170" t="s">
        <v>86</v>
      </c>
      <c r="AV324" s="14" t="s">
        <v>86</v>
      </c>
      <c r="AW324" s="14" t="s">
        <v>32</v>
      </c>
      <c r="AX324" s="14" t="s">
        <v>84</v>
      </c>
      <c r="AY324" s="170" t="s">
        <v>184</v>
      </c>
    </row>
    <row r="325" spans="1:65" s="2" customFormat="1" ht="55.5" customHeight="1" x14ac:dyDescent="0.15">
      <c r="A325" s="30"/>
      <c r="B325" s="146"/>
      <c r="C325" s="147" t="s">
        <v>485</v>
      </c>
      <c r="D325" s="147" t="s">
        <v>186</v>
      </c>
      <c r="E325" s="148" t="s">
        <v>651</v>
      </c>
      <c r="F325" s="149" t="s">
        <v>1155</v>
      </c>
      <c r="G325" s="150" t="s">
        <v>229</v>
      </c>
      <c r="H325" s="151">
        <v>96.1</v>
      </c>
      <c r="I325" s="152"/>
      <c r="J325" s="152">
        <f>ROUND(I325*H325,2)</f>
        <v>0</v>
      </c>
      <c r="K325" s="149" t="s">
        <v>190</v>
      </c>
      <c r="L325" s="31"/>
      <c r="M325" s="153" t="s">
        <v>1</v>
      </c>
      <c r="N325" s="154" t="s">
        <v>42</v>
      </c>
      <c r="O325" s="155">
        <v>0.104</v>
      </c>
      <c r="P325" s="155">
        <f>O325*H325</f>
        <v>9.9943999999999988</v>
      </c>
      <c r="Q325" s="155">
        <v>3.4000000000000002E-4</v>
      </c>
      <c r="R325" s="155">
        <f>Q325*H325</f>
        <v>3.2674000000000002E-2</v>
      </c>
      <c r="S325" s="155">
        <v>0</v>
      </c>
      <c r="T325" s="156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97</v>
      </c>
      <c r="AT325" s="157" t="s">
        <v>186</v>
      </c>
      <c r="AU325" s="157" t="s">
        <v>86</v>
      </c>
      <c r="AY325" s="18" t="s">
        <v>184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8" t="s">
        <v>84</v>
      </c>
      <c r="BK325" s="158">
        <f>ROUND(I325*H325,2)</f>
        <v>0</v>
      </c>
      <c r="BL325" s="18" t="s">
        <v>97</v>
      </c>
      <c r="BM325" s="157" t="s">
        <v>1156</v>
      </c>
    </row>
    <row r="326" spans="1:65" s="14" customFormat="1" x14ac:dyDescent="0.15">
      <c r="B326" s="169"/>
      <c r="D326" s="159" t="s">
        <v>194</v>
      </c>
      <c r="E326" s="170" t="s">
        <v>1</v>
      </c>
      <c r="F326" s="171" t="s">
        <v>1154</v>
      </c>
      <c r="H326" s="172">
        <v>96.1</v>
      </c>
      <c r="L326" s="169"/>
      <c r="M326" s="173"/>
      <c r="N326" s="174"/>
      <c r="O326" s="174"/>
      <c r="P326" s="174"/>
      <c r="Q326" s="174"/>
      <c r="R326" s="174"/>
      <c r="S326" s="174"/>
      <c r="T326" s="175"/>
      <c r="AT326" s="170" t="s">
        <v>194</v>
      </c>
      <c r="AU326" s="170" t="s">
        <v>86</v>
      </c>
      <c r="AV326" s="14" t="s">
        <v>86</v>
      </c>
      <c r="AW326" s="14" t="s">
        <v>32</v>
      </c>
      <c r="AX326" s="14" t="s">
        <v>84</v>
      </c>
      <c r="AY326" s="170" t="s">
        <v>184</v>
      </c>
    </row>
    <row r="327" spans="1:65" s="2" customFormat="1" ht="37.75" customHeight="1" x14ac:dyDescent="0.15">
      <c r="A327" s="30"/>
      <c r="B327" s="146"/>
      <c r="C327" s="147" t="s">
        <v>489</v>
      </c>
      <c r="D327" s="147" t="s">
        <v>186</v>
      </c>
      <c r="E327" s="148" t="s">
        <v>654</v>
      </c>
      <c r="F327" s="149" t="s">
        <v>1157</v>
      </c>
      <c r="G327" s="150" t="s">
        <v>229</v>
      </c>
      <c r="H327" s="151">
        <v>96.1</v>
      </c>
      <c r="I327" s="152"/>
      <c r="J327" s="152">
        <f>ROUND(I327*H327,2)</f>
        <v>0</v>
      </c>
      <c r="K327" s="149" t="s">
        <v>1</v>
      </c>
      <c r="L327" s="31"/>
      <c r="M327" s="153" t="s">
        <v>1</v>
      </c>
      <c r="N327" s="154" t="s">
        <v>42</v>
      </c>
      <c r="O327" s="155">
        <v>9.2999999999999999E-2</v>
      </c>
      <c r="P327" s="155">
        <f>O327*H327</f>
        <v>8.9372999999999987</v>
      </c>
      <c r="Q327" s="155">
        <v>0</v>
      </c>
      <c r="R327" s="155">
        <f>Q327*H327</f>
        <v>0</v>
      </c>
      <c r="S327" s="155">
        <v>0</v>
      </c>
      <c r="T327" s="156">
        <f>S327*H327</f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57" t="s">
        <v>97</v>
      </c>
      <c r="AT327" s="157" t="s">
        <v>186</v>
      </c>
      <c r="AU327" s="157" t="s">
        <v>86</v>
      </c>
      <c r="AY327" s="18" t="s">
        <v>184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8" t="s">
        <v>84</v>
      </c>
      <c r="BK327" s="158">
        <f>ROUND(I327*H327,2)</f>
        <v>0</v>
      </c>
      <c r="BL327" s="18" t="s">
        <v>97</v>
      </c>
      <c r="BM327" s="157" t="s">
        <v>1158</v>
      </c>
    </row>
    <row r="328" spans="1:65" s="14" customFormat="1" x14ac:dyDescent="0.15">
      <c r="B328" s="169"/>
      <c r="D328" s="159" t="s">
        <v>194</v>
      </c>
      <c r="E328" s="170" t="s">
        <v>1</v>
      </c>
      <c r="F328" s="171" t="s">
        <v>1154</v>
      </c>
      <c r="H328" s="172">
        <v>96.1</v>
      </c>
      <c r="L328" s="169"/>
      <c r="M328" s="173"/>
      <c r="N328" s="174"/>
      <c r="O328" s="174"/>
      <c r="P328" s="174"/>
      <c r="Q328" s="174"/>
      <c r="R328" s="174"/>
      <c r="S328" s="174"/>
      <c r="T328" s="175"/>
      <c r="AT328" s="170" t="s">
        <v>194</v>
      </c>
      <c r="AU328" s="170" t="s">
        <v>86</v>
      </c>
      <c r="AV328" s="14" t="s">
        <v>86</v>
      </c>
      <c r="AW328" s="14" t="s">
        <v>32</v>
      </c>
      <c r="AX328" s="14" t="s">
        <v>84</v>
      </c>
      <c r="AY328" s="170" t="s">
        <v>184</v>
      </c>
    </row>
    <row r="329" spans="1:65" s="2" customFormat="1" ht="24.25" customHeight="1" x14ac:dyDescent="0.15">
      <c r="A329" s="30"/>
      <c r="B329" s="146"/>
      <c r="C329" s="147" t="s">
        <v>493</v>
      </c>
      <c r="D329" s="147" t="s">
        <v>186</v>
      </c>
      <c r="E329" s="148" t="s">
        <v>657</v>
      </c>
      <c r="F329" s="149" t="s">
        <v>1159</v>
      </c>
      <c r="G329" s="150" t="s">
        <v>229</v>
      </c>
      <c r="H329" s="151">
        <v>96.1</v>
      </c>
      <c r="I329" s="152"/>
      <c r="J329" s="152">
        <f>ROUND(I329*H329,2)</f>
        <v>0</v>
      </c>
      <c r="K329" s="149" t="s">
        <v>190</v>
      </c>
      <c r="L329" s="31"/>
      <c r="M329" s="153" t="s">
        <v>1</v>
      </c>
      <c r="N329" s="154" t="s">
        <v>42</v>
      </c>
      <c r="O329" s="155">
        <v>0.19600000000000001</v>
      </c>
      <c r="P329" s="155">
        <f>O329*H329</f>
        <v>18.835599999999999</v>
      </c>
      <c r="Q329" s="155">
        <v>0</v>
      </c>
      <c r="R329" s="155">
        <f>Q329*H329</f>
        <v>0</v>
      </c>
      <c r="S329" s="155">
        <v>0</v>
      </c>
      <c r="T329" s="156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97</v>
      </c>
      <c r="AT329" s="157" t="s">
        <v>186</v>
      </c>
      <c r="AU329" s="157" t="s">
        <v>86</v>
      </c>
      <c r="AY329" s="18" t="s">
        <v>184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8" t="s">
        <v>84</v>
      </c>
      <c r="BK329" s="158">
        <f>ROUND(I329*H329,2)</f>
        <v>0</v>
      </c>
      <c r="BL329" s="18" t="s">
        <v>97</v>
      </c>
      <c r="BM329" s="157" t="s">
        <v>1160</v>
      </c>
    </row>
    <row r="330" spans="1:65" s="14" customFormat="1" x14ac:dyDescent="0.15">
      <c r="B330" s="169"/>
      <c r="D330" s="159" t="s">
        <v>194</v>
      </c>
      <c r="E330" s="170" t="s">
        <v>1</v>
      </c>
      <c r="F330" s="171" t="s">
        <v>1154</v>
      </c>
      <c r="H330" s="172">
        <v>96.1</v>
      </c>
      <c r="L330" s="169"/>
      <c r="M330" s="173"/>
      <c r="N330" s="174"/>
      <c r="O330" s="174"/>
      <c r="P330" s="174"/>
      <c r="Q330" s="174"/>
      <c r="R330" s="174"/>
      <c r="S330" s="174"/>
      <c r="T330" s="175"/>
      <c r="AT330" s="170" t="s">
        <v>194</v>
      </c>
      <c r="AU330" s="170" t="s">
        <v>86</v>
      </c>
      <c r="AV330" s="14" t="s">
        <v>86</v>
      </c>
      <c r="AW330" s="14" t="s">
        <v>32</v>
      </c>
      <c r="AX330" s="14" t="s">
        <v>84</v>
      </c>
      <c r="AY330" s="170" t="s">
        <v>184</v>
      </c>
    </row>
    <row r="331" spans="1:65" s="2" customFormat="1" ht="49" customHeight="1" x14ac:dyDescent="0.15">
      <c r="A331" s="30"/>
      <c r="B331" s="146"/>
      <c r="C331" s="147" t="s">
        <v>497</v>
      </c>
      <c r="D331" s="147" t="s">
        <v>186</v>
      </c>
      <c r="E331" s="148" t="s">
        <v>1161</v>
      </c>
      <c r="F331" s="149" t="s">
        <v>1162</v>
      </c>
      <c r="G331" s="150" t="s">
        <v>239</v>
      </c>
      <c r="H331" s="151">
        <v>0.03</v>
      </c>
      <c r="I331" s="152"/>
      <c r="J331" s="152">
        <f>ROUND(I331*H331,2)</f>
        <v>0</v>
      </c>
      <c r="K331" s="149" t="s">
        <v>190</v>
      </c>
      <c r="L331" s="31"/>
      <c r="M331" s="153" t="s">
        <v>1</v>
      </c>
      <c r="N331" s="154" t="s">
        <v>42</v>
      </c>
      <c r="O331" s="155">
        <v>42.051000000000002</v>
      </c>
      <c r="P331" s="155">
        <f>O331*H331</f>
        <v>1.26153</v>
      </c>
      <c r="Q331" s="155">
        <v>2.62771</v>
      </c>
      <c r="R331" s="155">
        <f>Q331*H331</f>
        <v>7.8831299999999993E-2</v>
      </c>
      <c r="S331" s="155">
        <v>0</v>
      </c>
      <c r="T331" s="156">
        <f>S331*H331</f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57" t="s">
        <v>97</v>
      </c>
      <c r="AT331" s="157" t="s">
        <v>186</v>
      </c>
      <c r="AU331" s="157" t="s">
        <v>86</v>
      </c>
      <c r="AY331" s="18" t="s">
        <v>184</v>
      </c>
      <c r="BE331" s="158">
        <f>IF(N331="základní",J331,0)</f>
        <v>0</v>
      </c>
      <c r="BF331" s="158">
        <f>IF(N331="snížená",J331,0)</f>
        <v>0</v>
      </c>
      <c r="BG331" s="158">
        <f>IF(N331="zákl. přenesená",J331,0)</f>
        <v>0</v>
      </c>
      <c r="BH331" s="158">
        <f>IF(N331="sníž. přenesená",J331,0)</f>
        <v>0</v>
      </c>
      <c r="BI331" s="158">
        <f>IF(N331="nulová",J331,0)</f>
        <v>0</v>
      </c>
      <c r="BJ331" s="18" t="s">
        <v>84</v>
      </c>
      <c r="BK331" s="158">
        <f>ROUND(I331*H331,2)</f>
        <v>0</v>
      </c>
      <c r="BL331" s="18" t="s">
        <v>97</v>
      </c>
      <c r="BM331" s="157" t="s">
        <v>1163</v>
      </c>
    </row>
    <row r="332" spans="1:65" s="14" customFormat="1" x14ac:dyDescent="0.15">
      <c r="B332" s="169"/>
      <c r="D332" s="159" t="s">
        <v>194</v>
      </c>
      <c r="E332" s="170" t="s">
        <v>1</v>
      </c>
      <c r="F332" s="171" t="s">
        <v>1164</v>
      </c>
      <c r="H332" s="172">
        <v>0.03</v>
      </c>
      <c r="L332" s="169"/>
      <c r="M332" s="173"/>
      <c r="N332" s="174"/>
      <c r="O332" s="174"/>
      <c r="P332" s="174"/>
      <c r="Q332" s="174"/>
      <c r="R332" s="174"/>
      <c r="S332" s="174"/>
      <c r="T332" s="175"/>
      <c r="AT332" s="170" t="s">
        <v>194</v>
      </c>
      <c r="AU332" s="170" t="s">
        <v>86</v>
      </c>
      <c r="AV332" s="14" t="s">
        <v>86</v>
      </c>
      <c r="AW332" s="14" t="s">
        <v>32</v>
      </c>
      <c r="AX332" s="14" t="s">
        <v>84</v>
      </c>
      <c r="AY332" s="170" t="s">
        <v>184</v>
      </c>
    </row>
    <row r="333" spans="1:65" s="2" customFormat="1" ht="24.25" customHeight="1" x14ac:dyDescent="0.15">
      <c r="A333" s="30"/>
      <c r="B333" s="146"/>
      <c r="C333" s="147" t="s">
        <v>501</v>
      </c>
      <c r="D333" s="147" t="s">
        <v>186</v>
      </c>
      <c r="E333" s="148" t="s">
        <v>1165</v>
      </c>
      <c r="F333" s="149" t="s">
        <v>1166</v>
      </c>
      <c r="G333" s="150" t="s">
        <v>239</v>
      </c>
      <c r="H333" s="151">
        <v>0.26200000000000001</v>
      </c>
      <c r="I333" s="152"/>
      <c r="J333" s="152">
        <f>ROUND(I333*H333,2)</f>
        <v>0</v>
      </c>
      <c r="K333" s="149" t="s">
        <v>190</v>
      </c>
      <c r="L333" s="31"/>
      <c r="M333" s="153" t="s">
        <v>1</v>
      </c>
      <c r="N333" s="154" t="s">
        <v>42</v>
      </c>
      <c r="O333" s="155">
        <v>6.74</v>
      </c>
      <c r="P333" s="155">
        <f>O333*H333</f>
        <v>1.7658800000000001</v>
      </c>
      <c r="Q333" s="155">
        <v>0</v>
      </c>
      <c r="R333" s="155">
        <f>Q333*H333</f>
        <v>0</v>
      </c>
      <c r="S333" s="155">
        <v>1.6</v>
      </c>
      <c r="T333" s="156">
        <f>S333*H333</f>
        <v>0.41920000000000002</v>
      </c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R333" s="157" t="s">
        <v>97</v>
      </c>
      <c r="AT333" s="157" t="s">
        <v>186</v>
      </c>
      <c r="AU333" s="157" t="s">
        <v>86</v>
      </c>
      <c r="AY333" s="18" t="s">
        <v>184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8" t="s">
        <v>84</v>
      </c>
      <c r="BK333" s="158">
        <f>ROUND(I333*H333,2)</f>
        <v>0</v>
      </c>
      <c r="BL333" s="18" t="s">
        <v>97</v>
      </c>
      <c r="BM333" s="157" t="s">
        <v>1167</v>
      </c>
    </row>
    <row r="334" spans="1:65" s="14" customFormat="1" x14ac:dyDescent="0.15">
      <c r="B334" s="169"/>
      <c r="D334" s="159" t="s">
        <v>194</v>
      </c>
      <c r="E334" s="170" t="s">
        <v>1</v>
      </c>
      <c r="F334" s="171" t="s">
        <v>1168</v>
      </c>
      <c r="H334" s="172">
        <v>0.26200000000000001</v>
      </c>
      <c r="L334" s="169"/>
      <c r="M334" s="173"/>
      <c r="N334" s="174"/>
      <c r="O334" s="174"/>
      <c r="P334" s="174"/>
      <c r="Q334" s="174"/>
      <c r="R334" s="174"/>
      <c r="S334" s="174"/>
      <c r="T334" s="175"/>
      <c r="AT334" s="170" t="s">
        <v>194</v>
      </c>
      <c r="AU334" s="170" t="s">
        <v>86</v>
      </c>
      <c r="AV334" s="14" t="s">
        <v>86</v>
      </c>
      <c r="AW334" s="14" t="s">
        <v>32</v>
      </c>
      <c r="AX334" s="14" t="s">
        <v>84</v>
      </c>
      <c r="AY334" s="170" t="s">
        <v>184</v>
      </c>
    </row>
    <row r="335" spans="1:65" s="2" customFormat="1" ht="55.5" customHeight="1" x14ac:dyDescent="0.15">
      <c r="A335" s="30"/>
      <c r="B335" s="146"/>
      <c r="C335" s="147" t="s">
        <v>515</v>
      </c>
      <c r="D335" s="147" t="s">
        <v>186</v>
      </c>
      <c r="E335" s="148" t="s">
        <v>1169</v>
      </c>
      <c r="F335" s="149" t="s">
        <v>1170</v>
      </c>
      <c r="G335" s="150" t="s">
        <v>359</v>
      </c>
      <c r="H335" s="151">
        <v>1</v>
      </c>
      <c r="I335" s="152"/>
      <c r="J335" s="152">
        <f>ROUND(I335*H335,2)</f>
        <v>0</v>
      </c>
      <c r="K335" s="149" t="s">
        <v>190</v>
      </c>
      <c r="L335" s="31"/>
      <c r="M335" s="153" t="s">
        <v>1</v>
      </c>
      <c r="N335" s="154" t="s">
        <v>42</v>
      </c>
      <c r="O335" s="155">
        <v>2.2909999999999999</v>
      </c>
      <c r="P335" s="155">
        <f>O335*H335</f>
        <v>2.2909999999999999</v>
      </c>
      <c r="Q335" s="155">
        <v>0</v>
      </c>
      <c r="R335" s="155">
        <f>Q335*H335</f>
        <v>0</v>
      </c>
      <c r="S335" s="155">
        <v>0.34899999999999998</v>
      </c>
      <c r="T335" s="156">
        <f>S335*H335</f>
        <v>0.34899999999999998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97</v>
      </c>
      <c r="AT335" s="157" t="s">
        <v>186</v>
      </c>
      <c r="AU335" s="157" t="s">
        <v>86</v>
      </c>
      <c r="AY335" s="18" t="s">
        <v>184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8" t="s">
        <v>84</v>
      </c>
      <c r="BK335" s="158">
        <f>ROUND(I335*H335,2)</f>
        <v>0</v>
      </c>
      <c r="BL335" s="18" t="s">
        <v>97</v>
      </c>
      <c r="BM335" s="157" t="s">
        <v>1171</v>
      </c>
    </row>
    <row r="336" spans="1:65" s="2" customFormat="1" ht="24.25" customHeight="1" x14ac:dyDescent="0.15">
      <c r="A336" s="30"/>
      <c r="B336" s="146"/>
      <c r="C336" s="147" t="s">
        <v>517</v>
      </c>
      <c r="D336" s="147" t="s">
        <v>186</v>
      </c>
      <c r="E336" s="148" t="s">
        <v>1172</v>
      </c>
      <c r="F336" s="149" t="s">
        <v>1173</v>
      </c>
      <c r="G336" s="150" t="s">
        <v>229</v>
      </c>
      <c r="H336" s="151">
        <v>6.12</v>
      </c>
      <c r="I336" s="152"/>
      <c r="J336" s="152">
        <f>ROUND(I336*H336,2)</f>
        <v>0</v>
      </c>
      <c r="K336" s="149" t="s">
        <v>190</v>
      </c>
      <c r="L336" s="31"/>
      <c r="M336" s="153" t="s">
        <v>1</v>
      </c>
      <c r="N336" s="154" t="s">
        <v>42</v>
      </c>
      <c r="O336" s="155">
        <v>0.378</v>
      </c>
      <c r="P336" s="155">
        <f>O336*H336</f>
        <v>2.3133599999999999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7" t="s">
        <v>97</v>
      </c>
      <c r="AT336" s="157" t="s">
        <v>186</v>
      </c>
      <c r="AU336" s="157" t="s">
        <v>86</v>
      </c>
      <c r="AY336" s="18" t="s">
        <v>184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8" t="s">
        <v>84</v>
      </c>
      <c r="BK336" s="158">
        <f>ROUND(I336*H336,2)</f>
        <v>0</v>
      </c>
      <c r="BL336" s="18" t="s">
        <v>97</v>
      </c>
      <c r="BM336" s="157" t="s">
        <v>1174</v>
      </c>
    </row>
    <row r="337" spans="1:65" s="14" customFormat="1" x14ac:dyDescent="0.15">
      <c r="B337" s="169"/>
      <c r="D337" s="159" t="s">
        <v>194</v>
      </c>
      <c r="E337" s="170" t="s">
        <v>1</v>
      </c>
      <c r="F337" s="171" t="s">
        <v>1175</v>
      </c>
      <c r="H337" s="172">
        <v>6.12</v>
      </c>
      <c r="L337" s="169"/>
      <c r="M337" s="173"/>
      <c r="N337" s="174"/>
      <c r="O337" s="174"/>
      <c r="P337" s="174"/>
      <c r="Q337" s="174"/>
      <c r="R337" s="174"/>
      <c r="S337" s="174"/>
      <c r="T337" s="175"/>
      <c r="AT337" s="170" t="s">
        <v>194</v>
      </c>
      <c r="AU337" s="170" t="s">
        <v>86</v>
      </c>
      <c r="AV337" s="14" t="s">
        <v>86</v>
      </c>
      <c r="AW337" s="14" t="s">
        <v>32</v>
      </c>
      <c r="AX337" s="14" t="s">
        <v>84</v>
      </c>
      <c r="AY337" s="170" t="s">
        <v>184</v>
      </c>
    </row>
    <row r="338" spans="1:65" s="2" customFormat="1" ht="66.75" customHeight="1" x14ac:dyDescent="0.15">
      <c r="A338" s="30"/>
      <c r="B338" s="146"/>
      <c r="C338" s="147" t="s">
        <v>518</v>
      </c>
      <c r="D338" s="147" t="s">
        <v>186</v>
      </c>
      <c r="E338" s="148" t="s">
        <v>1176</v>
      </c>
      <c r="F338" s="149" t="s">
        <v>1177</v>
      </c>
      <c r="G338" s="150" t="s">
        <v>229</v>
      </c>
      <c r="H338" s="151">
        <v>10</v>
      </c>
      <c r="I338" s="152"/>
      <c r="J338" s="152">
        <f>ROUND(I338*H338,2)</f>
        <v>0</v>
      </c>
      <c r="K338" s="149" t="s">
        <v>190</v>
      </c>
      <c r="L338" s="31"/>
      <c r="M338" s="153" t="s">
        <v>1</v>
      </c>
      <c r="N338" s="154" t="s">
        <v>42</v>
      </c>
      <c r="O338" s="155">
        <v>0.124</v>
      </c>
      <c r="P338" s="155">
        <f>O338*H338</f>
        <v>1.24</v>
      </c>
      <c r="Q338" s="155">
        <v>0</v>
      </c>
      <c r="R338" s="155">
        <f>Q338*H338</f>
        <v>0</v>
      </c>
      <c r="S338" s="155">
        <v>0</v>
      </c>
      <c r="T338" s="156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7" t="s">
        <v>97</v>
      </c>
      <c r="AT338" s="157" t="s">
        <v>186</v>
      </c>
      <c r="AU338" s="157" t="s">
        <v>86</v>
      </c>
      <c r="AY338" s="18" t="s">
        <v>184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8" t="s">
        <v>84</v>
      </c>
      <c r="BK338" s="158">
        <f>ROUND(I338*H338,2)</f>
        <v>0</v>
      </c>
      <c r="BL338" s="18" t="s">
        <v>97</v>
      </c>
      <c r="BM338" s="157" t="s">
        <v>1178</v>
      </c>
    </row>
    <row r="339" spans="1:65" s="2" customFormat="1" ht="76.25" customHeight="1" x14ac:dyDescent="0.15">
      <c r="A339" s="30"/>
      <c r="B339" s="146"/>
      <c r="C339" s="147" t="s">
        <v>520</v>
      </c>
      <c r="D339" s="147" t="s">
        <v>186</v>
      </c>
      <c r="E339" s="148" t="s">
        <v>1179</v>
      </c>
      <c r="F339" s="149" t="s">
        <v>1180</v>
      </c>
      <c r="G339" s="150" t="s">
        <v>189</v>
      </c>
      <c r="H339" s="151">
        <v>33.802999999999997</v>
      </c>
      <c r="I339" s="152"/>
      <c r="J339" s="152">
        <f>ROUND(I339*H339,2)</f>
        <v>0</v>
      </c>
      <c r="K339" s="149" t="s">
        <v>190</v>
      </c>
      <c r="L339" s="31"/>
      <c r="M339" s="153" t="s">
        <v>1</v>
      </c>
      <c r="N339" s="154" t="s">
        <v>42</v>
      </c>
      <c r="O339" s="155">
        <v>0.09</v>
      </c>
      <c r="P339" s="155">
        <f>O339*H339</f>
        <v>3.0422699999999998</v>
      </c>
      <c r="Q339" s="155">
        <v>0</v>
      </c>
      <c r="R339" s="155">
        <f>Q339*H339</f>
        <v>0</v>
      </c>
      <c r="S339" s="155">
        <v>0</v>
      </c>
      <c r="T339" s="156">
        <f>S339*H339</f>
        <v>0</v>
      </c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R339" s="157" t="s">
        <v>97</v>
      </c>
      <c r="AT339" s="157" t="s">
        <v>186</v>
      </c>
      <c r="AU339" s="157" t="s">
        <v>86</v>
      </c>
      <c r="AY339" s="18" t="s">
        <v>184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8" t="s">
        <v>84</v>
      </c>
      <c r="BK339" s="158">
        <f>ROUND(I339*H339,2)</f>
        <v>0</v>
      </c>
      <c r="BL339" s="18" t="s">
        <v>97</v>
      </c>
      <c r="BM339" s="157" t="s">
        <v>1181</v>
      </c>
    </row>
    <row r="340" spans="1:65" s="2" customFormat="1" ht="78" customHeight="1" x14ac:dyDescent="0.15">
      <c r="A340" s="30"/>
      <c r="B340" s="146"/>
      <c r="C340" s="147" t="s">
        <v>523</v>
      </c>
      <c r="D340" s="147" t="s">
        <v>186</v>
      </c>
      <c r="E340" s="148" t="s">
        <v>1182</v>
      </c>
      <c r="F340" s="149" t="s">
        <v>1183</v>
      </c>
      <c r="G340" s="150" t="s">
        <v>189</v>
      </c>
      <c r="H340" s="151">
        <v>6.6</v>
      </c>
      <c r="I340" s="152"/>
      <c r="J340" s="152">
        <f>ROUND(I340*H340,2)</f>
        <v>0</v>
      </c>
      <c r="K340" s="149" t="s">
        <v>190</v>
      </c>
      <c r="L340" s="31"/>
      <c r="M340" s="153" t="s">
        <v>1</v>
      </c>
      <c r="N340" s="154" t="s">
        <v>42</v>
      </c>
      <c r="O340" s="155">
        <v>0.31</v>
      </c>
      <c r="P340" s="155">
        <f>O340*H340</f>
        <v>2.0459999999999998</v>
      </c>
      <c r="Q340" s="155">
        <v>0</v>
      </c>
      <c r="R340" s="155">
        <f>Q340*H340</f>
        <v>0</v>
      </c>
      <c r="S340" s="155">
        <v>0</v>
      </c>
      <c r="T340" s="156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7" t="s">
        <v>97</v>
      </c>
      <c r="AT340" s="157" t="s">
        <v>186</v>
      </c>
      <c r="AU340" s="157" t="s">
        <v>86</v>
      </c>
      <c r="AY340" s="18" t="s">
        <v>184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8" t="s">
        <v>84</v>
      </c>
      <c r="BK340" s="158">
        <f>ROUND(I340*H340,2)</f>
        <v>0</v>
      </c>
      <c r="BL340" s="18" t="s">
        <v>97</v>
      </c>
      <c r="BM340" s="157" t="s">
        <v>1184</v>
      </c>
    </row>
    <row r="341" spans="1:65" s="12" customFormat="1" ht="22.75" customHeight="1" x14ac:dyDescent="0.15">
      <c r="B341" s="134"/>
      <c r="D341" s="135" t="s">
        <v>76</v>
      </c>
      <c r="E341" s="144" t="s">
        <v>513</v>
      </c>
      <c r="F341" s="144" t="s">
        <v>514</v>
      </c>
      <c r="J341" s="145">
        <f>BK341</f>
        <v>0</v>
      </c>
      <c r="L341" s="134"/>
      <c r="M341" s="138"/>
      <c r="N341" s="139"/>
      <c r="O341" s="139"/>
      <c r="P341" s="140">
        <f>SUM(P342:P349)</f>
        <v>2.9923799999999998</v>
      </c>
      <c r="Q341" s="139"/>
      <c r="R341" s="140">
        <f>SUM(R342:R349)</f>
        <v>0</v>
      </c>
      <c r="S341" s="139"/>
      <c r="T341" s="141">
        <f>SUM(T342:T349)</f>
        <v>0</v>
      </c>
      <c r="AR341" s="135" t="s">
        <v>84</v>
      </c>
      <c r="AT341" s="142" t="s">
        <v>76</v>
      </c>
      <c r="AU341" s="142" t="s">
        <v>84</v>
      </c>
      <c r="AY341" s="135" t="s">
        <v>184</v>
      </c>
      <c r="BK341" s="143">
        <f>SUM(BK342:BK349)</f>
        <v>0</v>
      </c>
    </row>
    <row r="342" spans="1:65" s="2" customFormat="1" ht="37.75" customHeight="1" x14ac:dyDescent="0.15">
      <c r="A342" s="30"/>
      <c r="B342" s="146"/>
      <c r="C342" s="147" t="s">
        <v>527</v>
      </c>
      <c r="D342" s="147" t="s">
        <v>186</v>
      </c>
      <c r="E342" s="148" t="s">
        <v>3124</v>
      </c>
      <c r="F342" s="149" t="s">
        <v>3125</v>
      </c>
      <c r="G342" s="150" t="s">
        <v>300</v>
      </c>
      <c r="H342" s="151">
        <v>99.745999999999995</v>
      </c>
      <c r="I342" s="152"/>
      <c r="J342" s="152">
        <f>ROUND(I342*H342,2)</f>
        <v>0</v>
      </c>
      <c r="K342" s="149"/>
      <c r="L342" s="31"/>
      <c r="M342" s="153" t="s">
        <v>1</v>
      </c>
      <c r="N342" s="154" t="s">
        <v>42</v>
      </c>
      <c r="O342" s="155">
        <v>0.03</v>
      </c>
      <c r="P342" s="155">
        <f>O342*H342</f>
        <v>2.9923799999999998</v>
      </c>
      <c r="Q342" s="155">
        <v>0</v>
      </c>
      <c r="R342" s="155">
        <f>Q342*H342</f>
        <v>0</v>
      </c>
      <c r="S342" s="155">
        <v>0</v>
      </c>
      <c r="T342" s="156">
        <f>S342*H342</f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7" t="s">
        <v>97</v>
      </c>
      <c r="AT342" s="157" t="s">
        <v>186</v>
      </c>
      <c r="AU342" s="157" t="s">
        <v>86</v>
      </c>
      <c r="AY342" s="18" t="s">
        <v>184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8" t="s">
        <v>84</v>
      </c>
      <c r="BK342" s="158">
        <f>ROUND(I342*H342,2)</f>
        <v>0</v>
      </c>
      <c r="BL342" s="18" t="s">
        <v>97</v>
      </c>
      <c r="BM342" s="157" t="s">
        <v>1185</v>
      </c>
    </row>
    <row r="343" spans="1:65" s="14" customFormat="1" x14ac:dyDescent="0.15">
      <c r="B343" s="169"/>
      <c r="D343" s="159" t="s">
        <v>194</v>
      </c>
      <c r="E343" s="170" t="s">
        <v>1</v>
      </c>
      <c r="F343" s="171" t="s">
        <v>1186</v>
      </c>
      <c r="H343" s="172">
        <v>99.745999999999995</v>
      </c>
      <c r="L343" s="169"/>
      <c r="M343" s="173"/>
      <c r="N343" s="174"/>
      <c r="O343" s="174"/>
      <c r="P343" s="174"/>
      <c r="Q343" s="174"/>
      <c r="R343" s="174"/>
      <c r="S343" s="174"/>
      <c r="T343" s="175"/>
      <c r="AT343" s="170" t="s">
        <v>194</v>
      </c>
      <c r="AU343" s="170" t="s">
        <v>86</v>
      </c>
      <c r="AV343" s="14" t="s">
        <v>86</v>
      </c>
      <c r="AW343" s="14" t="s">
        <v>32</v>
      </c>
      <c r="AX343" s="14" t="s">
        <v>84</v>
      </c>
      <c r="AY343" s="170" t="s">
        <v>184</v>
      </c>
    </row>
    <row r="344" spans="1:65" s="2" customFormat="1" ht="44.25" customHeight="1" x14ac:dyDescent="0.15">
      <c r="A344" s="30"/>
      <c r="B344" s="146"/>
      <c r="C344" s="147">
        <v>72</v>
      </c>
      <c r="D344" s="147" t="s">
        <v>186</v>
      </c>
      <c r="E344" s="148" t="s">
        <v>3126</v>
      </c>
      <c r="F344" s="149" t="s">
        <v>3127</v>
      </c>
      <c r="G344" s="150" t="s">
        <v>300</v>
      </c>
      <c r="H344" s="151">
        <v>14.983000000000001</v>
      </c>
      <c r="I344" s="152"/>
      <c r="J344" s="152">
        <f>ROUND(I344*H344,2)</f>
        <v>0</v>
      </c>
      <c r="K344" s="149"/>
      <c r="L344" s="31"/>
      <c r="M344" s="153" t="s">
        <v>1</v>
      </c>
      <c r="N344" s="154" t="s">
        <v>42</v>
      </c>
      <c r="O344" s="155">
        <v>0</v>
      </c>
      <c r="P344" s="155">
        <f>O344*H344</f>
        <v>0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57" t="s">
        <v>97</v>
      </c>
      <c r="AT344" s="157" t="s">
        <v>186</v>
      </c>
      <c r="AU344" s="157" t="s">
        <v>86</v>
      </c>
      <c r="AY344" s="18" t="s">
        <v>184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8" t="s">
        <v>84</v>
      </c>
      <c r="BK344" s="158">
        <f>ROUND(I344*H344,2)</f>
        <v>0</v>
      </c>
      <c r="BL344" s="18" t="s">
        <v>97</v>
      </c>
      <c r="BM344" s="157" t="s">
        <v>1187</v>
      </c>
    </row>
    <row r="345" spans="1:65" s="14" customFormat="1" x14ac:dyDescent="0.15">
      <c r="B345" s="169"/>
      <c r="D345" s="159" t="s">
        <v>194</v>
      </c>
      <c r="E345" s="170" t="s">
        <v>1</v>
      </c>
      <c r="F345" s="171" t="s">
        <v>1188</v>
      </c>
      <c r="H345" s="172">
        <v>14.983000000000001</v>
      </c>
      <c r="L345" s="169"/>
      <c r="M345" s="173"/>
      <c r="N345" s="174"/>
      <c r="O345" s="174"/>
      <c r="P345" s="174"/>
      <c r="Q345" s="174"/>
      <c r="R345" s="174"/>
      <c r="S345" s="174"/>
      <c r="T345" s="175"/>
      <c r="AT345" s="170" t="s">
        <v>194</v>
      </c>
      <c r="AU345" s="170" t="s">
        <v>86</v>
      </c>
      <c r="AV345" s="14" t="s">
        <v>86</v>
      </c>
      <c r="AW345" s="14" t="s">
        <v>32</v>
      </c>
      <c r="AX345" s="14" t="s">
        <v>84</v>
      </c>
      <c r="AY345" s="170" t="s">
        <v>184</v>
      </c>
    </row>
    <row r="346" spans="1:65" s="2" customFormat="1" ht="44.25" customHeight="1" x14ac:dyDescent="0.15">
      <c r="A346" s="30"/>
      <c r="B346" s="146"/>
      <c r="C346" s="147">
        <v>73</v>
      </c>
      <c r="D346" s="147" t="s">
        <v>186</v>
      </c>
      <c r="E346" s="148" t="s">
        <v>3128</v>
      </c>
      <c r="F346" s="149" t="s">
        <v>3129</v>
      </c>
      <c r="G346" s="150" t="s">
        <v>300</v>
      </c>
      <c r="H346" s="151">
        <v>24.613</v>
      </c>
      <c r="I346" s="152"/>
      <c r="J346" s="152">
        <f>ROUND(I346*H346,2)</f>
        <v>0</v>
      </c>
      <c r="K346" s="149"/>
      <c r="L346" s="31"/>
      <c r="M346" s="153" t="s">
        <v>1</v>
      </c>
      <c r="N346" s="154" t="s">
        <v>42</v>
      </c>
      <c r="O346" s="155">
        <v>0</v>
      </c>
      <c r="P346" s="155">
        <f>O346*H346</f>
        <v>0</v>
      </c>
      <c r="Q346" s="155">
        <v>0</v>
      </c>
      <c r="R346" s="155">
        <f>Q346*H346</f>
        <v>0</v>
      </c>
      <c r="S346" s="155">
        <v>0</v>
      </c>
      <c r="T346" s="156">
        <f>S346*H346</f>
        <v>0</v>
      </c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R346" s="157" t="s">
        <v>97</v>
      </c>
      <c r="AT346" s="157" t="s">
        <v>186</v>
      </c>
      <c r="AU346" s="157" t="s">
        <v>86</v>
      </c>
      <c r="AY346" s="18" t="s">
        <v>184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8" t="s">
        <v>84</v>
      </c>
      <c r="BK346" s="158">
        <f>ROUND(I346*H346,2)</f>
        <v>0</v>
      </c>
      <c r="BL346" s="18" t="s">
        <v>97</v>
      </c>
      <c r="BM346" s="157" t="s">
        <v>1189</v>
      </c>
    </row>
    <row r="347" spans="1:65" s="14" customFormat="1" x14ac:dyDescent="0.15">
      <c r="B347" s="169"/>
      <c r="D347" s="159" t="s">
        <v>194</v>
      </c>
      <c r="E347" s="170" t="s">
        <v>1</v>
      </c>
      <c r="F347" s="171" t="s">
        <v>1190</v>
      </c>
      <c r="H347" s="172">
        <v>24.613</v>
      </c>
      <c r="L347" s="169"/>
      <c r="M347" s="173"/>
      <c r="N347" s="174"/>
      <c r="O347" s="174"/>
      <c r="P347" s="174"/>
      <c r="Q347" s="174"/>
      <c r="R347" s="174"/>
      <c r="S347" s="174"/>
      <c r="T347" s="175"/>
      <c r="AT347" s="170" t="s">
        <v>194</v>
      </c>
      <c r="AU347" s="170" t="s">
        <v>86</v>
      </c>
      <c r="AV347" s="14" t="s">
        <v>86</v>
      </c>
      <c r="AW347" s="14" t="s">
        <v>32</v>
      </c>
      <c r="AX347" s="14" t="s">
        <v>84</v>
      </c>
      <c r="AY347" s="170" t="s">
        <v>184</v>
      </c>
    </row>
    <row r="348" spans="1:65" s="2" customFormat="1" ht="44.25" customHeight="1" x14ac:dyDescent="0.15">
      <c r="A348" s="30"/>
      <c r="B348" s="146"/>
      <c r="C348" s="147">
        <v>74</v>
      </c>
      <c r="D348" s="147" t="s">
        <v>186</v>
      </c>
      <c r="E348" s="148" t="s">
        <v>3130</v>
      </c>
      <c r="F348" s="149" t="s">
        <v>3131</v>
      </c>
      <c r="G348" s="150" t="s">
        <v>300</v>
      </c>
      <c r="H348" s="151">
        <v>60.15</v>
      </c>
      <c r="I348" s="152"/>
      <c r="J348" s="152">
        <f>ROUND(I348*H348,2)</f>
        <v>0</v>
      </c>
      <c r="K348" s="149"/>
      <c r="L348" s="31"/>
      <c r="M348" s="153" t="s">
        <v>1</v>
      </c>
      <c r="N348" s="154" t="s">
        <v>42</v>
      </c>
      <c r="O348" s="155">
        <v>0</v>
      </c>
      <c r="P348" s="155">
        <f>O348*H348</f>
        <v>0</v>
      </c>
      <c r="Q348" s="155">
        <v>0</v>
      </c>
      <c r="R348" s="155">
        <f>Q348*H348</f>
        <v>0</v>
      </c>
      <c r="S348" s="155">
        <v>0</v>
      </c>
      <c r="T348" s="156">
        <f>S348*H348</f>
        <v>0</v>
      </c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R348" s="157" t="s">
        <v>97</v>
      </c>
      <c r="AT348" s="157" t="s">
        <v>186</v>
      </c>
      <c r="AU348" s="157" t="s">
        <v>86</v>
      </c>
      <c r="AY348" s="18" t="s">
        <v>184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8" t="s">
        <v>84</v>
      </c>
      <c r="BK348" s="158">
        <f>ROUND(I348*H348,2)</f>
        <v>0</v>
      </c>
      <c r="BL348" s="18" t="s">
        <v>97</v>
      </c>
      <c r="BM348" s="157" t="s">
        <v>1191</v>
      </c>
    </row>
    <row r="349" spans="1:65" s="14" customFormat="1" x14ac:dyDescent="0.15">
      <c r="B349" s="169"/>
      <c r="D349" s="159" t="s">
        <v>194</v>
      </c>
      <c r="E349" s="170" t="s">
        <v>1</v>
      </c>
      <c r="F349" s="171" t="s">
        <v>1192</v>
      </c>
      <c r="H349" s="172">
        <v>60.15</v>
      </c>
      <c r="L349" s="169"/>
      <c r="M349" s="173"/>
      <c r="N349" s="174"/>
      <c r="O349" s="174"/>
      <c r="P349" s="174"/>
      <c r="Q349" s="174"/>
      <c r="R349" s="174"/>
      <c r="S349" s="174"/>
      <c r="T349" s="175"/>
      <c r="AT349" s="170" t="s">
        <v>194</v>
      </c>
      <c r="AU349" s="170" t="s">
        <v>86</v>
      </c>
      <c r="AV349" s="14" t="s">
        <v>86</v>
      </c>
      <c r="AW349" s="14" t="s">
        <v>32</v>
      </c>
      <c r="AX349" s="14" t="s">
        <v>84</v>
      </c>
      <c r="AY349" s="170" t="s">
        <v>184</v>
      </c>
    </row>
    <row r="350" spans="1:65" s="12" customFormat="1" ht="22.75" customHeight="1" x14ac:dyDescent="0.15">
      <c r="B350" s="134"/>
      <c r="D350" s="135" t="s">
        <v>76</v>
      </c>
      <c r="E350" s="144" t="s">
        <v>525</v>
      </c>
      <c r="F350" s="144" t="s">
        <v>526</v>
      </c>
      <c r="J350" s="145">
        <f>BK350</f>
        <v>0</v>
      </c>
      <c r="L350" s="134"/>
      <c r="M350" s="138"/>
      <c r="N350" s="139"/>
      <c r="O350" s="139"/>
      <c r="P350" s="140">
        <f>P351</f>
        <v>346.850863</v>
      </c>
      <c r="Q350" s="139"/>
      <c r="R350" s="140">
        <f>R351</f>
        <v>0</v>
      </c>
      <c r="S350" s="139"/>
      <c r="T350" s="141">
        <f>T351</f>
        <v>0</v>
      </c>
      <c r="AR350" s="135" t="s">
        <v>84</v>
      </c>
      <c r="AT350" s="142" t="s">
        <v>76</v>
      </c>
      <c r="AU350" s="142" t="s">
        <v>84</v>
      </c>
      <c r="AY350" s="135" t="s">
        <v>184</v>
      </c>
      <c r="BK350" s="143">
        <f>BK351</f>
        <v>0</v>
      </c>
    </row>
    <row r="351" spans="1:65" s="2" customFormat="1" ht="37.75" customHeight="1" x14ac:dyDescent="0.15">
      <c r="A351" s="30"/>
      <c r="B351" s="146"/>
      <c r="C351" s="147">
        <v>75</v>
      </c>
      <c r="D351" s="147" t="s">
        <v>186</v>
      </c>
      <c r="E351" s="148" t="s">
        <v>528</v>
      </c>
      <c r="F351" s="149" t="s">
        <v>529</v>
      </c>
      <c r="G351" s="150" t="s">
        <v>300</v>
      </c>
      <c r="H351" s="151">
        <v>455.78300000000002</v>
      </c>
      <c r="I351" s="152"/>
      <c r="J351" s="152">
        <f>ROUND(I351*H351,2)</f>
        <v>0</v>
      </c>
      <c r="K351" s="149" t="s">
        <v>190</v>
      </c>
      <c r="L351" s="31"/>
      <c r="M351" s="153" t="s">
        <v>1</v>
      </c>
      <c r="N351" s="154" t="s">
        <v>42</v>
      </c>
      <c r="O351" s="155">
        <v>0.76100000000000001</v>
      </c>
      <c r="P351" s="155">
        <f>O351*H351</f>
        <v>346.850863</v>
      </c>
      <c r="Q351" s="155">
        <v>0</v>
      </c>
      <c r="R351" s="155">
        <f>Q351*H351</f>
        <v>0</v>
      </c>
      <c r="S351" s="155">
        <v>0</v>
      </c>
      <c r="T351" s="156">
        <f>S351*H351</f>
        <v>0</v>
      </c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R351" s="157" t="s">
        <v>97</v>
      </c>
      <c r="AT351" s="157" t="s">
        <v>186</v>
      </c>
      <c r="AU351" s="157" t="s">
        <v>86</v>
      </c>
      <c r="AY351" s="18" t="s">
        <v>184</v>
      </c>
      <c r="BE351" s="158">
        <f>IF(N351="základní",J351,0)</f>
        <v>0</v>
      </c>
      <c r="BF351" s="158">
        <f>IF(N351="snížená",J351,0)</f>
        <v>0</v>
      </c>
      <c r="BG351" s="158">
        <f>IF(N351="zákl. přenesená",J351,0)</f>
        <v>0</v>
      </c>
      <c r="BH351" s="158">
        <f>IF(N351="sníž. přenesená",J351,0)</f>
        <v>0</v>
      </c>
      <c r="BI351" s="158">
        <f>IF(N351="nulová",J351,0)</f>
        <v>0</v>
      </c>
      <c r="BJ351" s="18" t="s">
        <v>84</v>
      </c>
      <c r="BK351" s="158">
        <f>ROUND(I351*H351,2)</f>
        <v>0</v>
      </c>
      <c r="BL351" s="18" t="s">
        <v>97</v>
      </c>
      <c r="BM351" s="157" t="s">
        <v>1193</v>
      </c>
    </row>
    <row r="352" spans="1:65" s="12" customFormat="1" ht="26" customHeight="1" x14ac:dyDescent="0.2">
      <c r="B352" s="134"/>
      <c r="D352" s="135" t="s">
        <v>76</v>
      </c>
      <c r="E352" s="136" t="s">
        <v>1194</v>
      </c>
      <c r="F352" s="136" t="s">
        <v>1195</v>
      </c>
      <c r="J352" s="137">
        <f>BK352</f>
        <v>0</v>
      </c>
      <c r="L352" s="134"/>
      <c r="M352" s="138"/>
      <c r="N352" s="139"/>
      <c r="O352" s="139"/>
      <c r="P352" s="140">
        <f>P353</f>
        <v>1.2285600000000003</v>
      </c>
      <c r="Q352" s="139"/>
      <c r="R352" s="140">
        <f>R353</f>
        <v>3.58512E-2</v>
      </c>
      <c r="S352" s="139"/>
      <c r="T352" s="141">
        <f>T353</f>
        <v>0</v>
      </c>
      <c r="AR352" s="135" t="s">
        <v>86</v>
      </c>
      <c r="AT352" s="142" t="s">
        <v>76</v>
      </c>
      <c r="AU352" s="142" t="s">
        <v>77</v>
      </c>
      <c r="AY352" s="135" t="s">
        <v>184</v>
      </c>
      <c r="BK352" s="143">
        <f>BK353</f>
        <v>0</v>
      </c>
    </row>
    <row r="353" spans="1:65" s="12" customFormat="1" ht="22.75" customHeight="1" x14ac:dyDescent="0.15">
      <c r="B353" s="134"/>
      <c r="D353" s="135" t="s">
        <v>76</v>
      </c>
      <c r="E353" s="144" t="s">
        <v>1196</v>
      </c>
      <c r="F353" s="144" t="s">
        <v>1197</v>
      </c>
      <c r="J353" s="145">
        <f>BK353</f>
        <v>0</v>
      </c>
      <c r="L353" s="134"/>
      <c r="M353" s="138"/>
      <c r="N353" s="139"/>
      <c r="O353" s="139"/>
      <c r="P353" s="140">
        <f>SUM(P354:P355)</f>
        <v>1.2285600000000003</v>
      </c>
      <c r="Q353" s="139"/>
      <c r="R353" s="140">
        <f>SUM(R354:R355)</f>
        <v>3.58512E-2</v>
      </c>
      <c r="S353" s="139"/>
      <c r="T353" s="141">
        <f>SUM(T354:T355)</f>
        <v>0</v>
      </c>
      <c r="AR353" s="135" t="s">
        <v>86</v>
      </c>
      <c r="AT353" s="142" t="s">
        <v>76</v>
      </c>
      <c r="AU353" s="142" t="s">
        <v>84</v>
      </c>
      <c r="AY353" s="135" t="s">
        <v>184</v>
      </c>
      <c r="BK353" s="143">
        <f>SUM(BK354:BK355)</f>
        <v>0</v>
      </c>
    </row>
    <row r="354" spans="1:65" s="2" customFormat="1" ht="21.75" customHeight="1" x14ac:dyDescent="0.15">
      <c r="A354" s="30"/>
      <c r="B354" s="146"/>
      <c r="C354" s="147">
        <v>76</v>
      </c>
      <c r="D354" s="147" t="s">
        <v>186</v>
      </c>
      <c r="E354" s="148" t="s">
        <v>1198</v>
      </c>
      <c r="F354" s="149" t="s">
        <v>1199</v>
      </c>
      <c r="G354" s="150" t="s">
        <v>229</v>
      </c>
      <c r="H354" s="151">
        <v>2.91</v>
      </c>
      <c r="I354" s="152"/>
      <c r="J354" s="152">
        <f>ROUND(I354*H354,2)</f>
        <v>0</v>
      </c>
      <c r="K354" s="149" t="s">
        <v>190</v>
      </c>
      <c r="L354" s="31"/>
      <c r="M354" s="153" t="s">
        <v>1</v>
      </c>
      <c r="N354" s="154" t="s">
        <v>42</v>
      </c>
      <c r="O354" s="155">
        <v>0.40400000000000003</v>
      </c>
      <c r="P354" s="155">
        <f>O354*H354</f>
        <v>1.1756400000000002</v>
      </c>
      <c r="Q354" s="155">
        <v>1.2319999999999999E-2</v>
      </c>
      <c r="R354" s="155">
        <f>Q354*H354</f>
        <v>3.58512E-2</v>
      </c>
      <c r="S354" s="155">
        <v>0</v>
      </c>
      <c r="T354" s="156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7" t="s">
        <v>270</v>
      </c>
      <c r="AT354" s="157" t="s">
        <v>186</v>
      </c>
      <c r="AU354" s="157" t="s">
        <v>86</v>
      </c>
      <c r="AY354" s="18" t="s">
        <v>184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8" t="s">
        <v>84</v>
      </c>
      <c r="BK354" s="158">
        <f>ROUND(I354*H354,2)</f>
        <v>0</v>
      </c>
      <c r="BL354" s="18" t="s">
        <v>270</v>
      </c>
      <c r="BM354" s="157" t="s">
        <v>1200</v>
      </c>
    </row>
    <row r="355" spans="1:65" s="2" customFormat="1" ht="44.25" customHeight="1" x14ac:dyDescent="0.15">
      <c r="A355" s="30"/>
      <c r="B355" s="146"/>
      <c r="C355" s="147">
        <v>77</v>
      </c>
      <c r="D355" s="147" t="s">
        <v>186</v>
      </c>
      <c r="E355" s="148" t="s">
        <v>1201</v>
      </c>
      <c r="F355" s="149" t="s">
        <v>1202</v>
      </c>
      <c r="G355" s="150" t="s">
        <v>300</v>
      </c>
      <c r="H355" s="151">
        <v>3.5999999999999997E-2</v>
      </c>
      <c r="I355" s="152"/>
      <c r="J355" s="152">
        <f>ROUND(I355*H355,2)</f>
        <v>0</v>
      </c>
      <c r="K355" s="149" t="s">
        <v>190</v>
      </c>
      <c r="L355" s="31"/>
      <c r="M355" s="153" t="s">
        <v>1</v>
      </c>
      <c r="N355" s="154" t="s">
        <v>42</v>
      </c>
      <c r="O355" s="155">
        <v>1.47</v>
      </c>
      <c r="P355" s="155">
        <f>O355*H355</f>
        <v>5.2919999999999995E-2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R355" s="157" t="s">
        <v>270</v>
      </c>
      <c r="AT355" s="157" t="s">
        <v>186</v>
      </c>
      <c r="AU355" s="157" t="s">
        <v>86</v>
      </c>
      <c r="AY355" s="18" t="s">
        <v>184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8" t="s">
        <v>84</v>
      </c>
      <c r="BK355" s="158">
        <f>ROUND(I355*H355,2)</f>
        <v>0</v>
      </c>
      <c r="BL355" s="18" t="s">
        <v>270</v>
      </c>
      <c r="BM355" s="157" t="s">
        <v>1203</v>
      </c>
    </row>
    <row r="356" spans="1:65" s="12" customFormat="1" ht="26" customHeight="1" x14ac:dyDescent="0.2">
      <c r="B356" s="134"/>
      <c r="D356" s="135" t="s">
        <v>76</v>
      </c>
      <c r="E356" s="136" t="s">
        <v>1204</v>
      </c>
      <c r="F356" s="136" t="s">
        <v>1205</v>
      </c>
      <c r="J356" s="137">
        <f>BK356</f>
        <v>0</v>
      </c>
      <c r="L356" s="134"/>
      <c r="M356" s="138"/>
      <c r="N356" s="139"/>
      <c r="O356" s="139"/>
      <c r="P356" s="140">
        <f>SUM(P357:P361)</f>
        <v>0</v>
      </c>
      <c r="Q356" s="139"/>
      <c r="R356" s="140">
        <f>SUM(R357:R361)</f>
        <v>0</v>
      </c>
      <c r="S356" s="139"/>
      <c r="T356" s="141">
        <f>SUM(T357:T361)</f>
        <v>0</v>
      </c>
      <c r="AR356" s="135" t="s">
        <v>97</v>
      </c>
      <c r="AT356" s="142" t="s">
        <v>76</v>
      </c>
      <c r="AU356" s="142" t="s">
        <v>77</v>
      </c>
      <c r="AY356" s="135" t="s">
        <v>184</v>
      </c>
      <c r="BK356" s="143">
        <f>SUM(BK357:BK361)</f>
        <v>0</v>
      </c>
    </row>
    <row r="357" spans="1:65" s="2" customFormat="1" ht="16.5" customHeight="1" x14ac:dyDescent="0.15">
      <c r="A357" s="30"/>
      <c r="B357" s="146"/>
      <c r="C357" s="147">
        <v>78</v>
      </c>
      <c r="D357" s="147" t="s">
        <v>186</v>
      </c>
      <c r="E357" s="148" t="s">
        <v>1206</v>
      </c>
      <c r="F357" s="149" t="s">
        <v>1207</v>
      </c>
      <c r="G357" s="150" t="s">
        <v>504</v>
      </c>
      <c r="H357" s="151">
        <v>1</v>
      </c>
      <c r="I357" s="152"/>
      <c r="J357" s="152">
        <f>ROUND(I357*H357,2)</f>
        <v>0</v>
      </c>
      <c r="K357" s="149" t="s">
        <v>1</v>
      </c>
      <c r="L357" s="31"/>
      <c r="M357" s="153" t="s">
        <v>1</v>
      </c>
      <c r="N357" s="154" t="s">
        <v>42</v>
      </c>
      <c r="O357" s="155">
        <v>0</v>
      </c>
      <c r="P357" s="155">
        <f>O357*H357</f>
        <v>0</v>
      </c>
      <c r="Q357" s="155">
        <v>0</v>
      </c>
      <c r="R357" s="155">
        <f>Q357*H357</f>
        <v>0</v>
      </c>
      <c r="S357" s="155">
        <v>0</v>
      </c>
      <c r="T357" s="156">
        <f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57" t="s">
        <v>270</v>
      </c>
      <c r="AT357" s="157" t="s">
        <v>186</v>
      </c>
      <c r="AU357" s="157" t="s">
        <v>84</v>
      </c>
      <c r="AY357" s="18" t="s">
        <v>184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8" t="s">
        <v>84</v>
      </c>
      <c r="BK357" s="158">
        <f>ROUND(I357*H357,2)</f>
        <v>0</v>
      </c>
      <c r="BL357" s="18" t="s">
        <v>270</v>
      </c>
      <c r="BM357" s="157" t="s">
        <v>1208</v>
      </c>
    </row>
    <row r="358" spans="1:65" s="13" customFormat="1" ht="22" x14ac:dyDescent="0.15">
      <c r="B358" s="163"/>
      <c r="D358" s="159" t="s">
        <v>194</v>
      </c>
      <c r="E358" s="164" t="s">
        <v>1</v>
      </c>
      <c r="F358" s="165" t="s">
        <v>1209</v>
      </c>
      <c r="H358" s="164" t="s">
        <v>1</v>
      </c>
      <c r="L358" s="163"/>
      <c r="M358" s="166"/>
      <c r="N358" s="167"/>
      <c r="O358" s="167"/>
      <c r="P358" s="167"/>
      <c r="Q358" s="167"/>
      <c r="R358" s="167"/>
      <c r="S358" s="167"/>
      <c r="T358" s="168"/>
      <c r="AT358" s="164" t="s">
        <v>194</v>
      </c>
      <c r="AU358" s="164" t="s">
        <v>84</v>
      </c>
      <c r="AV358" s="13" t="s">
        <v>84</v>
      </c>
      <c r="AW358" s="13" t="s">
        <v>32</v>
      </c>
      <c r="AX358" s="13" t="s">
        <v>77</v>
      </c>
      <c r="AY358" s="164" t="s">
        <v>184</v>
      </c>
    </row>
    <row r="359" spans="1:65" s="13" customFormat="1" x14ac:dyDescent="0.15">
      <c r="B359" s="163"/>
      <c r="D359" s="159" t="s">
        <v>194</v>
      </c>
      <c r="E359" s="164" t="s">
        <v>1</v>
      </c>
      <c r="F359" s="165" t="s">
        <v>1210</v>
      </c>
      <c r="H359" s="164" t="s">
        <v>1</v>
      </c>
      <c r="L359" s="163"/>
      <c r="M359" s="166"/>
      <c r="N359" s="167"/>
      <c r="O359" s="167"/>
      <c r="P359" s="167"/>
      <c r="Q359" s="167"/>
      <c r="R359" s="167"/>
      <c r="S359" s="167"/>
      <c r="T359" s="168"/>
      <c r="AT359" s="164" t="s">
        <v>194</v>
      </c>
      <c r="AU359" s="164" t="s">
        <v>84</v>
      </c>
      <c r="AV359" s="13" t="s">
        <v>84</v>
      </c>
      <c r="AW359" s="13" t="s">
        <v>32</v>
      </c>
      <c r="AX359" s="13" t="s">
        <v>77</v>
      </c>
      <c r="AY359" s="164" t="s">
        <v>184</v>
      </c>
    </row>
    <row r="360" spans="1:65" s="13" customFormat="1" x14ac:dyDescent="0.15">
      <c r="B360" s="163"/>
      <c r="D360" s="159" t="s">
        <v>194</v>
      </c>
      <c r="E360" s="164" t="s">
        <v>1</v>
      </c>
      <c r="F360" s="165" t="s">
        <v>1211</v>
      </c>
      <c r="H360" s="164" t="s">
        <v>1</v>
      </c>
      <c r="L360" s="163"/>
      <c r="M360" s="166"/>
      <c r="N360" s="167"/>
      <c r="O360" s="167"/>
      <c r="P360" s="167"/>
      <c r="Q360" s="167"/>
      <c r="R360" s="167"/>
      <c r="S360" s="167"/>
      <c r="T360" s="168"/>
      <c r="AT360" s="164" t="s">
        <v>194</v>
      </c>
      <c r="AU360" s="164" t="s">
        <v>84</v>
      </c>
      <c r="AV360" s="13" t="s">
        <v>84</v>
      </c>
      <c r="AW360" s="13" t="s">
        <v>32</v>
      </c>
      <c r="AX360" s="13" t="s">
        <v>77</v>
      </c>
      <c r="AY360" s="164" t="s">
        <v>184</v>
      </c>
    </row>
    <row r="361" spans="1:65" s="14" customFormat="1" x14ac:dyDescent="0.15">
      <c r="B361" s="169"/>
      <c r="D361" s="159" t="s">
        <v>194</v>
      </c>
      <c r="E361" s="170" t="s">
        <v>1</v>
      </c>
      <c r="F361" s="171" t="s">
        <v>84</v>
      </c>
      <c r="H361" s="172">
        <v>1</v>
      </c>
      <c r="L361" s="169"/>
      <c r="M361" s="203"/>
      <c r="N361" s="204"/>
      <c r="O361" s="204"/>
      <c r="P361" s="204"/>
      <c r="Q361" s="204"/>
      <c r="R361" s="204"/>
      <c r="S361" s="204"/>
      <c r="T361" s="205"/>
      <c r="AT361" s="170" t="s">
        <v>194</v>
      </c>
      <c r="AU361" s="170" t="s">
        <v>84</v>
      </c>
      <c r="AV361" s="14" t="s">
        <v>86</v>
      </c>
      <c r="AW361" s="14" t="s">
        <v>32</v>
      </c>
      <c r="AX361" s="14" t="s">
        <v>84</v>
      </c>
      <c r="AY361" s="170" t="s">
        <v>184</v>
      </c>
    </row>
    <row r="362" spans="1:65" s="2" customFormat="1" ht="7" customHeight="1" x14ac:dyDescent="0.15">
      <c r="A362" s="30"/>
      <c r="B362" s="45"/>
      <c r="C362" s="46"/>
      <c r="D362" s="46"/>
      <c r="E362" s="46"/>
      <c r="F362" s="46"/>
      <c r="G362" s="46"/>
      <c r="H362" s="46"/>
      <c r="I362" s="46"/>
      <c r="J362" s="46"/>
      <c r="K362" s="46"/>
      <c r="L362" s="31"/>
      <c r="M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</row>
  </sheetData>
  <autoFilter ref="C135:K361"/>
  <mergeCells count="14">
    <mergeCell ref="E126:H126"/>
    <mergeCell ref="E124:H124"/>
    <mergeCell ref="E128:H128"/>
    <mergeCell ref="L2:V2"/>
    <mergeCell ref="E85:H85"/>
    <mergeCell ref="E89:H89"/>
    <mergeCell ref="E87:H87"/>
    <mergeCell ref="E91:H91"/>
    <mergeCell ref="E122:H122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293"/>
  <sheetViews>
    <sheetView showGridLines="0" topLeftCell="A280" workbookViewId="0">
      <selection activeCell="L295" sqref="L295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113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1212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1213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ROUND(J131,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ROUND((SUM(BE131:BE292)),  2)</f>
        <v>0</v>
      </c>
      <c r="G37" s="30"/>
      <c r="H37" s="30"/>
      <c r="I37" s="104">
        <v>0.21</v>
      </c>
      <c r="J37" s="103">
        <f>ROUND(((SUM(BE131:BE292))*I37),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ROUND((SUM(BF131:BF292)),  2)</f>
        <v>0</v>
      </c>
      <c r="G38" s="30"/>
      <c r="H38" s="30"/>
      <c r="I38" s="104">
        <v>0.15</v>
      </c>
      <c r="J38" s="103">
        <f>ROUND(((SUM(BF131:BF292))*I38),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ROUND((SUM(BG131:BG292)),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ROUND((SUM(BH131:BH292)),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ROUND((SUM(BI131:BI292)),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1212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02.1 - Vodovodní řad v ulici Na Mýtě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J131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J132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J133</f>
        <v>0</v>
      </c>
      <c r="L102" s="120"/>
    </row>
    <row r="103" spans="1:47" s="10" customFormat="1" ht="20" customHeight="1" x14ac:dyDescent="0.15">
      <c r="B103" s="120"/>
      <c r="D103" s="121" t="s">
        <v>163</v>
      </c>
      <c r="E103" s="122"/>
      <c r="F103" s="122"/>
      <c r="G103" s="122"/>
      <c r="H103" s="122"/>
      <c r="I103" s="122"/>
      <c r="J103" s="123">
        <f>J234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J239</f>
        <v>0</v>
      </c>
      <c r="L104" s="120"/>
    </row>
    <row r="105" spans="1:47" s="10" customFormat="1" ht="20" customHeight="1" x14ac:dyDescent="0.15">
      <c r="B105" s="120"/>
      <c r="D105" s="121" t="s">
        <v>166</v>
      </c>
      <c r="E105" s="122"/>
      <c r="F105" s="122"/>
      <c r="G105" s="122"/>
      <c r="H105" s="122"/>
      <c r="I105" s="122"/>
      <c r="J105" s="123">
        <f>J246</f>
        <v>0</v>
      </c>
      <c r="L105" s="120"/>
    </row>
    <row r="106" spans="1:47" s="10" customFormat="1" ht="20" customHeight="1" x14ac:dyDescent="0.15">
      <c r="B106" s="120"/>
      <c r="D106" s="121" t="s">
        <v>167</v>
      </c>
      <c r="E106" s="122"/>
      <c r="F106" s="122"/>
      <c r="G106" s="122"/>
      <c r="H106" s="122"/>
      <c r="I106" s="122"/>
      <c r="J106" s="123">
        <f>J285</f>
        <v>0</v>
      </c>
      <c r="L106" s="120"/>
    </row>
    <row r="107" spans="1:47" s="10" customFormat="1" ht="20" customHeight="1" x14ac:dyDescent="0.15">
      <c r="B107" s="120"/>
      <c r="D107" s="121" t="s">
        <v>168</v>
      </c>
      <c r="E107" s="122"/>
      <c r="F107" s="122"/>
      <c r="G107" s="122"/>
      <c r="H107" s="122"/>
      <c r="I107" s="122"/>
      <c r="J107" s="123">
        <f>J291</f>
        <v>0</v>
      </c>
      <c r="L107" s="120"/>
    </row>
    <row r="108" spans="1:47" s="2" customFormat="1" ht="21.75" customHeight="1" x14ac:dyDescent="0.15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7" customHeight="1" x14ac:dyDescent="0.15">
      <c r="A109" s="30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3" spans="1:31" s="2" customFormat="1" ht="7" customHeight="1" x14ac:dyDescent="0.15">
      <c r="A113" s="30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25" customHeight="1" x14ac:dyDescent="0.15">
      <c r="A114" s="30"/>
      <c r="B114" s="31"/>
      <c r="C114" s="22" t="s">
        <v>169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7" customHeight="1" x14ac:dyDescent="0.15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12" customHeight="1" x14ac:dyDescent="0.15">
      <c r="A116" s="30"/>
      <c r="B116" s="31"/>
      <c r="C116" s="27" t="s">
        <v>14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6.25" customHeight="1" x14ac:dyDescent="0.15">
      <c r="A117" s="30"/>
      <c r="B117" s="31"/>
      <c r="C117" s="30"/>
      <c r="D117" s="30"/>
      <c r="E117" s="247" t="str">
        <f>E7</f>
        <v>Semily - obnova inženýrských sítí v lokalitě Na Mýtě a shybek pod Jizerou</v>
      </c>
      <c r="F117" s="248"/>
      <c r="G117" s="248"/>
      <c r="H117" s="248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1" customFormat="1" ht="12" customHeight="1" x14ac:dyDescent="0.15">
      <c r="B118" s="21"/>
      <c r="C118" s="27" t="s">
        <v>150</v>
      </c>
      <c r="L118" s="21"/>
    </row>
    <row r="119" spans="1:31" s="1" customFormat="1" ht="16.5" customHeight="1" x14ac:dyDescent="0.15">
      <c r="B119" s="21"/>
      <c r="E119" s="247" t="s">
        <v>151</v>
      </c>
      <c r="F119" s="212"/>
      <c r="G119" s="212"/>
      <c r="H119" s="212"/>
      <c r="L119" s="21"/>
    </row>
    <row r="120" spans="1:31" s="1" customFormat="1" ht="12" customHeight="1" x14ac:dyDescent="0.15">
      <c r="B120" s="21"/>
      <c r="C120" s="27" t="s">
        <v>152</v>
      </c>
      <c r="L120" s="21"/>
    </row>
    <row r="121" spans="1:31" s="2" customFormat="1" ht="16.5" customHeight="1" x14ac:dyDescent="0.15">
      <c r="A121" s="30"/>
      <c r="B121" s="31"/>
      <c r="C121" s="30"/>
      <c r="D121" s="30"/>
      <c r="E121" s="245" t="s">
        <v>1212</v>
      </c>
      <c r="F121" s="246"/>
      <c r="G121" s="246"/>
      <c r="H121" s="246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2" customHeight="1" x14ac:dyDescent="0.15">
      <c r="A122" s="30"/>
      <c r="B122" s="31"/>
      <c r="C122" s="27" t="s">
        <v>667</v>
      </c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6.5" customHeight="1" x14ac:dyDescent="0.15">
      <c r="A123" s="30"/>
      <c r="B123" s="31"/>
      <c r="C123" s="30"/>
      <c r="D123" s="30"/>
      <c r="E123" s="241" t="str">
        <f>E13</f>
        <v>SO 02.1 - Vodovodní řad v ulici Na Mýtě</v>
      </c>
      <c r="F123" s="246"/>
      <c r="G123" s="246"/>
      <c r="H123" s="246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7" customHeight="1" x14ac:dyDescent="0.15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 x14ac:dyDescent="0.15">
      <c r="A125" s="30"/>
      <c r="B125" s="31"/>
      <c r="C125" s="27" t="s">
        <v>18</v>
      </c>
      <c r="D125" s="30"/>
      <c r="E125" s="30"/>
      <c r="F125" s="25" t="str">
        <f>F16</f>
        <v>Semily</v>
      </c>
      <c r="G125" s="30"/>
      <c r="H125" s="30"/>
      <c r="I125" s="27" t="s">
        <v>20</v>
      </c>
      <c r="J125" s="53" t="str">
        <f>IF(J16="","",J16)</f>
        <v>27. 10. 2022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7" customHeight="1" x14ac:dyDescent="0.15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5.25" customHeight="1" x14ac:dyDescent="0.15">
      <c r="A127" s="30"/>
      <c r="B127" s="31"/>
      <c r="C127" s="27" t="s">
        <v>22</v>
      </c>
      <c r="D127" s="30"/>
      <c r="E127" s="30"/>
      <c r="F127" s="25" t="str">
        <f>E19</f>
        <v>VHS Turnov, Antonína Dvořáka 287, 511 01 Turnov</v>
      </c>
      <c r="G127" s="30"/>
      <c r="H127" s="30"/>
      <c r="I127" s="27" t="s">
        <v>28</v>
      </c>
      <c r="J127" s="28" t="str">
        <f>E25</f>
        <v>ŠINDLAR s.r.o.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25" customHeight="1" x14ac:dyDescent="0.15">
      <c r="A128" s="30"/>
      <c r="B128" s="31"/>
      <c r="C128" s="27" t="s">
        <v>26</v>
      </c>
      <c r="D128" s="30"/>
      <c r="E128" s="30"/>
      <c r="F128" s="25" t="str">
        <f>IF(E22="","",E22)</f>
        <v>Dle výběrového řízení</v>
      </c>
      <c r="G128" s="30"/>
      <c r="H128" s="30"/>
      <c r="I128" s="27" t="s">
        <v>33</v>
      </c>
      <c r="J128" s="28" t="str">
        <f>E28</f>
        <v>Roman Bárta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0.25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11" customFormat="1" ht="29.25" customHeight="1" x14ac:dyDescent="0.15">
      <c r="A130" s="124"/>
      <c r="B130" s="125"/>
      <c r="C130" s="126" t="s">
        <v>170</v>
      </c>
      <c r="D130" s="127" t="s">
        <v>62</v>
      </c>
      <c r="E130" s="127" t="s">
        <v>58</v>
      </c>
      <c r="F130" s="127" t="s">
        <v>59</v>
      </c>
      <c r="G130" s="127" t="s">
        <v>171</v>
      </c>
      <c r="H130" s="127" t="s">
        <v>172</v>
      </c>
      <c r="I130" s="127" t="s">
        <v>173</v>
      </c>
      <c r="J130" s="127" t="s">
        <v>158</v>
      </c>
      <c r="K130" s="128" t="s">
        <v>174</v>
      </c>
      <c r="L130" s="129"/>
      <c r="M130" s="60" t="s">
        <v>1</v>
      </c>
      <c r="N130" s="61" t="s">
        <v>41</v>
      </c>
      <c r="O130" s="61" t="s">
        <v>175</v>
      </c>
      <c r="P130" s="61" t="s">
        <v>176</v>
      </c>
      <c r="Q130" s="61" t="s">
        <v>177</v>
      </c>
      <c r="R130" s="61" t="s">
        <v>178</v>
      </c>
      <c r="S130" s="61" t="s">
        <v>179</v>
      </c>
      <c r="T130" s="62" t="s">
        <v>180</v>
      </c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</row>
    <row r="131" spans="1:65" s="2" customFormat="1" ht="22.75" customHeight="1" x14ac:dyDescent="0.2">
      <c r="A131" s="30"/>
      <c r="B131" s="31"/>
      <c r="C131" s="67" t="s">
        <v>181</v>
      </c>
      <c r="D131" s="30"/>
      <c r="E131" s="30"/>
      <c r="F131" s="30"/>
      <c r="G131" s="30"/>
      <c r="H131" s="30"/>
      <c r="I131" s="30"/>
      <c r="J131" s="130">
        <f>BK131</f>
        <v>0</v>
      </c>
      <c r="K131" s="30"/>
      <c r="L131" s="31"/>
      <c r="M131" s="63"/>
      <c r="N131" s="54"/>
      <c r="O131" s="64"/>
      <c r="P131" s="131">
        <f>P132</f>
        <v>987.84736599999997</v>
      </c>
      <c r="Q131" s="64"/>
      <c r="R131" s="131">
        <f>R132</f>
        <v>329.01305444000002</v>
      </c>
      <c r="S131" s="64"/>
      <c r="T131" s="132">
        <f>T132</f>
        <v>136.52139600000001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8" t="s">
        <v>76</v>
      </c>
      <c r="AU131" s="18" t="s">
        <v>160</v>
      </c>
      <c r="BK131" s="133">
        <f>BK132</f>
        <v>0</v>
      </c>
    </row>
    <row r="132" spans="1:65" s="12" customFormat="1" ht="26" customHeight="1" x14ac:dyDescent="0.2">
      <c r="B132" s="134"/>
      <c r="D132" s="135" t="s">
        <v>76</v>
      </c>
      <c r="E132" s="136" t="s">
        <v>182</v>
      </c>
      <c r="F132" s="136" t="s">
        <v>183</v>
      </c>
      <c r="J132" s="137">
        <f>BK132</f>
        <v>0</v>
      </c>
      <c r="L132" s="134"/>
      <c r="M132" s="138"/>
      <c r="N132" s="139"/>
      <c r="O132" s="139"/>
      <c r="P132" s="140">
        <f>P133+P234+P239+P246+P285+P291</f>
        <v>987.84736599999997</v>
      </c>
      <c r="Q132" s="139"/>
      <c r="R132" s="140">
        <f>R133+R234+R239+R246+R285+R291</f>
        <v>329.01305444000002</v>
      </c>
      <c r="S132" s="139"/>
      <c r="T132" s="141">
        <f>T133+T234+T239+T246+T285+T291</f>
        <v>136.52139600000001</v>
      </c>
      <c r="AR132" s="135" t="s">
        <v>84</v>
      </c>
      <c r="AT132" s="142" t="s">
        <v>76</v>
      </c>
      <c r="AU132" s="142" t="s">
        <v>77</v>
      </c>
      <c r="AY132" s="135" t="s">
        <v>184</v>
      </c>
      <c r="BK132" s="143">
        <f>BK133+BK234+BK239+BK246+BK285+BK291</f>
        <v>0</v>
      </c>
    </row>
    <row r="133" spans="1:65" s="12" customFormat="1" ht="22.75" customHeight="1" x14ac:dyDescent="0.15">
      <c r="B133" s="134"/>
      <c r="D133" s="135" t="s">
        <v>76</v>
      </c>
      <c r="E133" s="144" t="s">
        <v>84</v>
      </c>
      <c r="F133" s="144" t="s">
        <v>185</v>
      </c>
      <c r="J133" s="145">
        <f>BK133</f>
        <v>0</v>
      </c>
      <c r="L133" s="134"/>
      <c r="M133" s="138"/>
      <c r="N133" s="139"/>
      <c r="O133" s="139"/>
      <c r="P133" s="140">
        <f>SUM(P134:P233)</f>
        <v>298.88231800000005</v>
      </c>
      <c r="Q133" s="139"/>
      <c r="R133" s="140">
        <f>SUM(R134:R233)</f>
        <v>179.18494654</v>
      </c>
      <c r="S133" s="139"/>
      <c r="T133" s="141">
        <f>SUM(T134:T233)</f>
        <v>136.52139600000001</v>
      </c>
      <c r="AR133" s="135" t="s">
        <v>84</v>
      </c>
      <c r="AT133" s="142" t="s">
        <v>76</v>
      </c>
      <c r="AU133" s="142" t="s">
        <v>84</v>
      </c>
      <c r="AY133" s="135" t="s">
        <v>184</v>
      </c>
      <c r="BK133" s="143">
        <f>SUM(BK134:BK233)</f>
        <v>0</v>
      </c>
    </row>
    <row r="134" spans="1:65" s="2" customFormat="1" ht="66.75" customHeight="1" x14ac:dyDescent="0.15">
      <c r="A134" s="30"/>
      <c r="B134" s="146"/>
      <c r="C134" s="147" t="s">
        <v>84</v>
      </c>
      <c r="D134" s="147" t="s">
        <v>186</v>
      </c>
      <c r="E134" s="148" t="s">
        <v>187</v>
      </c>
      <c r="F134" s="149" t="s">
        <v>188</v>
      </c>
      <c r="G134" s="150" t="s">
        <v>189</v>
      </c>
      <c r="H134" s="151">
        <v>101.277</v>
      </c>
      <c r="I134" s="152"/>
      <c r="J134" s="152">
        <f>ROUND(I134*H134,2)</f>
        <v>0</v>
      </c>
      <c r="K134" s="149" t="s">
        <v>190</v>
      </c>
      <c r="L134" s="31"/>
      <c r="M134" s="153" t="s">
        <v>1</v>
      </c>
      <c r="N134" s="154" t="s">
        <v>42</v>
      </c>
      <c r="O134" s="155">
        <v>0.11899999999999999</v>
      </c>
      <c r="P134" s="155">
        <f>O134*H134</f>
        <v>12.051962999999999</v>
      </c>
      <c r="Q134" s="155">
        <v>0</v>
      </c>
      <c r="R134" s="155">
        <f>Q134*H134</f>
        <v>0</v>
      </c>
      <c r="S134" s="155">
        <v>0.44</v>
      </c>
      <c r="T134" s="156">
        <f>S134*H134</f>
        <v>44.561880000000002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7" t="s">
        <v>97</v>
      </c>
      <c r="AT134" s="157" t="s">
        <v>186</v>
      </c>
      <c r="AU134" s="157" t="s">
        <v>86</v>
      </c>
      <c r="AY134" s="18" t="s">
        <v>184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8" t="s">
        <v>84</v>
      </c>
      <c r="BK134" s="158">
        <f>ROUND(I134*H134,2)</f>
        <v>0</v>
      </c>
      <c r="BL134" s="18" t="s">
        <v>97</v>
      </c>
      <c r="BM134" s="157" t="s">
        <v>1214</v>
      </c>
    </row>
    <row r="135" spans="1:65" s="2" customFormat="1" ht="30" x14ac:dyDescent="0.15">
      <c r="A135" s="30"/>
      <c r="B135" s="31"/>
      <c r="C135" s="30"/>
      <c r="D135" s="159" t="s">
        <v>192</v>
      </c>
      <c r="E135" s="30"/>
      <c r="F135" s="160" t="s">
        <v>193</v>
      </c>
      <c r="G135" s="30"/>
      <c r="H135" s="30"/>
      <c r="I135" s="30"/>
      <c r="J135" s="30"/>
      <c r="K135" s="30"/>
      <c r="L135" s="31"/>
      <c r="M135" s="161"/>
      <c r="N135" s="162"/>
      <c r="O135" s="56"/>
      <c r="P135" s="56"/>
      <c r="Q135" s="56"/>
      <c r="R135" s="56"/>
      <c r="S135" s="56"/>
      <c r="T135" s="57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T135" s="18" t="s">
        <v>192</v>
      </c>
      <c r="AU135" s="18" t="s">
        <v>86</v>
      </c>
    </row>
    <row r="136" spans="1:65" s="13" customFormat="1" x14ac:dyDescent="0.15">
      <c r="B136" s="163"/>
      <c r="D136" s="159" t="s">
        <v>194</v>
      </c>
      <c r="E136" s="164" t="s">
        <v>1</v>
      </c>
      <c r="F136" s="165" t="s">
        <v>265</v>
      </c>
      <c r="H136" s="164" t="s">
        <v>1</v>
      </c>
      <c r="L136" s="163"/>
      <c r="M136" s="166"/>
      <c r="N136" s="167"/>
      <c r="O136" s="167"/>
      <c r="P136" s="167"/>
      <c r="Q136" s="167"/>
      <c r="R136" s="167"/>
      <c r="S136" s="167"/>
      <c r="T136" s="168"/>
      <c r="AT136" s="164" t="s">
        <v>194</v>
      </c>
      <c r="AU136" s="164" t="s">
        <v>86</v>
      </c>
      <c r="AV136" s="13" t="s">
        <v>84</v>
      </c>
      <c r="AW136" s="13" t="s">
        <v>32</v>
      </c>
      <c r="AX136" s="13" t="s">
        <v>77</v>
      </c>
      <c r="AY136" s="164" t="s">
        <v>184</v>
      </c>
    </row>
    <row r="137" spans="1:65" s="13" customFormat="1" x14ac:dyDescent="0.15">
      <c r="B137" s="163"/>
      <c r="D137" s="159" t="s">
        <v>194</v>
      </c>
      <c r="E137" s="164" t="s">
        <v>1</v>
      </c>
      <c r="F137" s="165" t="s">
        <v>196</v>
      </c>
      <c r="H137" s="164" t="s">
        <v>1</v>
      </c>
      <c r="L137" s="163"/>
      <c r="M137" s="166"/>
      <c r="N137" s="167"/>
      <c r="O137" s="167"/>
      <c r="P137" s="167"/>
      <c r="Q137" s="167"/>
      <c r="R137" s="167"/>
      <c r="S137" s="167"/>
      <c r="T137" s="168"/>
      <c r="AT137" s="164" t="s">
        <v>194</v>
      </c>
      <c r="AU137" s="164" t="s">
        <v>86</v>
      </c>
      <c r="AV137" s="13" t="s">
        <v>84</v>
      </c>
      <c r="AW137" s="13" t="s">
        <v>32</v>
      </c>
      <c r="AX137" s="13" t="s">
        <v>77</v>
      </c>
      <c r="AY137" s="164" t="s">
        <v>184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1215</v>
      </c>
      <c r="H138" s="172">
        <v>101.277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84</v>
      </c>
      <c r="AY138" s="170" t="s">
        <v>184</v>
      </c>
    </row>
    <row r="139" spans="1:65" s="2" customFormat="1" ht="62.75" customHeight="1" x14ac:dyDescent="0.15">
      <c r="A139" s="30"/>
      <c r="B139" s="146"/>
      <c r="C139" s="147" t="s">
        <v>86</v>
      </c>
      <c r="D139" s="147" t="s">
        <v>186</v>
      </c>
      <c r="E139" s="148" t="s">
        <v>198</v>
      </c>
      <c r="F139" s="149" t="s">
        <v>199</v>
      </c>
      <c r="G139" s="150" t="s">
        <v>189</v>
      </c>
      <c r="H139" s="151">
        <v>101.277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0.19400000000000001</v>
      </c>
      <c r="P139" s="155">
        <f>O139*H139</f>
        <v>19.647738</v>
      </c>
      <c r="Q139" s="155">
        <v>0</v>
      </c>
      <c r="R139" s="155">
        <f>Q139*H139</f>
        <v>0</v>
      </c>
      <c r="S139" s="155">
        <v>0.32500000000000001</v>
      </c>
      <c r="T139" s="156">
        <f>S139*H139</f>
        <v>32.915025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1216</v>
      </c>
    </row>
    <row r="140" spans="1:65" s="13" customFormat="1" x14ac:dyDescent="0.15">
      <c r="B140" s="163"/>
      <c r="D140" s="159" t="s">
        <v>194</v>
      </c>
      <c r="E140" s="164" t="s">
        <v>1</v>
      </c>
      <c r="F140" s="165" t="s">
        <v>265</v>
      </c>
      <c r="H140" s="164" t="s">
        <v>1</v>
      </c>
      <c r="L140" s="163"/>
      <c r="M140" s="166"/>
      <c r="N140" s="167"/>
      <c r="O140" s="167"/>
      <c r="P140" s="167"/>
      <c r="Q140" s="167"/>
      <c r="R140" s="167"/>
      <c r="S140" s="167"/>
      <c r="T140" s="168"/>
      <c r="AT140" s="164" t="s">
        <v>194</v>
      </c>
      <c r="AU140" s="164" t="s">
        <v>86</v>
      </c>
      <c r="AV140" s="13" t="s">
        <v>84</v>
      </c>
      <c r="AW140" s="13" t="s">
        <v>32</v>
      </c>
      <c r="AX140" s="13" t="s">
        <v>77</v>
      </c>
      <c r="AY140" s="164" t="s">
        <v>184</v>
      </c>
    </row>
    <row r="141" spans="1:65" s="13" customFormat="1" x14ac:dyDescent="0.15">
      <c r="B141" s="163"/>
      <c r="D141" s="159" t="s">
        <v>194</v>
      </c>
      <c r="E141" s="164" t="s">
        <v>1</v>
      </c>
      <c r="F141" s="165" t="s">
        <v>196</v>
      </c>
      <c r="H141" s="164" t="s">
        <v>1</v>
      </c>
      <c r="L141" s="163"/>
      <c r="M141" s="166"/>
      <c r="N141" s="167"/>
      <c r="O141" s="167"/>
      <c r="P141" s="167"/>
      <c r="Q141" s="167"/>
      <c r="R141" s="167"/>
      <c r="S141" s="167"/>
      <c r="T141" s="168"/>
      <c r="AT141" s="164" t="s">
        <v>194</v>
      </c>
      <c r="AU141" s="164" t="s">
        <v>86</v>
      </c>
      <c r="AV141" s="13" t="s">
        <v>84</v>
      </c>
      <c r="AW141" s="13" t="s">
        <v>32</v>
      </c>
      <c r="AX141" s="13" t="s">
        <v>77</v>
      </c>
      <c r="AY141" s="164" t="s">
        <v>184</v>
      </c>
    </row>
    <row r="142" spans="1:65" s="14" customFormat="1" x14ac:dyDescent="0.15">
      <c r="B142" s="169"/>
      <c r="D142" s="159" t="s">
        <v>194</v>
      </c>
      <c r="E142" s="170" t="s">
        <v>1</v>
      </c>
      <c r="F142" s="171" t="s">
        <v>1215</v>
      </c>
      <c r="H142" s="172">
        <v>101.277</v>
      </c>
      <c r="L142" s="169"/>
      <c r="M142" s="173"/>
      <c r="N142" s="174"/>
      <c r="O142" s="174"/>
      <c r="P142" s="174"/>
      <c r="Q142" s="174"/>
      <c r="R142" s="174"/>
      <c r="S142" s="174"/>
      <c r="T142" s="175"/>
      <c r="AT142" s="170" t="s">
        <v>194</v>
      </c>
      <c r="AU142" s="170" t="s">
        <v>86</v>
      </c>
      <c r="AV142" s="14" t="s">
        <v>86</v>
      </c>
      <c r="AW142" s="14" t="s">
        <v>32</v>
      </c>
      <c r="AX142" s="14" t="s">
        <v>84</v>
      </c>
      <c r="AY142" s="170" t="s">
        <v>184</v>
      </c>
    </row>
    <row r="143" spans="1:65" s="2" customFormat="1" ht="49" customHeight="1" x14ac:dyDescent="0.15">
      <c r="A143" s="30"/>
      <c r="B143" s="146"/>
      <c r="C143" s="147" t="s">
        <v>93</v>
      </c>
      <c r="D143" s="147" t="s">
        <v>186</v>
      </c>
      <c r="E143" s="148" t="s">
        <v>201</v>
      </c>
      <c r="F143" s="149" t="s">
        <v>202</v>
      </c>
      <c r="G143" s="150" t="s">
        <v>189</v>
      </c>
      <c r="H143" s="151">
        <v>101.277</v>
      </c>
      <c r="I143" s="152"/>
      <c r="J143" s="152">
        <f>ROUND(I143*H143,2)</f>
        <v>0</v>
      </c>
      <c r="K143" s="149" t="s">
        <v>1</v>
      </c>
      <c r="L143" s="31"/>
      <c r="M143" s="153" t="s">
        <v>1</v>
      </c>
      <c r="N143" s="154" t="s">
        <v>42</v>
      </c>
      <c r="O143" s="155">
        <v>3.4000000000000002E-2</v>
      </c>
      <c r="P143" s="155">
        <f>O143*H143</f>
        <v>3.4434180000000003</v>
      </c>
      <c r="Q143" s="155">
        <v>9.0000000000000006E-5</v>
      </c>
      <c r="R143" s="155">
        <f>Q143*H143</f>
        <v>9.1149300000000003E-3</v>
      </c>
      <c r="S143" s="155">
        <v>0.25600000000000001</v>
      </c>
      <c r="T143" s="156">
        <f>S143*H143</f>
        <v>25.926912000000002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7" t="s">
        <v>97</v>
      </c>
      <c r="AT143" s="157" t="s">
        <v>186</v>
      </c>
      <c r="AU143" s="157" t="s">
        <v>86</v>
      </c>
      <c r="AY143" s="18" t="s">
        <v>184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8" t="s">
        <v>84</v>
      </c>
      <c r="BK143" s="158">
        <f>ROUND(I143*H143,2)</f>
        <v>0</v>
      </c>
      <c r="BL143" s="18" t="s">
        <v>97</v>
      </c>
      <c r="BM143" s="157" t="s">
        <v>1217</v>
      </c>
    </row>
    <row r="144" spans="1:65" s="2" customFormat="1" ht="30" x14ac:dyDescent="0.15">
      <c r="A144" s="30"/>
      <c r="B144" s="31"/>
      <c r="C144" s="30"/>
      <c r="D144" s="159" t="s">
        <v>192</v>
      </c>
      <c r="E144" s="30"/>
      <c r="F144" s="160" t="s">
        <v>204</v>
      </c>
      <c r="G144" s="30"/>
      <c r="H144" s="30"/>
      <c r="I144" s="30"/>
      <c r="J144" s="30"/>
      <c r="K144" s="30"/>
      <c r="L144" s="31"/>
      <c r="M144" s="161"/>
      <c r="N144" s="162"/>
      <c r="O144" s="56"/>
      <c r="P144" s="56"/>
      <c r="Q144" s="56"/>
      <c r="R144" s="56"/>
      <c r="S144" s="56"/>
      <c r="T144" s="57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8" t="s">
        <v>192</v>
      </c>
      <c r="AU144" s="18" t="s">
        <v>86</v>
      </c>
    </row>
    <row r="145" spans="1:65" s="13" customFormat="1" x14ac:dyDescent="0.15">
      <c r="B145" s="163"/>
      <c r="D145" s="159" t="s">
        <v>194</v>
      </c>
      <c r="E145" s="164" t="s">
        <v>1</v>
      </c>
      <c r="F145" s="165" t="s">
        <v>265</v>
      </c>
      <c r="H145" s="164" t="s">
        <v>1</v>
      </c>
      <c r="L145" s="163"/>
      <c r="M145" s="166"/>
      <c r="N145" s="167"/>
      <c r="O145" s="167"/>
      <c r="P145" s="167"/>
      <c r="Q145" s="167"/>
      <c r="R145" s="167"/>
      <c r="S145" s="167"/>
      <c r="T145" s="168"/>
      <c r="AT145" s="164" t="s">
        <v>194</v>
      </c>
      <c r="AU145" s="164" t="s">
        <v>86</v>
      </c>
      <c r="AV145" s="13" t="s">
        <v>84</v>
      </c>
      <c r="AW145" s="13" t="s">
        <v>32</v>
      </c>
      <c r="AX145" s="13" t="s">
        <v>77</v>
      </c>
      <c r="AY145" s="164" t="s">
        <v>184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196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1215</v>
      </c>
      <c r="H147" s="172">
        <v>101.277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84</v>
      </c>
      <c r="AY147" s="170" t="s">
        <v>184</v>
      </c>
    </row>
    <row r="148" spans="1:65" s="2" customFormat="1" ht="49" customHeight="1" x14ac:dyDescent="0.15">
      <c r="A148" s="30"/>
      <c r="B148" s="146"/>
      <c r="C148" s="147" t="s">
        <v>97</v>
      </c>
      <c r="D148" s="147" t="s">
        <v>186</v>
      </c>
      <c r="E148" s="148" t="s">
        <v>205</v>
      </c>
      <c r="F148" s="149" t="s">
        <v>206</v>
      </c>
      <c r="G148" s="150" t="s">
        <v>189</v>
      </c>
      <c r="H148" s="151">
        <v>101.277</v>
      </c>
      <c r="I148" s="152"/>
      <c r="J148" s="152">
        <f>ROUND(I148*H148,2)</f>
        <v>0</v>
      </c>
      <c r="K148" s="149" t="s">
        <v>1</v>
      </c>
      <c r="L148" s="31"/>
      <c r="M148" s="153" t="s">
        <v>1</v>
      </c>
      <c r="N148" s="154" t="s">
        <v>42</v>
      </c>
      <c r="O148" s="155">
        <v>3.4000000000000002E-2</v>
      </c>
      <c r="P148" s="155">
        <f>O148*H148</f>
        <v>3.4434180000000003</v>
      </c>
      <c r="Q148" s="155">
        <v>9.0000000000000006E-5</v>
      </c>
      <c r="R148" s="155">
        <f>Q148*H148</f>
        <v>9.1149300000000003E-3</v>
      </c>
      <c r="S148" s="155">
        <v>0.23499999999999999</v>
      </c>
      <c r="T148" s="156">
        <f>S148*H148</f>
        <v>23.800094999999999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7" t="s">
        <v>97</v>
      </c>
      <c r="AT148" s="157" t="s">
        <v>186</v>
      </c>
      <c r="AU148" s="157" t="s">
        <v>86</v>
      </c>
      <c r="AY148" s="18" t="s">
        <v>184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8" t="s">
        <v>84</v>
      </c>
      <c r="BK148" s="158">
        <f>ROUND(I148*H148,2)</f>
        <v>0</v>
      </c>
      <c r="BL148" s="18" t="s">
        <v>97</v>
      </c>
      <c r="BM148" s="157" t="s">
        <v>1218</v>
      </c>
    </row>
    <row r="149" spans="1:65" s="2" customFormat="1" ht="30" x14ac:dyDescent="0.15">
      <c r="A149" s="30"/>
      <c r="B149" s="31"/>
      <c r="C149" s="30"/>
      <c r="D149" s="159" t="s">
        <v>192</v>
      </c>
      <c r="E149" s="30"/>
      <c r="F149" s="160" t="s">
        <v>208</v>
      </c>
      <c r="G149" s="30"/>
      <c r="H149" s="30"/>
      <c r="I149" s="30"/>
      <c r="J149" s="30"/>
      <c r="K149" s="30"/>
      <c r="L149" s="31"/>
      <c r="M149" s="161"/>
      <c r="N149" s="162"/>
      <c r="O149" s="56"/>
      <c r="P149" s="56"/>
      <c r="Q149" s="56"/>
      <c r="R149" s="56"/>
      <c r="S149" s="56"/>
      <c r="T149" s="57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8" t="s">
        <v>192</v>
      </c>
      <c r="AU149" s="18" t="s">
        <v>86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265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196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1215</v>
      </c>
      <c r="H152" s="172">
        <v>101.277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84</v>
      </c>
      <c r="AY152" s="170" t="s">
        <v>184</v>
      </c>
    </row>
    <row r="153" spans="1:65" s="2" customFormat="1" ht="49" customHeight="1" x14ac:dyDescent="0.15">
      <c r="A153" s="30"/>
      <c r="B153" s="146"/>
      <c r="C153" s="147" t="s">
        <v>209</v>
      </c>
      <c r="D153" s="147" t="s">
        <v>186</v>
      </c>
      <c r="E153" s="148" t="s">
        <v>210</v>
      </c>
      <c r="F153" s="149" t="s">
        <v>211</v>
      </c>
      <c r="G153" s="150" t="s">
        <v>189</v>
      </c>
      <c r="H153" s="151">
        <v>101.277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1.6E-2</v>
      </c>
      <c r="P153" s="155">
        <f>O153*H153</f>
        <v>1.6204320000000001</v>
      </c>
      <c r="Q153" s="155">
        <v>4.0000000000000003E-5</v>
      </c>
      <c r="R153" s="155">
        <f>Q153*H153</f>
        <v>4.0510800000000003E-3</v>
      </c>
      <c r="S153" s="155">
        <v>9.1999999999999998E-2</v>
      </c>
      <c r="T153" s="156">
        <f>S153*H153</f>
        <v>9.3174840000000003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1219</v>
      </c>
    </row>
    <row r="154" spans="1:65" s="2" customFormat="1" ht="30" x14ac:dyDescent="0.15">
      <c r="A154" s="30"/>
      <c r="B154" s="31"/>
      <c r="C154" s="30"/>
      <c r="D154" s="159" t="s">
        <v>192</v>
      </c>
      <c r="E154" s="30"/>
      <c r="F154" s="160" t="s">
        <v>213</v>
      </c>
      <c r="G154" s="30"/>
      <c r="H154" s="30"/>
      <c r="I154" s="30"/>
      <c r="J154" s="30"/>
      <c r="K154" s="30"/>
      <c r="L154" s="31"/>
      <c r="M154" s="161"/>
      <c r="N154" s="162"/>
      <c r="O154" s="56"/>
      <c r="P154" s="56"/>
      <c r="Q154" s="56"/>
      <c r="R154" s="56"/>
      <c r="S154" s="56"/>
      <c r="T154" s="57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8" t="s">
        <v>192</v>
      </c>
      <c r="AU154" s="18" t="s">
        <v>86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265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3" customFormat="1" x14ac:dyDescent="0.15">
      <c r="B156" s="163"/>
      <c r="D156" s="159" t="s">
        <v>194</v>
      </c>
      <c r="E156" s="164" t="s">
        <v>1</v>
      </c>
      <c r="F156" s="165" t="s">
        <v>196</v>
      </c>
      <c r="H156" s="164" t="s">
        <v>1</v>
      </c>
      <c r="L156" s="163"/>
      <c r="M156" s="166"/>
      <c r="N156" s="167"/>
      <c r="O156" s="167"/>
      <c r="P156" s="167"/>
      <c r="Q156" s="167"/>
      <c r="R156" s="167"/>
      <c r="S156" s="167"/>
      <c r="T156" s="168"/>
      <c r="AT156" s="164" t="s">
        <v>194</v>
      </c>
      <c r="AU156" s="164" t="s">
        <v>86</v>
      </c>
      <c r="AV156" s="13" t="s">
        <v>84</v>
      </c>
      <c r="AW156" s="13" t="s">
        <v>32</v>
      </c>
      <c r="AX156" s="13" t="s">
        <v>77</v>
      </c>
      <c r="AY156" s="164" t="s">
        <v>184</v>
      </c>
    </row>
    <row r="157" spans="1:65" s="14" customFormat="1" x14ac:dyDescent="0.15">
      <c r="B157" s="169"/>
      <c r="D157" s="159" t="s">
        <v>194</v>
      </c>
      <c r="E157" s="170" t="s">
        <v>1</v>
      </c>
      <c r="F157" s="171" t="s">
        <v>1215</v>
      </c>
      <c r="H157" s="172">
        <v>101.277</v>
      </c>
      <c r="L157" s="169"/>
      <c r="M157" s="173"/>
      <c r="N157" s="174"/>
      <c r="O157" s="174"/>
      <c r="P157" s="174"/>
      <c r="Q157" s="174"/>
      <c r="R157" s="174"/>
      <c r="S157" s="174"/>
      <c r="T157" s="175"/>
      <c r="AT157" s="170" t="s">
        <v>194</v>
      </c>
      <c r="AU157" s="170" t="s">
        <v>86</v>
      </c>
      <c r="AV157" s="14" t="s">
        <v>86</v>
      </c>
      <c r="AW157" s="14" t="s">
        <v>32</v>
      </c>
      <c r="AX157" s="14" t="s">
        <v>84</v>
      </c>
      <c r="AY157" s="170" t="s">
        <v>184</v>
      </c>
    </row>
    <row r="158" spans="1:65" s="2" customFormat="1" ht="66.75" customHeight="1" x14ac:dyDescent="0.15">
      <c r="A158" s="30"/>
      <c r="B158" s="146"/>
      <c r="C158" s="147" t="s">
        <v>214</v>
      </c>
      <c r="D158" s="147" t="s">
        <v>186</v>
      </c>
      <c r="E158" s="148" t="s">
        <v>233</v>
      </c>
      <c r="F158" s="149" t="s">
        <v>234</v>
      </c>
      <c r="G158" s="150" t="s">
        <v>229</v>
      </c>
      <c r="H158" s="151">
        <v>4.4000000000000004</v>
      </c>
      <c r="I158" s="152"/>
      <c r="J158" s="152">
        <f>ROUND(I158*H158,2)</f>
        <v>0</v>
      </c>
      <c r="K158" s="149" t="s">
        <v>190</v>
      </c>
      <c r="L158" s="31"/>
      <c r="M158" s="153" t="s">
        <v>1</v>
      </c>
      <c r="N158" s="154" t="s">
        <v>42</v>
      </c>
      <c r="O158" s="155">
        <v>0.54700000000000004</v>
      </c>
      <c r="P158" s="155">
        <f>O158*H158</f>
        <v>2.4068000000000005</v>
      </c>
      <c r="Q158" s="155">
        <v>3.6900000000000002E-2</v>
      </c>
      <c r="R158" s="155">
        <f>Q158*H158</f>
        <v>0.16236000000000003</v>
      </c>
      <c r="S158" s="155">
        <v>0</v>
      </c>
      <c r="T158" s="156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7" t="s">
        <v>97</v>
      </c>
      <c r="AT158" s="157" t="s">
        <v>186</v>
      </c>
      <c r="AU158" s="157" t="s">
        <v>86</v>
      </c>
      <c r="AY158" s="18" t="s">
        <v>184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8" t="s">
        <v>84</v>
      </c>
      <c r="BK158" s="158">
        <f>ROUND(I158*H158,2)</f>
        <v>0</v>
      </c>
      <c r="BL158" s="18" t="s">
        <v>97</v>
      </c>
      <c r="BM158" s="157" t="s">
        <v>1220</v>
      </c>
    </row>
    <row r="159" spans="1:65" s="14" customFormat="1" x14ac:dyDescent="0.15">
      <c r="B159" s="169"/>
      <c r="D159" s="159" t="s">
        <v>194</v>
      </c>
      <c r="E159" s="170" t="s">
        <v>1</v>
      </c>
      <c r="F159" s="171" t="s">
        <v>1221</v>
      </c>
      <c r="H159" s="172">
        <v>4.4000000000000004</v>
      </c>
      <c r="L159" s="169"/>
      <c r="M159" s="173"/>
      <c r="N159" s="174"/>
      <c r="O159" s="174"/>
      <c r="P159" s="174"/>
      <c r="Q159" s="174"/>
      <c r="R159" s="174"/>
      <c r="S159" s="174"/>
      <c r="T159" s="175"/>
      <c r="AT159" s="170" t="s">
        <v>194</v>
      </c>
      <c r="AU159" s="170" t="s">
        <v>86</v>
      </c>
      <c r="AV159" s="14" t="s">
        <v>86</v>
      </c>
      <c r="AW159" s="14" t="s">
        <v>32</v>
      </c>
      <c r="AX159" s="14" t="s">
        <v>84</v>
      </c>
      <c r="AY159" s="170" t="s">
        <v>184</v>
      </c>
    </row>
    <row r="160" spans="1:65" s="2" customFormat="1" ht="24.25" customHeight="1" x14ac:dyDescent="0.15">
      <c r="A160" s="30"/>
      <c r="B160" s="146"/>
      <c r="C160" s="147" t="s">
        <v>220</v>
      </c>
      <c r="D160" s="147" t="s">
        <v>186</v>
      </c>
      <c r="E160" s="148" t="s">
        <v>1023</v>
      </c>
      <c r="F160" s="149" t="s">
        <v>1024</v>
      </c>
      <c r="G160" s="150" t="s">
        <v>189</v>
      </c>
      <c r="H160" s="151">
        <v>11.473000000000001</v>
      </c>
      <c r="I160" s="152"/>
      <c r="J160" s="152">
        <f>ROUND(I160*H160,2)</f>
        <v>0</v>
      </c>
      <c r="K160" s="149" t="s">
        <v>190</v>
      </c>
      <c r="L160" s="31"/>
      <c r="M160" s="153" t="s">
        <v>1</v>
      </c>
      <c r="N160" s="154" t="s">
        <v>42</v>
      </c>
      <c r="O160" s="155">
        <v>7.5999999999999998E-2</v>
      </c>
      <c r="P160" s="155">
        <f>O160*H160</f>
        <v>0.87194800000000006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97</v>
      </c>
      <c r="AT160" s="157" t="s">
        <v>186</v>
      </c>
      <c r="AU160" s="157" t="s">
        <v>86</v>
      </c>
      <c r="AY160" s="18" t="s">
        <v>184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97</v>
      </c>
      <c r="BM160" s="157" t="s">
        <v>1222</v>
      </c>
    </row>
    <row r="161" spans="1:65" s="13" customFormat="1" x14ac:dyDescent="0.15">
      <c r="B161" s="163"/>
      <c r="D161" s="159" t="s">
        <v>194</v>
      </c>
      <c r="E161" s="164" t="s">
        <v>1</v>
      </c>
      <c r="F161" s="165" t="s">
        <v>265</v>
      </c>
      <c r="H161" s="164" t="s">
        <v>1</v>
      </c>
      <c r="L161" s="163"/>
      <c r="M161" s="166"/>
      <c r="N161" s="167"/>
      <c r="O161" s="167"/>
      <c r="P161" s="167"/>
      <c r="Q161" s="167"/>
      <c r="R161" s="167"/>
      <c r="S161" s="167"/>
      <c r="T161" s="168"/>
      <c r="AT161" s="164" t="s">
        <v>194</v>
      </c>
      <c r="AU161" s="164" t="s">
        <v>86</v>
      </c>
      <c r="AV161" s="13" t="s">
        <v>84</v>
      </c>
      <c r="AW161" s="13" t="s">
        <v>32</v>
      </c>
      <c r="AX161" s="13" t="s">
        <v>77</v>
      </c>
      <c r="AY161" s="164" t="s">
        <v>184</v>
      </c>
    </row>
    <row r="162" spans="1:65" s="13" customFormat="1" x14ac:dyDescent="0.15">
      <c r="B162" s="163"/>
      <c r="D162" s="159" t="s">
        <v>194</v>
      </c>
      <c r="E162" s="164" t="s">
        <v>1</v>
      </c>
      <c r="F162" s="165" t="s">
        <v>196</v>
      </c>
      <c r="H162" s="164" t="s">
        <v>1</v>
      </c>
      <c r="L162" s="163"/>
      <c r="M162" s="166"/>
      <c r="N162" s="167"/>
      <c r="O162" s="167"/>
      <c r="P162" s="167"/>
      <c r="Q162" s="167"/>
      <c r="R162" s="167"/>
      <c r="S162" s="167"/>
      <c r="T162" s="168"/>
      <c r="AT162" s="164" t="s">
        <v>194</v>
      </c>
      <c r="AU162" s="164" t="s">
        <v>86</v>
      </c>
      <c r="AV162" s="13" t="s">
        <v>84</v>
      </c>
      <c r="AW162" s="13" t="s">
        <v>32</v>
      </c>
      <c r="AX162" s="13" t="s">
        <v>77</v>
      </c>
      <c r="AY162" s="164" t="s">
        <v>184</v>
      </c>
    </row>
    <row r="163" spans="1:65" s="14" customFormat="1" x14ac:dyDescent="0.15">
      <c r="B163" s="169"/>
      <c r="D163" s="159" t="s">
        <v>194</v>
      </c>
      <c r="E163" s="170" t="s">
        <v>1</v>
      </c>
      <c r="F163" s="171" t="s">
        <v>1223</v>
      </c>
      <c r="H163" s="172">
        <v>11.473000000000001</v>
      </c>
      <c r="L163" s="169"/>
      <c r="M163" s="173"/>
      <c r="N163" s="174"/>
      <c r="O163" s="174"/>
      <c r="P163" s="174"/>
      <c r="Q163" s="174"/>
      <c r="R163" s="174"/>
      <c r="S163" s="174"/>
      <c r="T163" s="175"/>
      <c r="AT163" s="170" t="s">
        <v>194</v>
      </c>
      <c r="AU163" s="170" t="s">
        <v>86</v>
      </c>
      <c r="AV163" s="14" t="s">
        <v>86</v>
      </c>
      <c r="AW163" s="14" t="s">
        <v>32</v>
      </c>
      <c r="AX163" s="14" t="s">
        <v>84</v>
      </c>
      <c r="AY163" s="170" t="s">
        <v>184</v>
      </c>
    </row>
    <row r="164" spans="1:65" s="2" customFormat="1" ht="37.75" customHeight="1" x14ac:dyDescent="0.15">
      <c r="A164" s="30"/>
      <c r="B164" s="146"/>
      <c r="C164" s="147" t="s">
        <v>226</v>
      </c>
      <c r="D164" s="147" t="s">
        <v>186</v>
      </c>
      <c r="E164" s="148" t="s">
        <v>237</v>
      </c>
      <c r="F164" s="149" t="s">
        <v>238</v>
      </c>
      <c r="G164" s="150" t="s">
        <v>239</v>
      </c>
      <c r="H164" s="151">
        <v>5.0220000000000002</v>
      </c>
      <c r="I164" s="152"/>
      <c r="J164" s="152">
        <f>ROUND(I164*H164,2)</f>
        <v>0</v>
      </c>
      <c r="K164" s="149" t="s">
        <v>190</v>
      </c>
      <c r="L164" s="31"/>
      <c r="M164" s="153" t="s">
        <v>1</v>
      </c>
      <c r="N164" s="154" t="s">
        <v>42</v>
      </c>
      <c r="O164" s="155">
        <v>1.7629999999999999</v>
      </c>
      <c r="P164" s="155">
        <f>O164*H164</f>
        <v>8.8537859999999995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7" t="s">
        <v>97</v>
      </c>
      <c r="AT164" s="157" t="s">
        <v>186</v>
      </c>
      <c r="AU164" s="157" t="s">
        <v>86</v>
      </c>
      <c r="AY164" s="18" t="s">
        <v>184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8" t="s">
        <v>84</v>
      </c>
      <c r="BK164" s="158">
        <f>ROUND(I164*H164,2)</f>
        <v>0</v>
      </c>
      <c r="BL164" s="18" t="s">
        <v>97</v>
      </c>
      <c r="BM164" s="157" t="s">
        <v>1224</v>
      </c>
    </row>
    <row r="165" spans="1:65" s="14" customFormat="1" x14ac:dyDescent="0.15">
      <c r="B165" s="169"/>
      <c r="D165" s="159" t="s">
        <v>194</v>
      </c>
      <c r="E165" s="170" t="s">
        <v>1</v>
      </c>
      <c r="F165" s="171" t="s">
        <v>1225</v>
      </c>
      <c r="H165" s="172">
        <v>5.0220000000000002</v>
      </c>
      <c r="L165" s="169"/>
      <c r="M165" s="173"/>
      <c r="N165" s="174"/>
      <c r="O165" s="174"/>
      <c r="P165" s="174"/>
      <c r="Q165" s="174"/>
      <c r="R165" s="174"/>
      <c r="S165" s="174"/>
      <c r="T165" s="175"/>
      <c r="AT165" s="170" t="s">
        <v>194</v>
      </c>
      <c r="AU165" s="170" t="s">
        <v>86</v>
      </c>
      <c r="AV165" s="14" t="s">
        <v>86</v>
      </c>
      <c r="AW165" s="14" t="s">
        <v>32</v>
      </c>
      <c r="AX165" s="14" t="s">
        <v>77</v>
      </c>
      <c r="AY165" s="170" t="s">
        <v>184</v>
      </c>
    </row>
    <row r="166" spans="1:65" s="15" customFormat="1" x14ac:dyDescent="0.15">
      <c r="B166" s="176"/>
      <c r="D166" s="159" t="s">
        <v>194</v>
      </c>
      <c r="E166" s="177" t="s">
        <v>1</v>
      </c>
      <c r="F166" s="178" t="s">
        <v>242</v>
      </c>
      <c r="H166" s="179">
        <v>5.0220000000000002</v>
      </c>
      <c r="L166" s="176"/>
      <c r="M166" s="180"/>
      <c r="N166" s="181"/>
      <c r="O166" s="181"/>
      <c r="P166" s="181"/>
      <c r="Q166" s="181"/>
      <c r="R166" s="181"/>
      <c r="S166" s="181"/>
      <c r="T166" s="182"/>
      <c r="AT166" s="177" t="s">
        <v>194</v>
      </c>
      <c r="AU166" s="177" t="s">
        <v>86</v>
      </c>
      <c r="AV166" s="15" t="s">
        <v>97</v>
      </c>
      <c r="AW166" s="15" t="s">
        <v>32</v>
      </c>
      <c r="AX166" s="15" t="s">
        <v>84</v>
      </c>
      <c r="AY166" s="177" t="s">
        <v>184</v>
      </c>
    </row>
    <row r="167" spans="1:65" s="2" customFormat="1" ht="49" customHeight="1" x14ac:dyDescent="0.15">
      <c r="A167" s="30"/>
      <c r="B167" s="146"/>
      <c r="C167" s="147" t="s">
        <v>232</v>
      </c>
      <c r="D167" s="147" t="s">
        <v>186</v>
      </c>
      <c r="E167" s="148" t="s">
        <v>255</v>
      </c>
      <c r="F167" s="149" t="s">
        <v>256</v>
      </c>
      <c r="G167" s="150" t="s">
        <v>239</v>
      </c>
      <c r="H167" s="151">
        <v>77.67</v>
      </c>
      <c r="I167" s="152"/>
      <c r="J167" s="152">
        <f>ROUND(I167*H167,2)</f>
        <v>0</v>
      </c>
      <c r="K167" s="149" t="s">
        <v>190</v>
      </c>
      <c r="L167" s="31"/>
      <c r="M167" s="153" t="s">
        <v>1</v>
      </c>
      <c r="N167" s="154" t="s">
        <v>42</v>
      </c>
      <c r="O167" s="155">
        <v>0.53800000000000003</v>
      </c>
      <c r="P167" s="155">
        <f>O167*H167</f>
        <v>41.786460000000005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1226</v>
      </c>
    </row>
    <row r="168" spans="1:65" s="13" customFormat="1" x14ac:dyDescent="0.15">
      <c r="B168" s="163"/>
      <c r="D168" s="159" t="s">
        <v>194</v>
      </c>
      <c r="E168" s="164" t="s">
        <v>1</v>
      </c>
      <c r="F168" s="165" t="s">
        <v>265</v>
      </c>
      <c r="H168" s="164" t="s">
        <v>1</v>
      </c>
      <c r="L168" s="163"/>
      <c r="M168" s="166"/>
      <c r="N168" s="167"/>
      <c r="O168" s="167"/>
      <c r="P168" s="167"/>
      <c r="Q168" s="167"/>
      <c r="R168" s="167"/>
      <c r="S168" s="167"/>
      <c r="T168" s="168"/>
      <c r="AT168" s="164" t="s">
        <v>194</v>
      </c>
      <c r="AU168" s="164" t="s">
        <v>86</v>
      </c>
      <c r="AV168" s="13" t="s">
        <v>84</v>
      </c>
      <c r="AW168" s="13" t="s">
        <v>32</v>
      </c>
      <c r="AX168" s="13" t="s">
        <v>77</v>
      </c>
      <c r="AY168" s="164" t="s">
        <v>184</v>
      </c>
    </row>
    <row r="169" spans="1:65" s="13" customFormat="1" x14ac:dyDescent="0.15">
      <c r="B169" s="163"/>
      <c r="D169" s="159" t="s">
        <v>194</v>
      </c>
      <c r="E169" s="164" t="s">
        <v>1</v>
      </c>
      <c r="F169" s="165" t="s">
        <v>246</v>
      </c>
      <c r="H169" s="164" t="s">
        <v>1</v>
      </c>
      <c r="L169" s="163"/>
      <c r="M169" s="166"/>
      <c r="N169" s="167"/>
      <c r="O169" s="167"/>
      <c r="P169" s="167"/>
      <c r="Q169" s="167"/>
      <c r="R169" s="167"/>
      <c r="S169" s="167"/>
      <c r="T169" s="168"/>
      <c r="AT169" s="164" t="s">
        <v>194</v>
      </c>
      <c r="AU169" s="164" t="s">
        <v>86</v>
      </c>
      <c r="AV169" s="13" t="s">
        <v>84</v>
      </c>
      <c r="AW169" s="13" t="s">
        <v>32</v>
      </c>
      <c r="AX169" s="13" t="s">
        <v>77</v>
      </c>
      <c r="AY169" s="164" t="s">
        <v>184</v>
      </c>
    </row>
    <row r="170" spans="1:65" s="13" customFormat="1" x14ac:dyDescent="0.15">
      <c r="B170" s="163"/>
      <c r="D170" s="159" t="s">
        <v>194</v>
      </c>
      <c r="E170" s="164" t="s">
        <v>1</v>
      </c>
      <c r="F170" s="165" t="s">
        <v>247</v>
      </c>
      <c r="H170" s="164" t="s">
        <v>1</v>
      </c>
      <c r="L170" s="163"/>
      <c r="M170" s="166"/>
      <c r="N170" s="167"/>
      <c r="O170" s="167"/>
      <c r="P170" s="167"/>
      <c r="Q170" s="167"/>
      <c r="R170" s="167"/>
      <c r="S170" s="167"/>
      <c r="T170" s="168"/>
      <c r="AT170" s="164" t="s">
        <v>194</v>
      </c>
      <c r="AU170" s="164" t="s">
        <v>86</v>
      </c>
      <c r="AV170" s="13" t="s">
        <v>84</v>
      </c>
      <c r="AW170" s="13" t="s">
        <v>32</v>
      </c>
      <c r="AX170" s="13" t="s">
        <v>77</v>
      </c>
      <c r="AY170" s="164" t="s">
        <v>184</v>
      </c>
    </row>
    <row r="171" spans="1:65" s="14" customFormat="1" x14ac:dyDescent="0.15">
      <c r="B171" s="169"/>
      <c r="D171" s="159" t="s">
        <v>194</v>
      </c>
      <c r="E171" s="170" t="s">
        <v>1</v>
      </c>
      <c r="F171" s="171" t="s">
        <v>1227</v>
      </c>
      <c r="H171" s="172">
        <v>51.734999999999999</v>
      </c>
      <c r="L171" s="169"/>
      <c r="M171" s="173"/>
      <c r="N171" s="174"/>
      <c r="O171" s="174"/>
      <c r="P171" s="174"/>
      <c r="Q171" s="174"/>
      <c r="R171" s="174"/>
      <c r="S171" s="174"/>
      <c r="T171" s="175"/>
      <c r="AT171" s="170" t="s">
        <v>194</v>
      </c>
      <c r="AU171" s="170" t="s">
        <v>86</v>
      </c>
      <c r="AV171" s="14" t="s">
        <v>86</v>
      </c>
      <c r="AW171" s="14" t="s">
        <v>32</v>
      </c>
      <c r="AX171" s="14" t="s">
        <v>77</v>
      </c>
      <c r="AY171" s="170" t="s">
        <v>184</v>
      </c>
    </row>
    <row r="172" spans="1:65" s="14" customFormat="1" x14ac:dyDescent="0.15">
      <c r="B172" s="169"/>
      <c r="D172" s="159" t="s">
        <v>194</v>
      </c>
      <c r="E172" s="170" t="s">
        <v>1</v>
      </c>
      <c r="F172" s="171" t="s">
        <v>1228</v>
      </c>
      <c r="H172" s="172">
        <v>17.29</v>
      </c>
      <c r="L172" s="169"/>
      <c r="M172" s="173"/>
      <c r="N172" s="174"/>
      <c r="O172" s="174"/>
      <c r="P172" s="174"/>
      <c r="Q172" s="174"/>
      <c r="R172" s="174"/>
      <c r="S172" s="174"/>
      <c r="T172" s="175"/>
      <c r="AT172" s="170" t="s">
        <v>194</v>
      </c>
      <c r="AU172" s="170" t="s">
        <v>86</v>
      </c>
      <c r="AV172" s="14" t="s">
        <v>86</v>
      </c>
      <c r="AW172" s="14" t="s">
        <v>32</v>
      </c>
      <c r="AX172" s="14" t="s">
        <v>77</v>
      </c>
      <c r="AY172" s="170" t="s">
        <v>184</v>
      </c>
    </row>
    <row r="173" spans="1:65" s="14" customFormat="1" x14ac:dyDescent="0.15">
      <c r="B173" s="169"/>
      <c r="D173" s="159" t="s">
        <v>194</v>
      </c>
      <c r="E173" s="170" t="s">
        <v>1</v>
      </c>
      <c r="F173" s="171" t="s">
        <v>1229</v>
      </c>
      <c r="H173" s="172">
        <v>8.6449999999999996</v>
      </c>
      <c r="L173" s="169"/>
      <c r="M173" s="173"/>
      <c r="N173" s="174"/>
      <c r="O173" s="174"/>
      <c r="P173" s="174"/>
      <c r="Q173" s="174"/>
      <c r="R173" s="174"/>
      <c r="S173" s="174"/>
      <c r="T173" s="175"/>
      <c r="AT173" s="170" t="s">
        <v>194</v>
      </c>
      <c r="AU173" s="170" t="s">
        <v>86</v>
      </c>
      <c r="AV173" s="14" t="s">
        <v>86</v>
      </c>
      <c r="AW173" s="14" t="s">
        <v>32</v>
      </c>
      <c r="AX173" s="14" t="s">
        <v>77</v>
      </c>
      <c r="AY173" s="170" t="s">
        <v>184</v>
      </c>
    </row>
    <row r="174" spans="1:65" s="15" customFormat="1" x14ac:dyDescent="0.15">
      <c r="B174" s="176"/>
      <c r="D174" s="159" t="s">
        <v>194</v>
      </c>
      <c r="E174" s="177" t="s">
        <v>1</v>
      </c>
      <c r="F174" s="178" t="s">
        <v>242</v>
      </c>
      <c r="H174" s="179">
        <v>77.67</v>
      </c>
      <c r="L174" s="176"/>
      <c r="M174" s="180"/>
      <c r="N174" s="181"/>
      <c r="O174" s="181"/>
      <c r="P174" s="181"/>
      <c r="Q174" s="181"/>
      <c r="R174" s="181"/>
      <c r="S174" s="181"/>
      <c r="T174" s="182"/>
      <c r="AT174" s="177" t="s">
        <v>194</v>
      </c>
      <c r="AU174" s="177" t="s">
        <v>86</v>
      </c>
      <c r="AV174" s="15" t="s">
        <v>97</v>
      </c>
      <c r="AW174" s="15" t="s">
        <v>32</v>
      </c>
      <c r="AX174" s="15" t="s">
        <v>84</v>
      </c>
      <c r="AY174" s="177" t="s">
        <v>184</v>
      </c>
    </row>
    <row r="175" spans="1:65" s="2" customFormat="1" ht="49" customHeight="1" x14ac:dyDescent="0.15">
      <c r="A175" s="30"/>
      <c r="B175" s="146"/>
      <c r="C175" s="147" t="s">
        <v>236</v>
      </c>
      <c r="D175" s="147" t="s">
        <v>186</v>
      </c>
      <c r="E175" s="148" t="s">
        <v>262</v>
      </c>
      <c r="F175" s="149" t="s">
        <v>263</v>
      </c>
      <c r="G175" s="150" t="s">
        <v>239</v>
      </c>
      <c r="H175" s="151">
        <v>77.67</v>
      </c>
      <c r="I175" s="152"/>
      <c r="J175" s="152">
        <f>ROUND(I175*H175,2)</f>
        <v>0</v>
      </c>
      <c r="K175" s="149" t="s">
        <v>190</v>
      </c>
      <c r="L175" s="31"/>
      <c r="M175" s="153" t="s">
        <v>1</v>
      </c>
      <c r="N175" s="154" t="s">
        <v>42</v>
      </c>
      <c r="O175" s="155">
        <v>0.71599999999999997</v>
      </c>
      <c r="P175" s="155">
        <f>O175*H175</f>
        <v>55.611719999999998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7" t="s">
        <v>97</v>
      </c>
      <c r="AT175" s="157" t="s">
        <v>186</v>
      </c>
      <c r="AU175" s="157" t="s">
        <v>86</v>
      </c>
      <c r="AY175" s="18" t="s">
        <v>184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84</v>
      </c>
      <c r="BK175" s="158">
        <f>ROUND(I175*H175,2)</f>
        <v>0</v>
      </c>
      <c r="BL175" s="18" t="s">
        <v>97</v>
      </c>
      <c r="BM175" s="157" t="s">
        <v>1230</v>
      </c>
    </row>
    <row r="176" spans="1:65" s="13" customFormat="1" x14ac:dyDescent="0.15">
      <c r="B176" s="163"/>
      <c r="D176" s="159" t="s">
        <v>194</v>
      </c>
      <c r="E176" s="164" t="s">
        <v>1</v>
      </c>
      <c r="F176" s="165" t="s">
        <v>265</v>
      </c>
      <c r="H176" s="164" t="s">
        <v>1</v>
      </c>
      <c r="L176" s="163"/>
      <c r="M176" s="166"/>
      <c r="N176" s="167"/>
      <c r="O176" s="167"/>
      <c r="P176" s="167"/>
      <c r="Q176" s="167"/>
      <c r="R176" s="167"/>
      <c r="S176" s="167"/>
      <c r="T176" s="168"/>
      <c r="AT176" s="164" t="s">
        <v>194</v>
      </c>
      <c r="AU176" s="164" t="s">
        <v>86</v>
      </c>
      <c r="AV176" s="13" t="s">
        <v>84</v>
      </c>
      <c r="AW176" s="13" t="s">
        <v>32</v>
      </c>
      <c r="AX176" s="13" t="s">
        <v>77</v>
      </c>
      <c r="AY176" s="164" t="s">
        <v>184</v>
      </c>
    </row>
    <row r="177" spans="1:65" s="13" customFormat="1" x14ac:dyDescent="0.15">
      <c r="B177" s="163"/>
      <c r="D177" s="159" t="s">
        <v>194</v>
      </c>
      <c r="E177" s="164" t="s">
        <v>1</v>
      </c>
      <c r="F177" s="165" t="s">
        <v>246</v>
      </c>
      <c r="H177" s="164" t="s">
        <v>1</v>
      </c>
      <c r="L177" s="163"/>
      <c r="M177" s="166"/>
      <c r="N177" s="167"/>
      <c r="O177" s="167"/>
      <c r="P177" s="167"/>
      <c r="Q177" s="167"/>
      <c r="R177" s="167"/>
      <c r="S177" s="167"/>
      <c r="T177" s="168"/>
      <c r="AT177" s="164" t="s">
        <v>194</v>
      </c>
      <c r="AU177" s="164" t="s">
        <v>86</v>
      </c>
      <c r="AV177" s="13" t="s">
        <v>84</v>
      </c>
      <c r="AW177" s="13" t="s">
        <v>32</v>
      </c>
      <c r="AX177" s="13" t="s">
        <v>77</v>
      </c>
      <c r="AY177" s="164" t="s">
        <v>184</v>
      </c>
    </row>
    <row r="178" spans="1:65" s="13" customFormat="1" x14ac:dyDescent="0.15">
      <c r="B178" s="163"/>
      <c r="D178" s="159" t="s">
        <v>194</v>
      </c>
      <c r="E178" s="164" t="s">
        <v>1</v>
      </c>
      <c r="F178" s="165" t="s">
        <v>247</v>
      </c>
      <c r="H178" s="164" t="s">
        <v>1</v>
      </c>
      <c r="L178" s="163"/>
      <c r="M178" s="166"/>
      <c r="N178" s="167"/>
      <c r="O178" s="167"/>
      <c r="P178" s="167"/>
      <c r="Q178" s="167"/>
      <c r="R178" s="167"/>
      <c r="S178" s="167"/>
      <c r="T178" s="168"/>
      <c r="AT178" s="164" t="s">
        <v>194</v>
      </c>
      <c r="AU178" s="164" t="s">
        <v>86</v>
      </c>
      <c r="AV178" s="13" t="s">
        <v>84</v>
      </c>
      <c r="AW178" s="13" t="s">
        <v>32</v>
      </c>
      <c r="AX178" s="13" t="s">
        <v>77</v>
      </c>
      <c r="AY178" s="164" t="s">
        <v>184</v>
      </c>
    </row>
    <row r="179" spans="1:65" s="14" customFormat="1" x14ac:dyDescent="0.15">
      <c r="B179" s="169"/>
      <c r="D179" s="159" t="s">
        <v>194</v>
      </c>
      <c r="E179" s="170" t="s">
        <v>1</v>
      </c>
      <c r="F179" s="171" t="s">
        <v>1227</v>
      </c>
      <c r="H179" s="172">
        <v>51.734999999999999</v>
      </c>
      <c r="L179" s="169"/>
      <c r="M179" s="173"/>
      <c r="N179" s="174"/>
      <c r="O179" s="174"/>
      <c r="P179" s="174"/>
      <c r="Q179" s="174"/>
      <c r="R179" s="174"/>
      <c r="S179" s="174"/>
      <c r="T179" s="175"/>
      <c r="AT179" s="170" t="s">
        <v>194</v>
      </c>
      <c r="AU179" s="170" t="s">
        <v>86</v>
      </c>
      <c r="AV179" s="14" t="s">
        <v>86</v>
      </c>
      <c r="AW179" s="14" t="s">
        <v>32</v>
      </c>
      <c r="AX179" s="14" t="s">
        <v>77</v>
      </c>
      <c r="AY179" s="170" t="s">
        <v>184</v>
      </c>
    </row>
    <row r="180" spans="1:65" s="14" customFormat="1" x14ac:dyDescent="0.15">
      <c r="B180" s="169"/>
      <c r="D180" s="159" t="s">
        <v>194</v>
      </c>
      <c r="E180" s="170" t="s">
        <v>1</v>
      </c>
      <c r="F180" s="171" t="s">
        <v>1228</v>
      </c>
      <c r="H180" s="172">
        <v>17.29</v>
      </c>
      <c r="L180" s="169"/>
      <c r="M180" s="173"/>
      <c r="N180" s="174"/>
      <c r="O180" s="174"/>
      <c r="P180" s="174"/>
      <c r="Q180" s="174"/>
      <c r="R180" s="174"/>
      <c r="S180" s="174"/>
      <c r="T180" s="175"/>
      <c r="AT180" s="170" t="s">
        <v>194</v>
      </c>
      <c r="AU180" s="170" t="s">
        <v>86</v>
      </c>
      <c r="AV180" s="14" t="s">
        <v>86</v>
      </c>
      <c r="AW180" s="14" t="s">
        <v>32</v>
      </c>
      <c r="AX180" s="14" t="s">
        <v>77</v>
      </c>
      <c r="AY180" s="170" t="s">
        <v>184</v>
      </c>
    </row>
    <row r="181" spans="1:65" s="14" customFormat="1" x14ac:dyDescent="0.15">
      <c r="B181" s="169"/>
      <c r="D181" s="159" t="s">
        <v>194</v>
      </c>
      <c r="E181" s="170" t="s">
        <v>1</v>
      </c>
      <c r="F181" s="171" t="s">
        <v>1229</v>
      </c>
      <c r="H181" s="172">
        <v>8.6449999999999996</v>
      </c>
      <c r="L181" s="169"/>
      <c r="M181" s="173"/>
      <c r="N181" s="174"/>
      <c r="O181" s="174"/>
      <c r="P181" s="174"/>
      <c r="Q181" s="174"/>
      <c r="R181" s="174"/>
      <c r="S181" s="174"/>
      <c r="T181" s="175"/>
      <c r="AT181" s="170" t="s">
        <v>194</v>
      </c>
      <c r="AU181" s="170" t="s">
        <v>86</v>
      </c>
      <c r="AV181" s="14" t="s">
        <v>86</v>
      </c>
      <c r="AW181" s="14" t="s">
        <v>32</v>
      </c>
      <c r="AX181" s="14" t="s">
        <v>77</v>
      </c>
      <c r="AY181" s="170" t="s">
        <v>184</v>
      </c>
    </row>
    <row r="182" spans="1:65" s="15" customFormat="1" x14ac:dyDescent="0.15">
      <c r="B182" s="176"/>
      <c r="D182" s="159" t="s">
        <v>194</v>
      </c>
      <c r="E182" s="177" t="s">
        <v>1</v>
      </c>
      <c r="F182" s="178" t="s">
        <v>242</v>
      </c>
      <c r="H182" s="179">
        <v>77.67</v>
      </c>
      <c r="L182" s="176"/>
      <c r="M182" s="180"/>
      <c r="N182" s="181"/>
      <c r="O182" s="181"/>
      <c r="P182" s="181"/>
      <c r="Q182" s="181"/>
      <c r="R182" s="181"/>
      <c r="S182" s="181"/>
      <c r="T182" s="182"/>
      <c r="AT182" s="177" t="s">
        <v>194</v>
      </c>
      <c r="AU182" s="177" t="s">
        <v>86</v>
      </c>
      <c r="AV182" s="15" t="s">
        <v>97</v>
      </c>
      <c r="AW182" s="15" t="s">
        <v>32</v>
      </c>
      <c r="AX182" s="15" t="s">
        <v>84</v>
      </c>
      <c r="AY182" s="177" t="s">
        <v>184</v>
      </c>
    </row>
    <row r="183" spans="1:65" s="2" customFormat="1" ht="37.75" customHeight="1" x14ac:dyDescent="0.15">
      <c r="A183" s="30"/>
      <c r="B183" s="146"/>
      <c r="C183" s="147" t="s">
        <v>143</v>
      </c>
      <c r="D183" s="147" t="s">
        <v>186</v>
      </c>
      <c r="E183" s="148" t="s">
        <v>275</v>
      </c>
      <c r="F183" s="149" t="s">
        <v>276</v>
      </c>
      <c r="G183" s="150" t="s">
        <v>189</v>
      </c>
      <c r="H183" s="151">
        <v>358.12</v>
      </c>
      <c r="I183" s="152"/>
      <c r="J183" s="152">
        <f>ROUND(I183*H183,2)</f>
        <v>0</v>
      </c>
      <c r="K183" s="149" t="s">
        <v>190</v>
      </c>
      <c r="L183" s="31"/>
      <c r="M183" s="153" t="s">
        <v>1</v>
      </c>
      <c r="N183" s="154" t="s">
        <v>42</v>
      </c>
      <c r="O183" s="155">
        <v>8.7999999999999995E-2</v>
      </c>
      <c r="P183" s="155">
        <f>O183*H183</f>
        <v>31.514559999999999</v>
      </c>
      <c r="Q183" s="155">
        <v>5.8E-4</v>
      </c>
      <c r="R183" s="155">
        <f>Q183*H183</f>
        <v>0.20770959999999999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97</v>
      </c>
      <c r="AT183" s="157" t="s">
        <v>186</v>
      </c>
      <c r="AU183" s="157" t="s">
        <v>86</v>
      </c>
      <c r="AY183" s="18" t="s">
        <v>184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84</v>
      </c>
      <c r="BK183" s="158">
        <f>ROUND(I183*H183,2)</f>
        <v>0</v>
      </c>
      <c r="BL183" s="18" t="s">
        <v>97</v>
      </c>
      <c r="BM183" s="157" t="s">
        <v>1231</v>
      </c>
    </row>
    <row r="184" spans="1:65" s="13" customFormat="1" x14ac:dyDescent="0.15">
      <c r="B184" s="163"/>
      <c r="D184" s="159" t="s">
        <v>194</v>
      </c>
      <c r="E184" s="164" t="s">
        <v>1</v>
      </c>
      <c r="F184" s="165" t="s">
        <v>265</v>
      </c>
      <c r="H184" s="164" t="s">
        <v>1</v>
      </c>
      <c r="L184" s="163"/>
      <c r="M184" s="166"/>
      <c r="N184" s="167"/>
      <c r="O184" s="167"/>
      <c r="P184" s="167"/>
      <c r="Q184" s="167"/>
      <c r="R184" s="167"/>
      <c r="S184" s="167"/>
      <c r="T184" s="168"/>
      <c r="AT184" s="164" t="s">
        <v>194</v>
      </c>
      <c r="AU184" s="164" t="s">
        <v>86</v>
      </c>
      <c r="AV184" s="13" t="s">
        <v>84</v>
      </c>
      <c r="AW184" s="13" t="s">
        <v>32</v>
      </c>
      <c r="AX184" s="13" t="s">
        <v>77</v>
      </c>
      <c r="AY184" s="164" t="s">
        <v>184</v>
      </c>
    </row>
    <row r="185" spans="1:65" s="13" customFormat="1" x14ac:dyDescent="0.15">
      <c r="B185" s="163"/>
      <c r="D185" s="159" t="s">
        <v>194</v>
      </c>
      <c r="E185" s="164" t="s">
        <v>1</v>
      </c>
      <c r="F185" s="165" t="s">
        <v>246</v>
      </c>
      <c r="H185" s="164" t="s">
        <v>1</v>
      </c>
      <c r="L185" s="163"/>
      <c r="M185" s="166"/>
      <c r="N185" s="167"/>
      <c r="O185" s="167"/>
      <c r="P185" s="167"/>
      <c r="Q185" s="167"/>
      <c r="R185" s="167"/>
      <c r="S185" s="167"/>
      <c r="T185" s="168"/>
      <c r="AT185" s="164" t="s">
        <v>194</v>
      </c>
      <c r="AU185" s="164" t="s">
        <v>86</v>
      </c>
      <c r="AV185" s="13" t="s">
        <v>84</v>
      </c>
      <c r="AW185" s="13" t="s">
        <v>32</v>
      </c>
      <c r="AX185" s="13" t="s">
        <v>77</v>
      </c>
      <c r="AY185" s="164" t="s">
        <v>184</v>
      </c>
    </row>
    <row r="186" spans="1:65" s="14" customFormat="1" x14ac:dyDescent="0.15">
      <c r="B186" s="169"/>
      <c r="D186" s="159" t="s">
        <v>194</v>
      </c>
      <c r="E186" s="170" t="s">
        <v>1</v>
      </c>
      <c r="F186" s="171" t="s">
        <v>1232</v>
      </c>
      <c r="H186" s="172">
        <v>358.12</v>
      </c>
      <c r="L186" s="169"/>
      <c r="M186" s="173"/>
      <c r="N186" s="174"/>
      <c r="O186" s="174"/>
      <c r="P186" s="174"/>
      <c r="Q186" s="174"/>
      <c r="R186" s="174"/>
      <c r="S186" s="174"/>
      <c r="T186" s="175"/>
      <c r="AT186" s="170" t="s">
        <v>194</v>
      </c>
      <c r="AU186" s="170" t="s">
        <v>86</v>
      </c>
      <c r="AV186" s="14" t="s">
        <v>86</v>
      </c>
      <c r="AW186" s="14" t="s">
        <v>32</v>
      </c>
      <c r="AX186" s="14" t="s">
        <v>84</v>
      </c>
      <c r="AY186" s="170" t="s">
        <v>184</v>
      </c>
    </row>
    <row r="187" spans="1:65" s="2" customFormat="1" ht="37.75" customHeight="1" x14ac:dyDescent="0.15">
      <c r="A187" s="30"/>
      <c r="B187" s="146"/>
      <c r="C187" s="147" t="s">
        <v>146</v>
      </c>
      <c r="D187" s="147" t="s">
        <v>186</v>
      </c>
      <c r="E187" s="148" t="s">
        <v>285</v>
      </c>
      <c r="F187" s="149" t="s">
        <v>286</v>
      </c>
      <c r="G187" s="150" t="s">
        <v>189</v>
      </c>
      <c r="H187" s="151">
        <v>358.12</v>
      </c>
      <c r="I187" s="152"/>
      <c r="J187" s="152">
        <f>ROUND(I187*H187,2)</f>
        <v>0</v>
      </c>
      <c r="K187" s="149" t="s">
        <v>190</v>
      </c>
      <c r="L187" s="31"/>
      <c r="M187" s="153" t="s">
        <v>1</v>
      </c>
      <c r="N187" s="154" t="s">
        <v>42</v>
      </c>
      <c r="O187" s="155">
        <v>8.5000000000000006E-2</v>
      </c>
      <c r="P187" s="155">
        <f>O187*H187</f>
        <v>30.440200000000001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7" t="s">
        <v>97</v>
      </c>
      <c r="AT187" s="157" t="s">
        <v>186</v>
      </c>
      <c r="AU187" s="157" t="s">
        <v>86</v>
      </c>
      <c r="AY187" s="18" t="s">
        <v>184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8" t="s">
        <v>84</v>
      </c>
      <c r="BK187" s="158">
        <f>ROUND(I187*H187,2)</f>
        <v>0</v>
      </c>
      <c r="BL187" s="18" t="s">
        <v>97</v>
      </c>
      <c r="BM187" s="157" t="s">
        <v>1233</v>
      </c>
    </row>
    <row r="188" spans="1:65" s="2" customFormat="1" ht="62.75" customHeight="1" x14ac:dyDescent="0.15">
      <c r="A188" s="30"/>
      <c r="B188" s="146"/>
      <c r="C188" s="147" t="s">
        <v>254</v>
      </c>
      <c r="D188" s="147" t="s">
        <v>186</v>
      </c>
      <c r="E188" s="148" t="s">
        <v>1036</v>
      </c>
      <c r="F188" s="149" t="s">
        <v>1037</v>
      </c>
      <c r="G188" s="150" t="s">
        <v>239</v>
      </c>
      <c r="H188" s="151">
        <v>27.82</v>
      </c>
      <c r="I188" s="152"/>
      <c r="J188" s="152">
        <f>ROUND(I188*H188,2)</f>
        <v>0</v>
      </c>
      <c r="K188" s="149" t="s">
        <v>190</v>
      </c>
      <c r="L188" s="31"/>
      <c r="M188" s="153" t="s">
        <v>1</v>
      </c>
      <c r="N188" s="154" t="s">
        <v>42</v>
      </c>
      <c r="O188" s="155">
        <v>0.05</v>
      </c>
      <c r="P188" s="155">
        <f>O188*H188</f>
        <v>1.391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7" t="s">
        <v>97</v>
      </c>
      <c r="AT188" s="157" t="s">
        <v>186</v>
      </c>
      <c r="AU188" s="157" t="s">
        <v>86</v>
      </c>
      <c r="AY188" s="18" t="s">
        <v>184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8" t="s">
        <v>84</v>
      </c>
      <c r="BK188" s="158">
        <f>ROUND(I188*H188,2)</f>
        <v>0</v>
      </c>
      <c r="BL188" s="18" t="s">
        <v>97</v>
      </c>
      <c r="BM188" s="157" t="s">
        <v>1234</v>
      </c>
    </row>
    <row r="189" spans="1:65" s="13" customFormat="1" x14ac:dyDescent="0.15">
      <c r="B189" s="163"/>
      <c r="D189" s="159" t="s">
        <v>194</v>
      </c>
      <c r="E189" s="164" t="s">
        <v>1</v>
      </c>
      <c r="F189" s="165" t="s">
        <v>1039</v>
      </c>
      <c r="H189" s="164" t="s">
        <v>1</v>
      </c>
      <c r="L189" s="163"/>
      <c r="M189" s="166"/>
      <c r="N189" s="167"/>
      <c r="O189" s="167"/>
      <c r="P189" s="167"/>
      <c r="Q189" s="167"/>
      <c r="R189" s="167"/>
      <c r="S189" s="167"/>
      <c r="T189" s="168"/>
      <c r="AT189" s="164" t="s">
        <v>194</v>
      </c>
      <c r="AU189" s="164" t="s">
        <v>86</v>
      </c>
      <c r="AV189" s="13" t="s">
        <v>84</v>
      </c>
      <c r="AW189" s="13" t="s">
        <v>32</v>
      </c>
      <c r="AX189" s="13" t="s">
        <v>77</v>
      </c>
      <c r="AY189" s="164" t="s">
        <v>184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1235</v>
      </c>
      <c r="H190" s="172">
        <v>27.82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84</v>
      </c>
      <c r="AY190" s="170" t="s">
        <v>184</v>
      </c>
    </row>
    <row r="191" spans="1:65" s="2" customFormat="1" ht="62.75" customHeight="1" x14ac:dyDescent="0.15">
      <c r="A191" s="30"/>
      <c r="B191" s="146"/>
      <c r="C191" s="147" t="s">
        <v>261</v>
      </c>
      <c r="D191" s="147" t="s">
        <v>186</v>
      </c>
      <c r="E191" s="148" t="s">
        <v>3118</v>
      </c>
      <c r="F191" s="149" t="s">
        <v>3132</v>
      </c>
      <c r="G191" s="150" t="s">
        <v>239</v>
      </c>
      <c r="H191" s="151">
        <v>63.76</v>
      </c>
      <c r="I191" s="152"/>
      <c r="J191" s="152">
        <f>ROUND(I191*H191,2)</f>
        <v>0</v>
      </c>
      <c r="K191" s="149"/>
      <c r="L191" s="31"/>
      <c r="M191" s="153" t="s">
        <v>1</v>
      </c>
      <c r="N191" s="154" t="s">
        <v>42</v>
      </c>
      <c r="O191" s="155">
        <v>8.6999999999999994E-2</v>
      </c>
      <c r="P191" s="155">
        <f>O191*H191</f>
        <v>5.5471199999999996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7" t="s">
        <v>97</v>
      </c>
      <c r="AT191" s="157" t="s">
        <v>186</v>
      </c>
      <c r="AU191" s="157" t="s">
        <v>86</v>
      </c>
      <c r="AY191" s="18" t="s">
        <v>184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8" t="s">
        <v>84</v>
      </c>
      <c r="BK191" s="158">
        <f>ROUND(I191*H191,2)</f>
        <v>0</v>
      </c>
      <c r="BL191" s="18" t="s">
        <v>97</v>
      </c>
      <c r="BM191" s="157" t="s">
        <v>1236</v>
      </c>
    </row>
    <row r="192" spans="1:65" s="13" customFormat="1" x14ac:dyDescent="0.15">
      <c r="B192" s="163"/>
      <c r="D192" s="159" t="s">
        <v>194</v>
      </c>
      <c r="E192" s="164" t="s">
        <v>1</v>
      </c>
      <c r="F192" s="165" t="s">
        <v>294</v>
      </c>
      <c r="H192" s="164" t="s">
        <v>1</v>
      </c>
      <c r="L192" s="163"/>
      <c r="M192" s="166"/>
      <c r="N192" s="167"/>
      <c r="O192" s="167"/>
      <c r="P192" s="167"/>
      <c r="Q192" s="167"/>
      <c r="R192" s="167"/>
      <c r="S192" s="167"/>
      <c r="T192" s="168"/>
      <c r="AT192" s="164" t="s">
        <v>194</v>
      </c>
      <c r="AU192" s="164" t="s">
        <v>86</v>
      </c>
      <c r="AV192" s="13" t="s">
        <v>84</v>
      </c>
      <c r="AW192" s="13" t="s">
        <v>32</v>
      </c>
      <c r="AX192" s="13" t="s">
        <v>77</v>
      </c>
      <c r="AY192" s="164" t="s">
        <v>184</v>
      </c>
    </row>
    <row r="193" spans="1:65" s="14" customFormat="1" x14ac:dyDescent="0.15">
      <c r="B193" s="169"/>
      <c r="D193" s="159" t="s">
        <v>194</v>
      </c>
      <c r="E193" s="170" t="s">
        <v>1</v>
      </c>
      <c r="F193" s="171" t="s">
        <v>1237</v>
      </c>
      <c r="H193" s="172">
        <v>77.67</v>
      </c>
      <c r="L193" s="169"/>
      <c r="M193" s="173"/>
      <c r="N193" s="174"/>
      <c r="O193" s="174"/>
      <c r="P193" s="174"/>
      <c r="Q193" s="174"/>
      <c r="R193" s="174"/>
      <c r="S193" s="174"/>
      <c r="T193" s="175"/>
      <c r="AT193" s="170" t="s">
        <v>194</v>
      </c>
      <c r="AU193" s="170" t="s">
        <v>86</v>
      </c>
      <c r="AV193" s="14" t="s">
        <v>86</v>
      </c>
      <c r="AW193" s="14" t="s">
        <v>32</v>
      </c>
      <c r="AX193" s="14" t="s">
        <v>77</v>
      </c>
      <c r="AY193" s="170" t="s">
        <v>184</v>
      </c>
    </row>
    <row r="194" spans="1:65" s="14" customFormat="1" x14ac:dyDescent="0.15">
      <c r="B194" s="169"/>
      <c r="D194" s="159" t="s">
        <v>194</v>
      </c>
      <c r="E194" s="170" t="s">
        <v>1</v>
      </c>
      <c r="F194" s="171" t="s">
        <v>1238</v>
      </c>
      <c r="H194" s="172">
        <v>-13.91</v>
      </c>
      <c r="L194" s="169"/>
      <c r="M194" s="173"/>
      <c r="N194" s="174"/>
      <c r="O194" s="174"/>
      <c r="P194" s="174"/>
      <c r="Q194" s="174"/>
      <c r="R194" s="174"/>
      <c r="S194" s="174"/>
      <c r="T194" s="175"/>
      <c r="AT194" s="170" t="s">
        <v>194</v>
      </c>
      <c r="AU194" s="170" t="s">
        <v>86</v>
      </c>
      <c r="AV194" s="14" t="s">
        <v>86</v>
      </c>
      <c r="AW194" s="14" t="s">
        <v>32</v>
      </c>
      <c r="AX194" s="14" t="s">
        <v>77</v>
      </c>
      <c r="AY194" s="170" t="s">
        <v>184</v>
      </c>
    </row>
    <row r="195" spans="1:65" s="15" customFormat="1" x14ac:dyDescent="0.15">
      <c r="B195" s="176"/>
      <c r="D195" s="159" t="s">
        <v>194</v>
      </c>
      <c r="E195" s="177" t="s">
        <v>1</v>
      </c>
      <c r="F195" s="178" t="s">
        <v>242</v>
      </c>
      <c r="H195" s="179">
        <v>63.76</v>
      </c>
      <c r="L195" s="176"/>
      <c r="M195" s="180"/>
      <c r="N195" s="181"/>
      <c r="O195" s="181"/>
      <c r="P195" s="181"/>
      <c r="Q195" s="181"/>
      <c r="R195" s="181"/>
      <c r="S195" s="181"/>
      <c r="T195" s="182"/>
      <c r="AT195" s="177" t="s">
        <v>194</v>
      </c>
      <c r="AU195" s="177" t="s">
        <v>86</v>
      </c>
      <c r="AV195" s="15" t="s">
        <v>97</v>
      </c>
      <c r="AW195" s="15" t="s">
        <v>32</v>
      </c>
      <c r="AX195" s="15" t="s">
        <v>84</v>
      </c>
      <c r="AY195" s="177" t="s">
        <v>184</v>
      </c>
    </row>
    <row r="196" spans="1:65" s="2" customFormat="1" ht="62.75" customHeight="1" x14ac:dyDescent="0.15">
      <c r="A196" s="30"/>
      <c r="B196" s="146"/>
      <c r="C196" s="147" t="s">
        <v>8</v>
      </c>
      <c r="D196" s="147" t="s">
        <v>186</v>
      </c>
      <c r="E196" s="148" t="s">
        <v>3120</v>
      </c>
      <c r="F196" s="149" t="s">
        <v>3134</v>
      </c>
      <c r="G196" s="150" t="s">
        <v>239</v>
      </c>
      <c r="H196" s="151">
        <v>77.67</v>
      </c>
      <c r="I196" s="152"/>
      <c r="J196" s="152">
        <f>ROUND(I196*H196,2)</f>
        <v>0</v>
      </c>
      <c r="K196" s="149"/>
      <c r="L196" s="31"/>
      <c r="M196" s="153" t="s">
        <v>1</v>
      </c>
      <c r="N196" s="154" t="s">
        <v>42</v>
      </c>
      <c r="O196" s="155">
        <v>9.9000000000000005E-2</v>
      </c>
      <c r="P196" s="155">
        <f>O196*H196</f>
        <v>7.6893300000000009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97</v>
      </c>
      <c r="AT196" s="157" t="s">
        <v>186</v>
      </c>
      <c r="AU196" s="157" t="s">
        <v>86</v>
      </c>
      <c r="AY196" s="18" t="s">
        <v>184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97</v>
      </c>
      <c r="BM196" s="157" t="s">
        <v>1239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294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4" customFormat="1" x14ac:dyDescent="0.15">
      <c r="B198" s="169"/>
      <c r="D198" s="159" t="s">
        <v>194</v>
      </c>
      <c r="E198" s="170" t="s">
        <v>1</v>
      </c>
      <c r="F198" s="171" t="s">
        <v>1237</v>
      </c>
      <c r="H198" s="172">
        <v>77.67</v>
      </c>
      <c r="L198" s="169"/>
      <c r="M198" s="173"/>
      <c r="N198" s="174"/>
      <c r="O198" s="174"/>
      <c r="P198" s="174"/>
      <c r="Q198" s="174"/>
      <c r="R198" s="174"/>
      <c r="S198" s="174"/>
      <c r="T198" s="175"/>
      <c r="AT198" s="170" t="s">
        <v>194</v>
      </c>
      <c r="AU198" s="170" t="s">
        <v>86</v>
      </c>
      <c r="AV198" s="14" t="s">
        <v>86</v>
      </c>
      <c r="AW198" s="14" t="s">
        <v>32</v>
      </c>
      <c r="AX198" s="14" t="s">
        <v>84</v>
      </c>
      <c r="AY198" s="170" t="s">
        <v>184</v>
      </c>
    </row>
    <row r="199" spans="1:65" s="2" customFormat="1" ht="44.25" customHeight="1" x14ac:dyDescent="0.15">
      <c r="A199" s="30"/>
      <c r="B199" s="146"/>
      <c r="C199" s="147" t="s">
        <v>270</v>
      </c>
      <c r="D199" s="147" t="s">
        <v>186</v>
      </c>
      <c r="E199" s="148" t="s">
        <v>1046</v>
      </c>
      <c r="F199" s="149" t="s">
        <v>1047</v>
      </c>
      <c r="G199" s="150" t="s">
        <v>239</v>
      </c>
      <c r="H199" s="151">
        <v>27.82</v>
      </c>
      <c r="I199" s="152"/>
      <c r="J199" s="152">
        <f>ROUND(I199*H199,2)</f>
        <v>0</v>
      </c>
      <c r="K199" s="149" t="s">
        <v>190</v>
      </c>
      <c r="L199" s="31"/>
      <c r="M199" s="153" t="s">
        <v>1</v>
      </c>
      <c r="N199" s="154" t="s">
        <v>42</v>
      </c>
      <c r="O199" s="155">
        <v>0.19700000000000001</v>
      </c>
      <c r="P199" s="155">
        <f>O199*H199</f>
        <v>5.4805400000000004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97</v>
      </c>
      <c r="AT199" s="157" t="s">
        <v>186</v>
      </c>
      <c r="AU199" s="157" t="s">
        <v>86</v>
      </c>
      <c r="AY199" s="18" t="s">
        <v>184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84</v>
      </c>
      <c r="BK199" s="158">
        <f>ROUND(I199*H199,2)</f>
        <v>0</v>
      </c>
      <c r="BL199" s="18" t="s">
        <v>97</v>
      </c>
      <c r="BM199" s="157" t="s">
        <v>1240</v>
      </c>
    </row>
    <row r="200" spans="1:65" s="13" customFormat="1" x14ac:dyDescent="0.15">
      <c r="B200" s="163"/>
      <c r="D200" s="159" t="s">
        <v>194</v>
      </c>
      <c r="E200" s="164" t="s">
        <v>1</v>
      </c>
      <c r="F200" s="165" t="s">
        <v>1049</v>
      </c>
      <c r="H200" s="164" t="s">
        <v>1</v>
      </c>
      <c r="L200" s="163"/>
      <c r="M200" s="166"/>
      <c r="N200" s="167"/>
      <c r="O200" s="167"/>
      <c r="P200" s="167"/>
      <c r="Q200" s="167"/>
      <c r="R200" s="167"/>
      <c r="S200" s="167"/>
      <c r="T200" s="168"/>
      <c r="AT200" s="164" t="s">
        <v>194</v>
      </c>
      <c r="AU200" s="164" t="s">
        <v>86</v>
      </c>
      <c r="AV200" s="13" t="s">
        <v>84</v>
      </c>
      <c r="AW200" s="13" t="s">
        <v>32</v>
      </c>
      <c r="AX200" s="13" t="s">
        <v>77</v>
      </c>
      <c r="AY200" s="164" t="s">
        <v>184</v>
      </c>
    </row>
    <row r="201" spans="1:65" s="14" customFormat="1" x14ac:dyDescent="0.15">
      <c r="B201" s="169"/>
      <c r="D201" s="159" t="s">
        <v>194</v>
      </c>
      <c r="E201" s="170" t="s">
        <v>1</v>
      </c>
      <c r="F201" s="171" t="s">
        <v>1241</v>
      </c>
      <c r="H201" s="172">
        <v>27.82</v>
      </c>
      <c r="L201" s="169"/>
      <c r="M201" s="173"/>
      <c r="N201" s="174"/>
      <c r="O201" s="174"/>
      <c r="P201" s="174"/>
      <c r="Q201" s="174"/>
      <c r="R201" s="174"/>
      <c r="S201" s="174"/>
      <c r="T201" s="175"/>
      <c r="AT201" s="170" t="s">
        <v>194</v>
      </c>
      <c r="AU201" s="170" t="s">
        <v>86</v>
      </c>
      <c r="AV201" s="14" t="s">
        <v>86</v>
      </c>
      <c r="AW201" s="14" t="s">
        <v>32</v>
      </c>
      <c r="AX201" s="14" t="s">
        <v>84</v>
      </c>
      <c r="AY201" s="170" t="s">
        <v>184</v>
      </c>
    </row>
    <row r="202" spans="1:65" s="2" customFormat="1" ht="44.25" customHeight="1" x14ac:dyDescent="0.15">
      <c r="A202" s="30"/>
      <c r="B202" s="146"/>
      <c r="C202" s="147" t="s">
        <v>274</v>
      </c>
      <c r="D202" s="147" t="s">
        <v>186</v>
      </c>
      <c r="E202" s="148" t="s">
        <v>3122</v>
      </c>
      <c r="F202" s="149" t="s">
        <v>3123</v>
      </c>
      <c r="G202" s="150" t="s">
        <v>239</v>
      </c>
      <c r="H202" s="151">
        <f>SUM(H205)</f>
        <v>141.43</v>
      </c>
      <c r="I202" s="152"/>
      <c r="J202" s="152">
        <f>ROUND(I202*H202,2)</f>
        <v>0</v>
      </c>
      <c r="K202" s="149"/>
      <c r="L202" s="31"/>
      <c r="M202" s="153" t="s">
        <v>1</v>
      </c>
      <c r="N202" s="154" t="s">
        <v>42</v>
      </c>
      <c r="O202" s="155">
        <v>0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97</v>
      </c>
      <c r="AT202" s="157" t="s">
        <v>186</v>
      </c>
      <c r="AU202" s="157" t="s">
        <v>86</v>
      </c>
      <c r="AY202" s="18" t="s">
        <v>184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84</v>
      </c>
      <c r="BK202" s="158">
        <f>ROUND(I202*H202,2)</f>
        <v>0</v>
      </c>
      <c r="BL202" s="18" t="s">
        <v>97</v>
      </c>
      <c r="BM202" s="157" t="s">
        <v>1242</v>
      </c>
    </row>
    <row r="203" spans="1:65" s="14" customFormat="1" x14ac:dyDescent="0.15">
      <c r="B203" s="169"/>
      <c r="D203" s="159" t="s">
        <v>194</v>
      </c>
      <c r="E203" s="170" t="s">
        <v>1</v>
      </c>
      <c r="F203" s="171">
        <v>63.76</v>
      </c>
      <c r="H203" s="172">
        <v>63.76</v>
      </c>
      <c r="L203" s="169"/>
      <c r="M203" s="173"/>
      <c r="N203" s="174"/>
      <c r="O203" s="174"/>
      <c r="P203" s="174"/>
      <c r="Q203" s="174"/>
      <c r="R203" s="174"/>
      <c r="S203" s="174"/>
      <c r="T203" s="175"/>
      <c r="AT203" s="170" t="s">
        <v>194</v>
      </c>
      <c r="AU203" s="170" t="s">
        <v>86</v>
      </c>
      <c r="AV203" s="14" t="s">
        <v>86</v>
      </c>
      <c r="AW203" s="14" t="s">
        <v>32</v>
      </c>
      <c r="AX203" s="14" t="s">
        <v>77</v>
      </c>
      <c r="AY203" s="170" t="s">
        <v>184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>
        <v>77.67</v>
      </c>
      <c r="H204" s="172">
        <v>77.67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77</v>
      </c>
      <c r="AY204" s="170" t="s">
        <v>184</v>
      </c>
    </row>
    <row r="205" spans="1:65" s="15" customFormat="1" x14ac:dyDescent="0.15">
      <c r="B205" s="176"/>
      <c r="D205" s="159" t="s">
        <v>194</v>
      </c>
      <c r="E205" s="177" t="s">
        <v>1</v>
      </c>
      <c r="F205" s="178" t="s">
        <v>242</v>
      </c>
      <c r="H205" s="179">
        <f>SUM(H203:H204)</f>
        <v>141.43</v>
      </c>
      <c r="L205" s="176"/>
      <c r="M205" s="180"/>
      <c r="N205" s="181"/>
      <c r="O205" s="181"/>
      <c r="P205" s="181"/>
      <c r="Q205" s="181"/>
      <c r="R205" s="181"/>
      <c r="S205" s="181"/>
      <c r="T205" s="182"/>
      <c r="AT205" s="177" t="s">
        <v>194</v>
      </c>
      <c r="AU205" s="177" t="s">
        <v>86</v>
      </c>
      <c r="AV205" s="15" t="s">
        <v>97</v>
      </c>
      <c r="AW205" s="15" t="s">
        <v>32</v>
      </c>
      <c r="AX205" s="15" t="s">
        <v>84</v>
      </c>
      <c r="AY205" s="177" t="s">
        <v>184</v>
      </c>
    </row>
    <row r="206" spans="1:65" s="2" customFormat="1" ht="44.25" customHeight="1" x14ac:dyDescent="0.15">
      <c r="A206" s="30"/>
      <c r="B206" s="146"/>
      <c r="C206" s="147" t="s">
        <v>279</v>
      </c>
      <c r="D206" s="147" t="s">
        <v>186</v>
      </c>
      <c r="E206" s="148" t="s">
        <v>303</v>
      </c>
      <c r="F206" s="149" t="s">
        <v>304</v>
      </c>
      <c r="G206" s="150" t="s">
        <v>239</v>
      </c>
      <c r="H206" s="151">
        <v>128.75899999999999</v>
      </c>
      <c r="I206" s="152"/>
      <c r="J206" s="152">
        <f>ROUND(I206*H206,2)</f>
        <v>0</v>
      </c>
      <c r="K206" s="149" t="s">
        <v>190</v>
      </c>
      <c r="L206" s="31"/>
      <c r="M206" s="153" t="s">
        <v>1</v>
      </c>
      <c r="N206" s="154" t="s">
        <v>42</v>
      </c>
      <c r="O206" s="155">
        <v>0.32800000000000001</v>
      </c>
      <c r="P206" s="155">
        <f>O206*H206</f>
        <v>42.232951999999997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1243</v>
      </c>
    </row>
    <row r="207" spans="1:65" s="13" customFormat="1" x14ac:dyDescent="0.15">
      <c r="B207" s="163"/>
      <c r="D207" s="159" t="s">
        <v>194</v>
      </c>
      <c r="E207" s="164" t="s">
        <v>1</v>
      </c>
      <c r="F207" s="165" t="s">
        <v>265</v>
      </c>
      <c r="H207" s="164" t="s">
        <v>1</v>
      </c>
      <c r="L207" s="163"/>
      <c r="M207" s="166"/>
      <c r="N207" s="167"/>
      <c r="O207" s="167"/>
      <c r="P207" s="167"/>
      <c r="Q207" s="167"/>
      <c r="R207" s="167"/>
      <c r="S207" s="167"/>
      <c r="T207" s="168"/>
      <c r="AT207" s="164" t="s">
        <v>194</v>
      </c>
      <c r="AU207" s="164" t="s">
        <v>86</v>
      </c>
      <c r="AV207" s="13" t="s">
        <v>84</v>
      </c>
      <c r="AW207" s="13" t="s">
        <v>32</v>
      </c>
      <c r="AX207" s="13" t="s">
        <v>77</v>
      </c>
      <c r="AY207" s="164" t="s">
        <v>184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246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4" customFormat="1" x14ac:dyDescent="0.15">
      <c r="B209" s="169"/>
      <c r="D209" s="159" t="s">
        <v>194</v>
      </c>
      <c r="E209" s="170" t="s">
        <v>1</v>
      </c>
      <c r="F209" s="171" t="s">
        <v>1244</v>
      </c>
      <c r="H209" s="172">
        <v>30.78</v>
      </c>
      <c r="L209" s="169"/>
      <c r="M209" s="173"/>
      <c r="N209" s="174"/>
      <c r="O209" s="174"/>
      <c r="P209" s="174"/>
      <c r="Q209" s="174"/>
      <c r="R209" s="174"/>
      <c r="S209" s="174"/>
      <c r="T209" s="175"/>
      <c r="AT209" s="170" t="s">
        <v>194</v>
      </c>
      <c r="AU209" s="170" t="s">
        <v>86</v>
      </c>
      <c r="AV209" s="14" t="s">
        <v>86</v>
      </c>
      <c r="AW209" s="14" t="s">
        <v>32</v>
      </c>
      <c r="AX209" s="14" t="s">
        <v>77</v>
      </c>
      <c r="AY209" s="170" t="s">
        <v>184</v>
      </c>
    </row>
    <row r="210" spans="1:65" s="13" customFormat="1" ht="33" x14ac:dyDescent="0.15">
      <c r="B210" s="163"/>
      <c r="D210" s="159" t="s">
        <v>194</v>
      </c>
      <c r="E210" s="164" t="s">
        <v>1</v>
      </c>
      <c r="F210" s="165" t="s">
        <v>307</v>
      </c>
      <c r="H210" s="164" t="s">
        <v>1</v>
      </c>
      <c r="L210" s="163"/>
      <c r="M210" s="166"/>
      <c r="N210" s="167"/>
      <c r="O210" s="167"/>
      <c r="P210" s="167"/>
      <c r="Q210" s="167"/>
      <c r="R210" s="167"/>
      <c r="S210" s="167"/>
      <c r="T210" s="168"/>
      <c r="AT210" s="164" t="s">
        <v>194</v>
      </c>
      <c r="AU210" s="164" t="s">
        <v>86</v>
      </c>
      <c r="AV210" s="13" t="s">
        <v>84</v>
      </c>
      <c r="AW210" s="13" t="s">
        <v>32</v>
      </c>
      <c r="AX210" s="13" t="s">
        <v>77</v>
      </c>
      <c r="AY210" s="164" t="s">
        <v>184</v>
      </c>
    </row>
    <row r="211" spans="1:65" s="14" customFormat="1" x14ac:dyDescent="0.15">
      <c r="B211" s="169"/>
      <c r="D211" s="159" t="s">
        <v>194</v>
      </c>
      <c r="E211" s="170" t="s">
        <v>1</v>
      </c>
      <c r="F211" s="171" t="s">
        <v>1245</v>
      </c>
      <c r="H211" s="172">
        <v>97.978999999999999</v>
      </c>
      <c r="L211" s="169"/>
      <c r="M211" s="173"/>
      <c r="N211" s="174"/>
      <c r="O211" s="174"/>
      <c r="P211" s="174"/>
      <c r="Q211" s="174"/>
      <c r="R211" s="174"/>
      <c r="S211" s="174"/>
      <c r="T211" s="175"/>
      <c r="AT211" s="170" t="s">
        <v>194</v>
      </c>
      <c r="AU211" s="170" t="s">
        <v>86</v>
      </c>
      <c r="AV211" s="14" t="s">
        <v>86</v>
      </c>
      <c r="AW211" s="14" t="s">
        <v>32</v>
      </c>
      <c r="AX211" s="14" t="s">
        <v>77</v>
      </c>
      <c r="AY211" s="170" t="s">
        <v>184</v>
      </c>
    </row>
    <row r="212" spans="1:65" s="15" customFormat="1" x14ac:dyDescent="0.15">
      <c r="B212" s="176"/>
      <c r="D212" s="159" t="s">
        <v>194</v>
      </c>
      <c r="E212" s="177" t="s">
        <v>1</v>
      </c>
      <c r="F212" s="178" t="s">
        <v>242</v>
      </c>
      <c r="H212" s="179">
        <v>128.75899999999999</v>
      </c>
      <c r="L212" s="176"/>
      <c r="M212" s="180"/>
      <c r="N212" s="181"/>
      <c r="O212" s="181"/>
      <c r="P212" s="181"/>
      <c r="Q212" s="181"/>
      <c r="R212" s="181"/>
      <c r="S212" s="181"/>
      <c r="T212" s="182"/>
      <c r="AT212" s="177" t="s">
        <v>194</v>
      </c>
      <c r="AU212" s="177" t="s">
        <v>86</v>
      </c>
      <c r="AV212" s="15" t="s">
        <v>97</v>
      </c>
      <c r="AW212" s="15" t="s">
        <v>32</v>
      </c>
      <c r="AX212" s="15" t="s">
        <v>84</v>
      </c>
      <c r="AY212" s="177" t="s">
        <v>184</v>
      </c>
    </row>
    <row r="213" spans="1:65" s="2" customFormat="1" ht="16.5" customHeight="1" x14ac:dyDescent="0.15">
      <c r="A213" s="30"/>
      <c r="B213" s="146"/>
      <c r="C213" s="183" t="s">
        <v>284</v>
      </c>
      <c r="D213" s="183" t="s">
        <v>310</v>
      </c>
      <c r="E213" s="184" t="s">
        <v>311</v>
      </c>
      <c r="F213" s="185" t="s">
        <v>312</v>
      </c>
      <c r="G213" s="186" t="s">
        <v>300</v>
      </c>
      <c r="H213" s="187">
        <v>93.194999999999993</v>
      </c>
      <c r="I213" s="188"/>
      <c r="J213" s="188">
        <f>ROUND(I213*H213,2)</f>
        <v>0</v>
      </c>
      <c r="K213" s="185" t="s">
        <v>1</v>
      </c>
      <c r="L213" s="189"/>
      <c r="M213" s="190" t="s">
        <v>1</v>
      </c>
      <c r="N213" s="191" t="s">
        <v>42</v>
      </c>
      <c r="O213" s="155">
        <v>0</v>
      </c>
      <c r="P213" s="155">
        <f>O213*H213</f>
        <v>0</v>
      </c>
      <c r="Q213" s="155">
        <v>1</v>
      </c>
      <c r="R213" s="155">
        <f>Q213*H213</f>
        <v>93.194999999999993</v>
      </c>
      <c r="S213" s="155">
        <v>0</v>
      </c>
      <c r="T213" s="156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7" t="s">
        <v>226</v>
      </c>
      <c r="AT213" s="157" t="s">
        <v>310</v>
      </c>
      <c r="AU213" s="157" t="s">
        <v>86</v>
      </c>
      <c r="AY213" s="18" t="s">
        <v>184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84</v>
      </c>
      <c r="BK213" s="158">
        <f>ROUND(I213*H213,2)</f>
        <v>0</v>
      </c>
      <c r="BL213" s="18" t="s">
        <v>97</v>
      </c>
      <c r="BM213" s="157" t="s">
        <v>1246</v>
      </c>
    </row>
    <row r="214" spans="1:65" s="13" customFormat="1" x14ac:dyDescent="0.15">
      <c r="B214" s="163"/>
      <c r="D214" s="159" t="s">
        <v>194</v>
      </c>
      <c r="E214" s="164" t="s">
        <v>1</v>
      </c>
      <c r="F214" s="165" t="s">
        <v>314</v>
      </c>
      <c r="H214" s="164" t="s">
        <v>1</v>
      </c>
      <c r="L214" s="163"/>
      <c r="M214" s="166"/>
      <c r="N214" s="167"/>
      <c r="O214" s="167"/>
      <c r="P214" s="167"/>
      <c r="Q214" s="167"/>
      <c r="R214" s="167"/>
      <c r="S214" s="167"/>
      <c r="T214" s="168"/>
      <c r="AT214" s="164" t="s">
        <v>194</v>
      </c>
      <c r="AU214" s="164" t="s">
        <v>86</v>
      </c>
      <c r="AV214" s="13" t="s">
        <v>84</v>
      </c>
      <c r="AW214" s="13" t="s">
        <v>32</v>
      </c>
      <c r="AX214" s="13" t="s">
        <v>77</v>
      </c>
      <c r="AY214" s="164" t="s">
        <v>184</v>
      </c>
    </row>
    <row r="215" spans="1:65" s="14" customFormat="1" x14ac:dyDescent="0.15">
      <c r="B215" s="169"/>
      <c r="D215" s="159" t="s">
        <v>194</v>
      </c>
      <c r="E215" s="170" t="s">
        <v>1</v>
      </c>
      <c r="F215" s="171" t="s">
        <v>1247</v>
      </c>
      <c r="H215" s="172">
        <v>56.942999999999998</v>
      </c>
      <c r="L215" s="169"/>
      <c r="M215" s="173"/>
      <c r="N215" s="174"/>
      <c r="O215" s="174"/>
      <c r="P215" s="174"/>
      <c r="Q215" s="174"/>
      <c r="R215" s="174"/>
      <c r="S215" s="174"/>
      <c r="T215" s="175"/>
      <c r="AT215" s="170" t="s">
        <v>194</v>
      </c>
      <c r="AU215" s="170" t="s">
        <v>86</v>
      </c>
      <c r="AV215" s="14" t="s">
        <v>86</v>
      </c>
      <c r="AW215" s="14" t="s">
        <v>32</v>
      </c>
      <c r="AX215" s="14" t="s">
        <v>77</v>
      </c>
      <c r="AY215" s="170" t="s">
        <v>184</v>
      </c>
    </row>
    <row r="216" spans="1:65" s="14" customFormat="1" x14ac:dyDescent="0.15">
      <c r="B216" s="169"/>
      <c r="D216" s="159" t="s">
        <v>194</v>
      </c>
      <c r="E216" s="170" t="s">
        <v>1</v>
      </c>
      <c r="F216" s="171" t="s">
        <v>1248</v>
      </c>
      <c r="H216" s="172">
        <v>36.252000000000002</v>
      </c>
      <c r="L216" s="169"/>
      <c r="M216" s="173"/>
      <c r="N216" s="174"/>
      <c r="O216" s="174"/>
      <c r="P216" s="174"/>
      <c r="Q216" s="174"/>
      <c r="R216" s="174"/>
      <c r="S216" s="174"/>
      <c r="T216" s="175"/>
      <c r="AT216" s="170" t="s">
        <v>194</v>
      </c>
      <c r="AU216" s="170" t="s">
        <v>86</v>
      </c>
      <c r="AV216" s="14" t="s">
        <v>86</v>
      </c>
      <c r="AW216" s="14" t="s">
        <v>32</v>
      </c>
      <c r="AX216" s="14" t="s">
        <v>77</v>
      </c>
      <c r="AY216" s="170" t="s">
        <v>184</v>
      </c>
    </row>
    <row r="217" spans="1:65" s="15" customFormat="1" x14ac:dyDescent="0.15">
      <c r="B217" s="176"/>
      <c r="D217" s="159" t="s">
        <v>194</v>
      </c>
      <c r="E217" s="177" t="s">
        <v>1</v>
      </c>
      <c r="F217" s="178" t="s">
        <v>242</v>
      </c>
      <c r="H217" s="179">
        <v>93.194999999999993</v>
      </c>
      <c r="L217" s="176"/>
      <c r="M217" s="180"/>
      <c r="N217" s="181"/>
      <c r="O217" s="181"/>
      <c r="P217" s="181"/>
      <c r="Q217" s="181"/>
      <c r="R217" s="181"/>
      <c r="S217" s="181"/>
      <c r="T217" s="182"/>
      <c r="AT217" s="177" t="s">
        <v>194</v>
      </c>
      <c r="AU217" s="177" t="s">
        <v>86</v>
      </c>
      <c r="AV217" s="15" t="s">
        <v>97</v>
      </c>
      <c r="AW217" s="15" t="s">
        <v>32</v>
      </c>
      <c r="AX217" s="15" t="s">
        <v>84</v>
      </c>
      <c r="AY217" s="177" t="s">
        <v>184</v>
      </c>
    </row>
    <row r="218" spans="1:65" s="2" customFormat="1" ht="66.75" customHeight="1" x14ac:dyDescent="0.15">
      <c r="A218" s="30"/>
      <c r="B218" s="146"/>
      <c r="C218" s="147" t="s">
        <v>288</v>
      </c>
      <c r="D218" s="147" t="s">
        <v>186</v>
      </c>
      <c r="E218" s="148" t="s">
        <v>318</v>
      </c>
      <c r="F218" s="149" t="s">
        <v>319</v>
      </c>
      <c r="G218" s="150" t="s">
        <v>239</v>
      </c>
      <c r="H218" s="151">
        <v>46.26</v>
      </c>
      <c r="I218" s="152"/>
      <c r="J218" s="152">
        <f>ROUND(I218*H218,2)</f>
        <v>0</v>
      </c>
      <c r="K218" s="149" t="s">
        <v>190</v>
      </c>
      <c r="L218" s="31"/>
      <c r="M218" s="153" t="s">
        <v>1</v>
      </c>
      <c r="N218" s="154" t="s">
        <v>42</v>
      </c>
      <c r="O218" s="155">
        <v>0.435</v>
      </c>
      <c r="P218" s="155">
        <f>O218*H218</f>
        <v>20.123099999999997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7" t="s">
        <v>97</v>
      </c>
      <c r="AT218" s="157" t="s">
        <v>186</v>
      </c>
      <c r="AU218" s="157" t="s">
        <v>86</v>
      </c>
      <c r="AY218" s="18" t="s">
        <v>184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8" t="s">
        <v>84</v>
      </c>
      <c r="BK218" s="158">
        <f>ROUND(I218*H218,2)</f>
        <v>0</v>
      </c>
      <c r="BL218" s="18" t="s">
        <v>97</v>
      </c>
      <c r="BM218" s="157" t="s">
        <v>1249</v>
      </c>
    </row>
    <row r="219" spans="1:65" s="13" customFormat="1" x14ac:dyDescent="0.15">
      <c r="B219" s="163"/>
      <c r="D219" s="159" t="s">
        <v>194</v>
      </c>
      <c r="E219" s="164" t="s">
        <v>1</v>
      </c>
      <c r="F219" s="165" t="s">
        <v>265</v>
      </c>
      <c r="H219" s="164" t="s">
        <v>1</v>
      </c>
      <c r="L219" s="163"/>
      <c r="M219" s="166"/>
      <c r="N219" s="167"/>
      <c r="O219" s="167"/>
      <c r="P219" s="167"/>
      <c r="Q219" s="167"/>
      <c r="R219" s="167"/>
      <c r="S219" s="167"/>
      <c r="T219" s="168"/>
      <c r="AT219" s="164" t="s">
        <v>194</v>
      </c>
      <c r="AU219" s="164" t="s">
        <v>86</v>
      </c>
      <c r="AV219" s="13" t="s">
        <v>84</v>
      </c>
      <c r="AW219" s="13" t="s">
        <v>32</v>
      </c>
      <c r="AX219" s="13" t="s">
        <v>77</v>
      </c>
      <c r="AY219" s="164" t="s">
        <v>184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246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1250</v>
      </c>
      <c r="H221" s="172">
        <v>46.26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84</v>
      </c>
      <c r="AY221" s="170" t="s">
        <v>184</v>
      </c>
    </row>
    <row r="222" spans="1:65" s="2" customFormat="1" ht="16.5" customHeight="1" x14ac:dyDescent="0.15">
      <c r="A222" s="30"/>
      <c r="B222" s="146"/>
      <c r="C222" s="183" t="s">
        <v>7</v>
      </c>
      <c r="D222" s="183" t="s">
        <v>310</v>
      </c>
      <c r="E222" s="184" t="s">
        <v>324</v>
      </c>
      <c r="F222" s="185" t="s">
        <v>325</v>
      </c>
      <c r="G222" s="186" t="s">
        <v>300</v>
      </c>
      <c r="H222" s="187">
        <v>85.581000000000003</v>
      </c>
      <c r="I222" s="188"/>
      <c r="J222" s="188">
        <f>ROUND(I222*H222,2)</f>
        <v>0</v>
      </c>
      <c r="K222" s="185" t="s">
        <v>190</v>
      </c>
      <c r="L222" s="189"/>
      <c r="M222" s="190" t="s">
        <v>1</v>
      </c>
      <c r="N222" s="191" t="s">
        <v>42</v>
      </c>
      <c r="O222" s="155">
        <v>0</v>
      </c>
      <c r="P222" s="155">
        <f>O222*H222</f>
        <v>0</v>
      </c>
      <c r="Q222" s="155">
        <v>1</v>
      </c>
      <c r="R222" s="155">
        <f>Q222*H222</f>
        <v>85.581000000000003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226</v>
      </c>
      <c r="AT222" s="157" t="s">
        <v>310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1251</v>
      </c>
    </row>
    <row r="223" spans="1:65" s="2" customFormat="1" ht="30" x14ac:dyDescent="0.15">
      <c r="A223" s="30"/>
      <c r="B223" s="31"/>
      <c r="C223" s="30"/>
      <c r="D223" s="159" t="s">
        <v>192</v>
      </c>
      <c r="E223" s="30"/>
      <c r="F223" s="160" t="s">
        <v>327</v>
      </c>
      <c r="G223" s="30"/>
      <c r="H223" s="30"/>
      <c r="I223" s="30"/>
      <c r="J223" s="30"/>
      <c r="K223" s="30"/>
      <c r="L223" s="31"/>
      <c r="M223" s="161"/>
      <c r="N223" s="162"/>
      <c r="O223" s="56"/>
      <c r="P223" s="56"/>
      <c r="Q223" s="56"/>
      <c r="R223" s="56"/>
      <c r="S223" s="56"/>
      <c r="T223" s="57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T223" s="18" t="s">
        <v>192</v>
      </c>
      <c r="AU223" s="18" t="s">
        <v>86</v>
      </c>
    </row>
    <row r="224" spans="1:65" s="14" customFormat="1" x14ac:dyDescent="0.15">
      <c r="B224" s="169"/>
      <c r="D224" s="159" t="s">
        <v>194</v>
      </c>
      <c r="F224" s="171" t="s">
        <v>1252</v>
      </c>
      <c r="H224" s="172">
        <v>85.581000000000003</v>
      </c>
      <c r="L224" s="169"/>
      <c r="M224" s="173"/>
      <c r="N224" s="174"/>
      <c r="O224" s="174"/>
      <c r="P224" s="174"/>
      <c r="Q224" s="174"/>
      <c r="R224" s="174"/>
      <c r="S224" s="174"/>
      <c r="T224" s="175"/>
      <c r="AT224" s="170" t="s">
        <v>194</v>
      </c>
      <c r="AU224" s="170" t="s">
        <v>86</v>
      </c>
      <c r="AV224" s="14" t="s">
        <v>86</v>
      </c>
      <c r="AW224" s="14" t="s">
        <v>3</v>
      </c>
      <c r="AX224" s="14" t="s">
        <v>84</v>
      </c>
      <c r="AY224" s="170" t="s">
        <v>184</v>
      </c>
    </row>
    <row r="225" spans="1:65" s="2" customFormat="1" ht="55.5" customHeight="1" x14ac:dyDescent="0.15">
      <c r="A225" s="30"/>
      <c r="B225" s="146"/>
      <c r="C225" s="147" t="s">
        <v>296</v>
      </c>
      <c r="D225" s="147" t="s">
        <v>186</v>
      </c>
      <c r="E225" s="148" t="s">
        <v>1063</v>
      </c>
      <c r="F225" s="149" t="s">
        <v>1064</v>
      </c>
      <c r="G225" s="150" t="s">
        <v>189</v>
      </c>
      <c r="H225" s="151">
        <v>20.86</v>
      </c>
      <c r="I225" s="152"/>
      <c r="J225" s="152">
        <f>ROUND(I225*H225,2)</f>
        <v>0</v>
      </c>
      <c r="K225" s="149" t="s">
        <v>190</v>
      </c>
      <c r="L225" s="31"/>
      <c r="M225" s="153" t="s">
        <v>1</v>
      </c>
      <c r="N225" s="154" t="s">
        <v>42</v>
      </c>
      <c r="O225" s="155">
        <v>0.153</v>
      </c>
      <c r="P225" s="155">
        <f>O225*H225</f>
        <v>3.1915799999999996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7" t="s">
        <v>97</v>
      </c>
      <c r="AT225" s="157" t="s">
        <v>186</v>
      </c>
      <c r="AU225" s="157" t="s">
        <v>86</v>
      </c>
      <c r="AY225" s="18" t="s">
        <v>184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84</v>
      </c>
      <c r="BK225" s="158">
        <f>ROUND(I225*H225,2)</f>
        <v>0</v>
      </c>
      <c r="BL225" s="18" t="s">
        <v>97</v>
      </c>
      <c r="BM225" s="157" t="s">
        <v>1253</v>
      </c>
    </row>
    <row r="226" spans="1:65" s="14" customFormat="1" x14ac:dyDescent="0.15">
      <c r="B226" s="169"/>
      <c r="D226" s="159" t="s">
        <v>194</v>
      </c>
      <c r="E226" s="170" t="s">
        <v>1</v>
      </c>
      <c r="F226" s="171" t="s">
        <v>1254</v>
      </c>
      <c r="H226" s="172">
        <v>20.86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84</v>
      </c>
      <c r="AY226" s="170" t="s">
        <v>184</v>
      </c>
    </row>
    <row r="227" spans="1:65" s="2" customFormat="1" ht="37.75" customHeight="1" x14ac:dyDescent="0.15">
      <c r="A227" s="30"/>
      <c r="B227" s="146"/>
      <c r="C227" s="147" t="s">
        <v>299</v>
      </c>
      <c r="D227" s="147" t="s">
        <v>186</v>
      </c>
      <c r="E227" s="148" t="s">
        <v>1067</v>
      </c>
      <c r="F227" s="149" t="s">
        <v>1068</v>
      </c>
      <c r="G227" s="150" t="s">
        <v>189</v>
      </c>
      <c r="H227" s="151">
        <v>11.473000000000001</v>
      </c>
      <c r="I227" s="152"/>
      <c r="J227" s="152">
        <f>ROUND(I227*H227,2)</f>
        <v>0</v>
      </c>
      <c r="K227" s="149" t="s">
        <v>190</v>
      </c>
      <c r="L227" s="31"/>
      <c r="M227" s="153" t="s">
        <v>1</v>
      </c>
      <c r="N227" s="154" t="s">
        <v>42</v>
      </c>
      <c r="O227" s="155">
        <v>0.114</v>
      </c>
      <c r="P227" s="155">
        <f>O227*H227</f>
        <v>1.307922</v>
      </c>
      <c r="Q227" s="155">
        <v>0</v>
      </c>
      <c r="R227" s="155">
        <f>Q227*H227</f>
        <v>0</v>
      </c>
      <c r="S227" s="155">
        <v>0</v>
      </c>
      <c r="T227" s="156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7" t="s">
        <v>97</v>
      </c>
      <c r="AT227" s="157" t="s">
        <v>186</v>
      </c>
      <c r="AU227" s="157" t="s">
        <v>86</v>
      </c>
      <c r="AY227" s="18" t="s">
        <v>184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8" t="s">
        <v>84</v>
      </c>
      <c r="BK227" s="158">
        <f>ROUND(I227*H227,2)</f>
        <v>0</v>
      </c>
      <c r="BL227" s="18" t="s">
        <v>97</v>
      </c>
      <c r="BM227" s="157" t="s">
        <v>1255</v>
      </c>
    </row>
    <row r="228" spans="1:65" s="13" customFormat="1" x14ac:dyDescent="0.15">
      <c r="B228" s="163"/>
      <c r="D228" s="159" t="s">
        <v>194</v>
      </c>
      <c r="E228" s="164" t="s">
        <v>1</v>
      </c>
      <c r="F228" s="165" t="s">
        <v>1070</v>
      </c>
      <c r="H228" s="164" t="s">
        <v>1</v>
      </c>
      <c r="L228" s="163"/>
      <c r="M228" s="166"/>
      <c r="N228" s="167"/>
      <c r="O228" s="167"/>
      <c r="P228" s="167"/>
      <c r="Q228" s="167"/>
      <c r="R228" s="167"/>
      <c r="S228" s="167"/>
      <c r="T228" s="168"/>
      <c r="AT228" s="164" t="s">
        <v>194</v>
      </c>
      <c r="AU228" s="164" t="s">
        <v>86</v>
      </c>
      <c r="AV228" s="13" t="s">
        <v>84</v>
      </c>
      <c r="AW228" s="13" t="s">
        <v>32</v>
      </c>
      <c r="AX228" s="13" t="s">
        <v>77</v>
      </c>
      <c r="AY228" s="164" t="s">
        <v>184</v>
      </c>
    </row>
    <row r="229" spans="1:65" s="14" customFormat="1" x14ac:dyDescent="0.15">
      <c r="B229" s="169"/>
      <c r="D229" s="159" t="s">
        <v>194</v>
      </c>
      <c r="E229" s="170" t="s">
        <v>1</v>
      </c>
      <c r="F229" s="171" t="s">
        <v>1223</v>
      </c>
      <c r="H229" s="172">
        <v>11.473000000000001</v>
      </c>
      <c r="L229" s="169"/>
      <c r="M229" s="173"/>
      <c r="N229" s="174"/>
      <c r="O229" s="174"/>
      <c r="P229" s="174"/>
      <c r="Q229" s="174"/>
      <c r="R229" s="174"/>
      <c r="S229" s="174"/>
      <c r="T229" s="175"/>
      <c r="AT229" s="170" t="s">
        <v>194</v>
      </c>
      <c r="AU229" s="170" t="s">
        <v>86</v>
      </c>
      <c r="AV229" s="14" t="s">
        <v>86</v>
      </c>
      <c r="AW229" s="14" t="s">
        <v>32</v>
      </c>
      <c r="AX229" s="14" t="s">
        <v>84</v>
      </c>
      <c r="AY229" s="170" t="s">
        <v>184</v>
      </c>
    </row>
    <row r="230" spans="1:65" s="2" customFormat="1" ht="37.75" customHeight="1" x14ac:dyDescent="0.15">
      <c r="A230" s="30"/>
      <c r="B230" s="146"/>
      <c r="C230" s="147" t="s">
        <v>302</v>
      </c>
      <c r="D230" s="147" t="s">
        <v>186</v>
      </c>
      <c r="E230" s="148" t="s">
        <v>1071</v>
      </c>
      <c r="F230" s="149" t="s">
        <v>1072</v>
      </c>
      <c r="G230" s="150" t="s">
        <v>189</v>
      </c>
      <c r="H230" s="151">
        <v>32.332999999999998</v>
      </c>
      <c r="I230" s="152"/>
      <c r="J230" s="152">
        <f>ROUND(I230*H230,2)</f>
        <v>0</v>
      </c>
      <c r="K230" s="149" t="s">
        <v>190</v>
      </c>
      <c r="L230" s="31"/>
      <c r="M230" s="153" t="s">
        <v>1</v>
      </c>
      <c r="N230" s="154" t="s">
        <v>42</v>
      </c>
      <c r="O230" s="155">
        <v>7.0000000000000001E-3</v>
      </c>
      <c r="P230" s="155">
        <f>O230*H230</f>
        <v>0.226331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7" t="s">
        <v>97</v>
      </c>
      <c r="AT230" s="157" t="s">
        <v>186</v>
      </c>
      <c r="AU230" s="157" t="s">
        <v>86</v>
      </c>
      <c r="AY230" s="18" t="s">
        <v>184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8" t="s">
        <v>84</v>
      </c>
      <c r="BK230" s="158">
        <f>ROUND(I230*H230,2)</f>
        <v>0</v>
      </c>
      <c r="BL230" s="18" t="s">
        <v>97</v>
      </c>
      <c r="BM230" s="157" t="s">
        <v>1256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 t="s">
        <v>1257</v>
      </c>
      <c r="H231" s="172">
        <v>32.332999999999998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84</v>
      </c>
      <c r="AY231" s="170" t="s">
        <v>184</v>
      </c>
    </row>
    <row r="232" spans="1:65" s="2" customFormat="1" ht="16.5" customHeight="1" x14ac:dyDescent="0.15">
      <c r="A232" s="30"/>
      <c r="B232" s="146"/>
      <c r="C232" s="183" t="s">
        <v>309</v>
      </c>
      <c r="D232" s="183" t="s">
        <v>310</v>
      </c>
      <c r="E232" s="184" t="s">
        <v>1075</v>
      </c>
      <c r="F232" s="185" t="s">
        <v>1076</v>
      </c>
      <c r="G232" s="186" t="s">
        <v>1077</v>
      </c>
      <c r="H232" s="187">
        <v>16.596</v>
      </c>
      <c r="I232" s="188"/>
      <c r="J232" s="188">
        <f>ROUND(I232*H232,2)</f>
        <v>0</v>
      </c>
      <c r="K232" s="185" t="s">
        <v>190</v>
      </c>
      <c r="L232" s="189"/>
      <c r="M232" s="190" t="s">
        <v>1</v>
      </c>
      <c r="N232" s="191" t="s">
        <v>42</v>
      </c>
      <c r="O232" s="155">
        <v>0</v>
      </c>
      <c r="P232" s="155">
        <f>O232*H232</f>
        <v>0</v>
      </c>
      <c r="Q232" s="155">
        <v>1E-3</v>
      </c>
      <c r="R232" s="155">
        <f>Q232*H232</f>
        <v>1.6596E-2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226</v>
      </c>
      <c r="AT232" s="157" t="s">
        <v>310</v>
      </c>
      <c r="AU232" s="157" t="s">
        <v>86</v>
      </c>
      <c r="AY232" s="18" t="s">
        <v>184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97</v>
      </c>
      <c r="BM232" s="157" t="s">
        <v>1258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1259</v>
      </c>
      <c r="H233" s="172">
        <v>16.596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84</v>
      </c>
      <c r="AY233" s="170" t="s">
        <v>184</v>
      </c>
    </row>
    <row r="234" spans="1:65" s="12" customFormat="1" ht="22.75" customHeight="1" x14ac:dyDescent="0.15">
      <c r="B234" s="134"/>
      <c r="D234" s="135" t="s">
        <v>76</v>
      </c>
      <c r="E234" s="144" t="s">
        <v>86</v>
      </c>
      <c r="F234" s="144" t="s">
        <v>329</v>
      </c>
      <c r="J234" s="145">
        <f>BK234</f>
        <v>0</v>
      </c>
      <c r="L234" s="134"/>
      <c r="M234" s="138"/>
      <c r="N234" s="139"/>
      <c r="O234" s="139"/>
      <c r="P234" s="140">
        <f>SUM(P235:P238)</f>
        <v>59.918599999999998</v>
      </c>
      <c r="Q234" s="139"/>
      <c r="R234" s="140">
        <f>SUM(R235:R238)</f>
        <v>53.120624199999995</v>
      </c>
      <c r="S234" s="139"/>
      <c r="T234" s="141">
        <f>SUM(T235:T238)</f>
        <v>0</v>
      </c>
      <c r="AR234" s="135" t="s">
        <v>84</v>
      </c>
      <c r="AT234" s="142" t="s">
        <v>76</v>
      </c>
      <c r="AU234" s="142" t="s">
        <v>84</v>
      </c>
      <c r="AY234" s="135" t="s">
        <v>184</v>
      </c>
      <c r="BK234" s="143">
        <f>SUM(BK235:BK238)</f>
        <v>0</v>
      </c>
    </row>
    <row r="235" spans="1:65" s="2" customFormat="1" ht="44.25" customHeight="1" x14ac:dyDescent="0.15">
      <c r="A235" s="30"/>
      <c r="B235" s="146"/>
      <c r="C235" s="147" t="s">
        <v>317</v>
      </c>
      <c r="D235" s="147" t="s">
        <v>186</v>
      </c>
      <c r="E235" s="148" t="s">
        <v>331</v>
      </c>
      <c r="F235" s="149" t="s">
        <v>332</v>
      </c>
      <c r="G235" s="150" t="s">
        <v>239</v>
      </c>
      <c r="H235" s="151">
        <v>17.29</v>
      </c>
      <c r="I235" s="152"/>
      <c r="J235" s="152">
        <f>ROUND(I235*H235,2)</f>
        <v>0</v>
      </c>
      <c r="K235" s="149" t="s">
        <v>190</v>
      </c>
      <c r="L235" s="31"/>
      <c r="M235" s="153" t="s">
        <v>1</v>
      </c>
      <c r="N235" s="154" t="s">
        <v>42</v>
      </c>
      <c r="O235" s="155">
        <v>0.92</v>
      </c>
      <c r="P235" s="155">
        <f>O235*H235</f>
        <v>15.9068</v>
      </c>
      <c r="Q235" s="155">
        <v>1.63</v>
      </c>
      <c r="R235" s="155">
        <f>Q235*H235</f>
        <v>28.182699999999997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97</v>
      </c>
      <c r="AT235" s="157" t="s">
        <v>186</v>
      </c>
      <c r="AU235" s="157" t="s">
        <v>86</v>
      </c>
      <c r="AY235" s="18" t="s">
        <v>184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97</v>
      </c>
      <c r="BM235" s="157" t="s">
        <v>1260</v>
      </c>
    </row>
    <row r="236" spans="1:65" s="13" customFormat="1" x14ac:dyDescent="0.15">
      <c r="B236" s="163"/>
      <c r="D236" s="159" t="s">
        <v>194</v>
      </c>
      <c r="E236" s="164" t="s">
        <v>1</v>
      </c>
      <c r="F236" s="165" t="s">
        <v>265</v>
      </c>
      <c r="H236" s="164" t="s">
        <v>1</v>
      </c>
      <c r="L236" s="163"/>
      <c r="M236" s="166"/>
      <c r="N236" s="167"/>
      <c r="O236" s="167"/>
      <c r="P236" s="167"/>
      <c r="Q236" s="167"/>
      <c r="R236" s="167"/>
      <c r="S236" s="167"/>
      <c r="T236" s="168"/>
      <c r="AT236" s="164" t="s">
        <v>194</v>
      </c>
      <c r="AU236" s="164" t="s">
        <v>86</v>
      </c>
      <c r="AV236" s="13" t="s">
        <v>84</v>
      </c>
      <c r="AW236" s="13" t="s">
        <v>32</v>
      </c>
      <c r="AX236" s="13" t="s">
        <v>77</v>
      </c>
      <c r="AY236" s="164" t="s">
        <v>184</v>
      </c>
    </row>
    <row r="237" spans="1:65" s="14" customFormat="1" x14ac:dyDescent="0.15">
      <c r="B237" s="169"/>
      <c r="D237" s="159" t="s">
        <v>194</v>
      </c>
      <c r="E237" s="170" t="s">
        <v>1</v>
      </c>
      <c r="F237" s="171" t="s">
        <v>1261</v>
      </c>
      <c r="H237" s="172">
        <v>17.29</v>
      </c>
      <c r="L237" s="169"/>
      <c r="M237" s="173"/>
      <c r="N237" s="174"/>
      <c r="O237" s="174"/>
      <c r="P237" s="174"/>
      <c r="Q237" s="174"/>
      <c r="R237" s="174"/>
      <c r="S237" s="174"/>
      <c r="T237" s="175"/>
      <c r="AT237" s="170" t="s">
        <v>194</v>
      </c>
      <c r="AU237" s="170" t="s">
        <v>86</v>
      </c>
      <c r="AV237" s="14" t="s">
        <v>86</v>
      </c>
      <c r="AW237" s="14" t="s">
        <v>32</v>
      </c>
      <c r="AX237" s="14" t="s">
        <v>84</v>
      </c>
      <c r="AY237" s="170" t="s">
        <v>184</v>
      </c>
    </row>
    <row r="238" spans="1:65" s="2" customFormat="1" ht="66.75" customHeight="1" x14ac:dyDescent="0.15">
      <c r="A238" s="30"/>
      <c r="B238" s="146"/>
      <c r="C238" s="147" t="s">
        <v>323</v>
      </c>
      <c r="D238" s="147" t="s">
        <v>186</v>
      </c>
      <c r="E238" s="148" t="s">
        <v>336</v>
      </c>
      <c r="F238" s="149" t="s">
        <v>337</v>
      </c>
      <c r="G238" s="150" t="s">
        <v>229</v>
      </c>
      <c r="H238" s="151">
        <v>104.79</v>
      </c>
      <c r="I238" s="152"/>
      <c r="J238" s="152">
        <f>ROUND(I238*H238,2)</f>
        <v>0</v>
      </c>
      <c r="K238" s="149" t="s">
        <v>190</v>
      </c>
      <c r="L238" s="31"/>
      <c r="M238" s="153" t="s">
        <v>1</v>
      </c>
      <c r="N238" s="154" t="s">
        <v>42</v>
      </c>
      <c r="O238" s="155">
        <v>0.42</v>
      </c>
      <c r="P238" s="155">
        <f>O238*H238</f>
        <v>44.011800000000001</v>
      </c>
      <c r="Q238" s="155">
        <v>0.23798</v>
      </c>
      <c r="R238" s="155">
        <f>Q238*H238</f>
        <v>24.937924200000001</v>
      </c>
      <c r="S238" s="155">
        <v>0</v>
      </c>
      <c r="T238" s="156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7" t="s">
        <v>97</v>
      </c>
      <c r="AT238" s="157" t="s">
        <v>186</v>
      </c>
      <c r="AU238" s="157" t="s">
        <v>86</v>
      </c>
      <c r="AY238" s="18" t="s">
        <v>184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8" t="s">
        <v>84</v>
      </c>
      <c r="BK238" s="158">
        <f>ROUND(I238*H238,2)</f>
        <v>0</v>
      </c>
      <c r="BL238" s="18" t="s">
        <v>97</v>
      </c>
      <c r="BM238" s="157" t="s">
        <v>1262</v>
      </c>
    </row>
    <row r="239" spans="1:65" s="12" customFormat="1" ht="22.75" customHeight="1" x14ac:dyDescent="0.15">
      <c r="B239" s="134"/>
      <c r="D239" s="135" t="s">
        <v>76</v>
      </c>
      <c r="E239" s="144" t="s">
        <v>97</v>
      </c>
      <c r="F239" s="144" t="s">
        <v>348</v>
      </c>
      <c r="J239" s="145">
        <f>BK239</f>
        <v>0</v>
      </c>
      <c r="L239" s="134"/>
      <c r="M239" s="138"/>
      <c r="N239" s="139"/>
      <c r="O239" s="139"/>
      <c r="P239" s="140">
        <f>SUM(P240:P245)</f>
        <v>15.212793999999999</v>
      </c>
      <c r="Q239" s="139"/>
      <c r="R239" s="140">
        <f>SUM(R240:R245)</f>
        <v>0</v>
      </c>
      <c r="S239" s="139"/>
      <c r="T239" s="141">
        <f>SUM(T240:T245)</f>
        <v>0</v>
      </c>
      <c r="AR239" s="135" t="s">
        <v>84</v>
      </c>
      <c r="AT239" s="142" t="s">
        <v>76</v>
      </c>
      <c r="AU239" s="142" t="s">
        <v>84</v>
      </c>
      <c r="AY239" s="135" t="s">
        <v>184</v>
      </c>
      <c r="BK239" s="143">
        <f>SUM(BK240:BK245)</f>
        <v>0</v>
      </c>
    </row>
    <row r="240" spans="1:65" s="2" customFormat="1" ht="33" customHeight="1" x14ac:dyDescent="0.15">
      <c r="A240" s="30"/>
      <c r="B240" s="146"/>
      <c r="C240" s="147" t="s">
        <v>330</v>
      </c>
      <c r="D240" s="147" t="s">
        <v>186</v>
      </c>
      <c r="E240" s="148" t="s">
        <v>350</v>
      </c>
      <c r="F240" s="149" t="s">
        <v>351</v>
      </c>
      <c r="G240" s="150" t="s">
        <v>239</v>
      </c>
      <c r="H240" s="151">
        <v>11.53</v>
      </c>
      <c r="I240" s="152"/>
      <c r="J240" s="152">
        <f>ROUND(I240*H240,2)</f>
        <v>0</v>
      </c>
      <c r="K240" s="149" t="s">
        <v>190</v>
      </c>
      <c r="L240" s="31"/>
      <c r="M240" s="153" t="s">
        <v>1</v>
      </c>
      <c r="N240" s="154" t="s">
        <v>42</v>
      </c>
      <c r="O240" s="155">
        <v>1.3169999999999999</v>
      </c>
      <c r="P240" s="155">
        <f>O240*H240</f>
        <v>15.185009999999998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97</v>
      </c>
      <c r="AT240" s="157" t="s">
        <v>186</v>
      </c>
      <c r="AU240" s="157" t="s">
        <v>86</v>
      </c>
      <c r="AY240" s="18" t="s">
        <v>184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97</v>
      </c>
      <c r="BM240" s="157" t="s">
        <v>1263</v>
      </c>
    </row>
    <row r="241" spans="1:65" s="13" customFormat="1" x14ac:dyDescent="0.15">
      <c r="B241" s="163"/>
      <c r="D241" s="159" t="s">
        <v>194</v>
      </c>
      <c r="E241" s="164" t="s">
        <v>1</v>
      </c>
      <c r="F241" s="165" t="s">
        <v>265</v>
      </c>
      <c r="H241" s="164" t="s">
        <v>1</v>
      </c>
      <c r="L241" s="163"/>
      <c r="M241" s="166"/>
      <c r="N241" s="167"/>
      <c r="O241" s="167"/>
      <c r="P241" s="167"/>
      <c r="Q241" s="167"/>
      <c r="R241" s="167"/>
      <c r="S241" s="167"/>
      <c r="T241" s="168"/>
      <c r="AT241" s="164" t="s">
        <v>194</v>
      </c>
      <c r="AU241" s="164" t="s">
        <v>86</v>
      </c>
      <c r="AV241" s="13" t="s">
        <v>84</v>
      </c>
      <c r="AW241" s="13" t="s">
        <v>32</v>
      </c>
      <c r="AX241" s="13" t="s">
        <v>77</v>
      </c>
      <c r="AY241" s="164" t="s">
        <v>184</v>
      </c>
    </row>
    <row r="242" spans="1:65" s="13" customFormat="1" x14ac:dyDescent="0.15">
      <c r="B242" s="163"/>
      <c r="D242" s="159" t="s">
        <v>194</v>
      </c>
      <c r="E242" s="164" t="s">
        <v>1</v>
      </c>
      <c r="F242" s="165" t="s">
        <v>246</v>
      </c>
      <c r="H242" s="164" t="s">
        <v>1</v>
      </c>
      <c r="L242" s="163"/>
      <c r="M242" s="166"/>
      <c r="N242" s="167"/>
      <c r="O242" s="167"/>
      <c r="P242" s="167"/>
      <c r="Q242" s="167"/>
      <c r="R242" s="167"/>
      <c r="S242" s="167"/>
      <c r="T242" s="168"/>
      <c r="AT242" s="164" t="s">
        <v>194</v>
      </c>
      <c r="AU242" s="164" t="s">
        <v>86</v>
      </c>
      <c r="AV242" s="13" t="s">
        <v>84</v>
      </c>
      <c r="AW242" s="13" t="s">
        <v>32</v>
      </c>
      <c r="AX242" s="13" t="s">
        <v>77</v>
      </c>
      <c r="AY242" s="164" t="s">
        <v>184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1264</v>
      </c>
      <c r="H243" s="172">
        <v>11.53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84</v>
      </c>
      <c r="AY243" s="170" t="s">
        <v>184</v>
      </c>
    </row>
    <row r="244" spans="1:65" s="2" customFormat="1" ht="33" customHeight="1" x14ac:dyDescent="0.15">
      <c r="A244" s="30"/>
      <c r="B244" s="146"/>
      <c r="C244" s="147" t="s">
        <v>335</v>
      </c>
      <c r="D244" s="147" t="s">
        <v>186</v>
      </c>
      <c r="E244" s="148" t="s">
        <v>1265</v>
      </c>
      <c r="F244" s="149" t="s">
        <v>1266</v>
      </c>
      <c r="G244" s="150" t="s">
        <v>239</v>
      </c>
      <c r="H244" s="151">
        <v>2.3E-2</v>
      </c>
      <c r="I244" s="152"/>
      <c r="J244" s="152">
        <f>ROUND(I244*H244,2)</f>
        <v>0</v>
      </c>
      <c r="K244" s="149" t="s">
        <v>190</v>
      </c>
      <c r="L244" s="31"/>
      <c r="M244" s="153" t="s">
        <v>1</v>
      </c>
      <c r="N244" s="154" t="s">
        <v>42</v>
      </c>
      <c r="O244" s="155">
        <v>1.208</v>
      </c>
      <c r="P244" s="155">
        <f>O244*H244</f>
        <v>2.7784E-2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97</v>
      </c>
      <c r="AT244" s="157" t="s">
        <v>186</v>
      </c>
      <c r="AU244" s="157" t="s">
        <v>86</v>
      </c>
      <c r="AY244" s="18" t="s">
        <v>184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97</v>
      </c>
      <c r="BM244" s="157" t="s">
        <v>1267</v>
      </c>
    </row>
    <row r="245" spans="1:65" s="14" customFormat="1" x14ac:dyDescent="0.15">
      <c r="B245" s="169"/>
      <c r="D245" s="159" t="s">
        <v>194</v>
      </c>
      <c r="E245" s="170" t="s">
        <v>1</v>
      </c>
      <c r="F245" s="171" t="s">
        <v>1268</v>
      </c>
      <c r="H245" s="172">
        <v>2.3E-2</v>
      </c>
      <c r="L245" s="169"/>
      <c r="M245" s="173"/>
      <c r="N245" s="174"/>
      <c r="O245" s="174"/>
      <c r="P245" s="174"/>
      <c r="Q245" s="174"/>
      <c r="R245" s="174"/>
      <c r="S245" s="174"/>
      <c r="T245" s="175"/>
      <c r="AT245" s="170" t="s">
        <v>194</v>
      </c>
      <c r="AU245" s="170" t="s">
        <v>86</v>
      </c>
      <c r="AV245" s="14" t="s">
        <v>86</v>
      </c>
      <c r="AW245" s="14" t="s">
        <v>32</v>
      </c>
      <c r="AX245" s="14" t="s">
        <v>84</v>
      </c>
      <c r="AY245" s="170" t="s">
        <v>184</v>
      </c>
    </row>
    <row r="246" spans="1:65" s="12" customFormat="1" ht="22.75" customHeight="1" x14ac:dyDescent="0.15">
      <c r="B246" s="134"/>
      <c r="D246" s="135" t="s">
        <v>76</v>
      </c>
      <c r="E246" s="144" t="s">
        <v>226</v>
      </c>
      <c r="F246" s="144" t="s">
        <v>395</v>
      </c>
      <c r="J246" s="145">
        <f>BK246</f>
        <v>0</v>
      </c>
      <c r="L246" s="134"/>
      <c r="M246" s="138"/>
      <c r="N246" s="139"/>
      <c r="O246" s="139"/>
      <c r="P246" s="140">
        <f>SUM(P247:P284)</f>
        <v>337.31525999999997</v>
      </c>
      <c r="Q246" s="139"/>
      <c r="R246" s="140">
        <f>SUM(R247:R284)</f>
        <v>96.707483699999997</v>
      </c>
      <c r="S246" s="139"/>
      <c r="T246" s="141">
        <f>SUM(T247:T284)</f>
        <v>0</v>
      </c>
      <c r="AR246" s="135" t="s">
        <v>84</v>
      </c>
      <c r="AT246" s="142" t="s">
        <v>76</v>
      </c>
      <c r="AU246" s="142" t="s">
        <v>84</v>
      </c>
      <c r="AY246" s="135" t="s">
        <v>184</v>
      </c>
      <c r="BK246" s="143">
        <f>SUM(BK247:BK284)</f>
        <v>0</v>
      </c>
    </row>
    <row r="247" spans="1:65" s="2" customFormat="1" ht="24.25" customHeight="1" x14ac:dyDescent="0.15">
      <c r="A247" s="30"/>
      <c r="B247" s="146"/>
      <c r="C247" s="147" t="s">
        <v>340</v>
      </c>
      <c r="D247" s="147" t="s">
        <v>186</v>
      </c>
      <c r="E247" s="148" t="s">
        <v>1269</v>
      </c>
      <c r="F247" s="149" t="s">
        <v>1270</v>
      </c>
      <c r="G247" s="150" t="s">
        <v>359</v>
      </c>
      <c r="H247" s="151">
        <v>2</v>
      </c>
      <c r="I247" s="152"/>
      <c r="J247" s="152">
        <f>ROUND(I247*H247,2)</f>
        <v>0</v>
      </c>
      <c r="K247" s="149" t="s">
        <v>190</v>
      </c>
      <c r="L247" s="31"/>
      <c r="M247" s="153" t="s">
        <v>1</v>
      </c>
      <c r="N247" s="154" t="s">
        <v>42</v>
      </c>
      <c r="O247" s="155">
        <v>9.1829999999999998</v>
      </c>
      <c r="P247" s="155">
        <f>O247*H247</f>
        <v>18.366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97</v>
      </c>
      <c r="AT247" s="157" t="s">
        <v>186</v>
      </c>
      <c r="AU247" s="157" t="s">
        <v>86</v>
      </c>
      <c r="AY247" s="18" t="s">
        <v>184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84</v>
      </c>
      <c r="BK247" s="158">
        <f>ROUND(I247*H247,2)</f>
        <v>0</v>
      </c>
      <c r="BL247" s="18" t="s">
        <v>97</v>
      </c>
      <c r="BM247" s="157" t="s">
        <v>1271</v>
      </c>
    </row>
    <row r="248" spans="1:65" s="2" customFormat="1" ht="33" customHeight="1" x14ac:dyDescent="0.15">
      <c r="A248" s="30"/>
      <c r="B248" s="146"/>
      <c r="C248" s="147" t="s">
        <v>344</v>
      </c>
      <c r="D248" s="147" t="s">
        <v>186</v>
      </c>
      <c r="E248" s="148" t="s">
        <v>1272</v>
      </c>
      <c r="F248" s="149" t="s">
        <v>1273</v>
      </c>
      <c r="G248" s="150" t="s">
        <v>229</v>
      </c>
      <c r="H248" s="151">
        <v>104.79</v>
      </c>
      <c r="I248" s="152"/>
      <c r="J248" s="152">
        <f>ROUND(I248*H248,2)</f>
        <v>0</v>
      </c>
      <c r="K248" s="149" t="s">
        <v>190</v>
      </c>
      <c r="L248" s="31"/>
      <c r="M248" s="153" t="s">
        <v>1</v>
      </c>
      <c r="N248" s="154" t="s">
        <v>42</v>
      </c>
      <c r="O248" s="155">
        <v>0.44600000000000001</v>
      </c>
      <c r="P248" s="155">
        <f>O248*H248</f>
        <v>46.736340000000006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97</v>
      </c>
      <c r="AT248" s="157" t="s">
        <v>186</v>
      </c>
      <c r="AU248" s="157" t="s">
        <v>86</v>
      </c>
      <c r="AY248" s="18" t="s">
        <v>184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8" t="s">
        <v>84</v>
      </c>
      <c r="BK248" s="158">
        <f>ROUND(I248*H248,2)</f>
        <v>0</v>
      </c>
      <c r="BL248" s="18" t="s">
        <v>97</v>
      </c>
      <c r="BM248" s="157" t="s">
        <v>1274</v>
      </c>
    </row>
    <row r="249" spans="1:65" s="2" customFormat="1" ht="16.5" customHeight="1" x14ac:dyDescent="0.15">
      <c r="A249" s="30"/>
      <c r="B249" s="146"/>
      <c r="C249" s="183" t="s">
        <v>349</v>
      </c>
      <c r="D249" s="183" t="s">
        <v>310</v>
      </c>
      <c r="E249" s="184" t="s">
        <v>1275</v>
      </c>
      <c r="F249" s="185" t="s">
        <v>1276</v>
      </c>
      <c r="G249" s="186" t="s">
        <v>229</v>
      </c>
      <c r="H249" s="187">
        <v>105.83799999999999</v>
      </c>
      <c r="I249" s="188"/>
      <c r="J249" s="188">
        <f>ROUND(I249*H249,2)</f>
        <v>0</v>
      </c>
      <c r="K249" s="185" t="s">
        <v>190</v>
      </c>
      <c r="L249" s="189"/>
      <c r="M249" s="190" t="s">
        <v>1</v>
      </c>
      <c r="N249" s="191" t="s">
        <v>42</v>
      </c>
      <c r="O249" s="155">
        <v>0</v>
      </c>
      <c r="P249" s="155">
        <f>O249*H249</f>
        <v>0</v>
      </c>
      <c r="Q249" s="155">
        <v>1.77E-2</v>
      </c>
      <c r="R249" s="155">
        <f>Q249*H249</f>
        <v>1.8733325999999999</v>
      </c>
      <c r="S249" s="155">
        <v>0</v>
      </c>
      <c r="T249" s="156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226</v>
      </c>
      <c r="AT249" s="157" t="s">
        <v>310</v>
      </c>
      <c r="AU249" s="157" t="s">
        <v>86</v>
      </c>
      <c r="AY249" s="18" t="s">
        <v>184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84</v>
      </c>
      <c r="BK249" s="158">
        <f>ROUND(I249*H249,2)</f>
        <v>0</v>
      </c>
      <c r="BL249" s="18" t="s">
        <v>97</v>
      </c>
      <c r="BM249" s="157" t="s">
        <v>1277</v>
      </c>
    </row>
    <row r="250" spans="1:65" s="2" customFormat="1" ht="30" x14ac:dyDescent="0.15">
      <c r="A250" s="30"/>
      <c r="B250" s="31"/>
      <c r="C250" s="30"/>
      <c r="D250" s="159" t="s">
        <v>192</v>
      </c>
      <c r="E250" s="30"/>
      <c r="F250" s="160" t="s">
        <v>1278</v>
      </c>
      <c r="G250" s="30"/>
      <c r="H250" s="30"/>
      <c r="I250" s="30"/>
      <c r="J250" s="30"/>
      <c r="K250" s="30"/>
      <c r="L250" s="31"/>
      <c r="M250" s="161"/>
      <c r="N250" s="162"/>
      <c r="O250" s="56"/>
      <c r="P250" s="56"/>
      <c r="Q250" s="56"/>
      <c r="R250" s="56"/>
      <c r="S250" s="56"/>
      <c r="T250" s="57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T250" s="18" t="s">
        <v>192</v>
      </c>
      <c r="AU250" s="18" t="s">
        <v>86</v>
      </c>
    </row>
    <row r="251" spans="1:65" s="14" customFormat="1" x14ac:dyDescent="0.15">
      <c r="B251" s="169"/>
      <c r="D251" s="159" t="s">
        <v>194</v>
      </c>
      <c r="F251" s="171" t="s">
        <v>1279</v>
      </c>
      <c r="H251" s="172">
        <v>105.83799999999999</v>
      </c>
      <c r="L251" s="169"/>
      <c r="M251" s="173"/>
      <c r="N251" s="174"/>
      <c r="O251" s="174"/>
      <c r="P251" s="174"/>
      <c r="Q251" s="174"/>
      <c r="R251" s="174"/>
      <c r="S251" s="174"/>
      <c r="T251" s="175"/>
      <c r="AT251" s="170" t="s">
        <v>194</v>
      </c>
      <c r="AU251" s="170" t="s">
        <v>86</v>
      </c>
      <c r="AV251" s="14" t="s">
        <v>86</v>
      </c>
      <c r="AW251" s="14" t="s">
        <v>3</v>
      </c>
      <c r="AX251" s="14" t="s">
        <v>84</v>
      </c>
      <c r="AY251" s="170" t="s">
        <v>184</v>
      </c>
    </row>
    <row r="252" spans="1:65" s="2" customFormat="1" ht="44.25" customHeight="1" x14ac:dyDescent="0.15">
      <c r="A252" s="30"/>
      <c r="B252" s="146"/>
      <c r="C252" s="147" t="s">
        <v>356</v>
      </c>
      <c r="D252" s="147" t="s">
        <v>186</v>
      </c>
      <c r="E252" s="148" t="s">
        <v>1280</v>
      </c>
      <c r="F252" s="149" t="s">
        <v>1281</v>
      </c>
      <c r="G252" s="150" t="s">
        <v>359</v>
      </c>
      <c r="H252" s="151">
        <v>1</v>
      </c>
      <c r="I252" s="152"/>
      <c r="J252" s="152">
        <f t="shared" ref="J252:J259" si="0">ROUND(I252*H252,2)</f>
        <v>0</v>
      </c>
      <c r="K252" s="149" t="s">
        <v>190</v>
      </c>
      <c r="L252" s="31"/>
      <c r="M252" s="153" t="s">
        <v>1</v>
      </c>
      <c r="N252" s="154" t="s">
        <v>42</v>
      </c>
      <c r="O252" s="155">
        <v>0.75900000000000001</v>
      </c>
      <c r="P252" s="155">
        <f t="shared" ref="P252:P259" si="1">O252*H252</f>
        <v>0.75900000000000001</v>
      </c>
      <c r="Q252" s="155">
        <v>1.67E-3</v>
      </c>
      <c r="R252" s="155">
        <f t="shared" ref="R252:R259" si="2">Q252*H252</f>
        <v>1.67E-3</v>
      </c>
      <c r="S252" s="155">
        <v>0</v>
      </c>
      <c r="T252" s="156">
        <f t="shared" ref="T252:T259" si="3"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97</v>
      </c>
      <c r="AT252" s="157" t="s">
        <v>186</v>
      </c>
      <c r="AU252" s="157" t="s">
        <v>86</v>
      </c>
      <c r="AY252" s="18" t="s">
        <v>184</v>
      </c>
      <c r="BE252" s="158">
        <f t="shared" ref="BE252:BE259" si="4">IF(N252="základní",J252,0)</f>
        <v>0</v>
      </c>
      <c r="BF252" s="158">
        <f t="shared" ref="BF252:BF259" si="5">IF(N252="snížená",J252,0)</f>
        <v>0</v>
      </c>
      <c r="BG252" s="158">
        <f t="shared" ref="BG252:BG259" si="6">IF(N252="zákl. přenesená",J252,0)</f>
        <v>0</v>
      </c>
      <c r="BH252" s="158">
        <f t="shared" ref="BH252:BH259" si="7">IF(N252="sníž. přenesená",J252,0)</f>
        <v>0</v>
      </c>
      <c r="BI252" s="158">
        <f t="shared" ref="BI252:BI259" si="8">IF(N252="nulová",J252,0)</f>
        <v>0</v>
      </c>
      <c r="BJ252" s="18" t="s">
        <v>84</v>
      </c>
      <c r="BK252" s="158">
        <f t="shared" ref="BK252:BK259" si="9">ROUND(I252*H252,2)</f>
        <v>0</v>
      </c>
      <c r="BL252" s="18" t="s">
        <v>97</v>
      </c>
      <c r="BM252" s="157" t="s">
        <v>1282</v>
      </c>
    </row>
    <row r="253" spans="1:65" s="2" customFormat="1" ht="24.25" customHeight="1" x14ac:dyDescent="0.15">
      <c r="A253" s="30"/>
      <c r="B253" s="146"/>
      <c r="C253" s="183" t="s">
        <v>362</v>
      </c>
      <c r="D253" s="183" t="s">
        <v>310</v>
      </c>
      <c r="E253" s="184" t="s">
        <v>1283</v>
      </c>
      <c r="F253" s="185" t="s">
        <v>1284</v>
      </c>
      <c r="G253" s="186" t="s">
        <v>359</v>
      </c>
      <c r="H253" s="187">
        <v>1</v>
      </c>
      <c r="I253" s="188"/>
      <c r="J253" s="188">
        <f t="shared" si="0"/>
        <v>0</v>
      </c>
      <c r="K253" s="185" t="s">
        <v>1</v>
      </c>
      <c r="L253" s="189"/>
      <c r="M253" s="190" t="s">
        <v>1</v>
      </c>
      <c r="N253" s="191" t="s">
        <v>42</v>
      </c>
      <c r="O253" s="155">
        <v>0</v>
      </c>
      <c r="P253" s="155">
        <f t="shared" si="1"/>
        <v>0</v>
      </c>
      <c r="Q253" s="155">
        <v>1.6400000000000001E-2</v>
      </c>
      <c r="R253" s="155">
        <f t="shared" si="2"/>
        <v>1.6400000000000001E-2</v>
      </c>
      <c r="S253" s="155">
        <v>0</v>
      </c>
      <c r="T253" s="156">
        <f t="shared" si="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226</v>
      </c>
      <c r="AT253" s="157" t="s">
        <v>310</v>
      </c>
      <c r="AU253" s="157" t="s">
        <v>86</v>
      </c>
      <c r="AY253" s="18" t="s">
        <v>184</v>
      </c>
      <c r="BE253" s="158">
        <f t="shared" si="4"/>
        <v>0</v>
      </c>
      <c r="BF253" s="158">
        <f t="shared" si="5"/>
        <v>0</v>
      </c>
      <c r="BG253" s="158">
        <f t="shared" si="6"/>
        <v>0</v>
      </c>
      <c r="BH253" s="158">
        <f t="shared" si="7"/>
        <v>0</v>
      </c>
      <c r="BI253" s="158">
        <f t="shared" si="8"/>
        <v>0</v>
      </c>
      <c r="BJ253" s="18" t="s">
        <v>84</v>
      </c>
      <c r="BK253" s="158">
        <f t="shared" si="9"/>
        <v>0</v>
      </c>
      <c r="BL253" s="18" t="s">
        <v>97</v>
      </c>
      <c r="BM253" s="157" t="s">
        <v>1285</v>
      </c>
    </row>
    <row r="254" spans="1:65" s="2" customFormat="1" ht="49" customHeight="1" x14ac:dyDescent="0.15">
      <c r="A254" s="30"/>
      <c r="B254" s="146"/>
      <c r="C254" s="147" t="s">
        <v>366</v>
      </c>
      <c r="D254" s="147" t="s">
        <v>186</v>
      </c>
      <c r="E254" s="148" t="s">
        <v>1286</v>
      </c>
      <c r="F254" s="149" t="s">
        <v>1287</v>
      </c>
      <c r="G254" s="150" t="s">
        <v>359</v>
      </c>
      <c r="H254" s="151">
        <v>2</v>
      </c>
      <c r="I254" s="152"/>
      <c r="J254" s="152">
        <f t="shared" si="0"/>
        <v>0</v>
      </c>
      <c r="K254" s="149" t="s">
        <v>190</v>
      </c>
      <c r="L254" s="31"/>
      <c r="M254" s="153" t="s">
        <v>1</v>
      </c>
      <c r="N254" s="154" t="s">
        <v>42</v>
      </c>
      <c r="O254" s="155">
        <v>0.58299999999999996</v>
      </c>
      <c r="P254" s="155">
        <f t="shared" si="1"/>
        <v>1.1659999999999999</v>
      </c>
      <c r="Q254" s="155">
        <v>1E-4</v>
      </c>
      <c r="R254" s="155">
        <f t="shared" si="2"/>
        <v>2.0000000000000001E-4</v>
      </c>
      <c r="S254" s="155">
        <v>0</v>
      </c>
      <c r="T254" s="156">
        <f t="shared" si="3"/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97</v>
      </c>
      <c r="AT254" s="157" t="s">
        <v>186</v>
      </c>
      <c r="AU254" s="157" t="s">
        <v>86</v>
      </c>
      <c r="AY254" s="18" t="s">
        <v>184</v>
      </c>
      <c r="BE254" s="158">
        <f t="shared" si="4"/>
        <v>0</v>
      </c>
      <c r="BF254" s="158">
        <f t="shared" si="5"/>
        <v>0</v>
      </c>
      <c r="BG254" s="158">
        <f t="shared" si="6"/>
        <v>0</v>
      </c>
      <c r="BH254" s="158">
        <f t="shared" si="7"/>
        <v>0</v>
      </c>
      <c r="BI254" s="158">
        <f t="shared" si="8"/>
        <v>0</v>
      </c>
      <c r="BJ254" s="18" t="s">
        <v>84</v>
      </c>
      <c r="BK254" s="158">
        <f t="shared" si="9"/>
        <v>0</v>
      </c>
      <c r="BL254" s="18" t="s">
        <v>97</v>
      </c>
      <c r="BM254" s="157" t="s">
        <v>1288</v>
      </c>
    </row>
    <row r="255" spans="1:65" s="2" customFormat="1" ht="24.25" customHeight="1" x14ac:dyDescent="0.15">
      <c r="A255" s="30"/>
      <c r="B255" s="146"/>
      <c r="C255" s="183" t="s">
        <v>370</v>
      </c>
      <c r="D255" s="183" t="s">
        <v>310</v>
      </c>
      <c r="E255" s="184" t="s">
        <v>1289</v>
      </c>
      <c r="F255" s="185" t="s">
        <v>1290</v>
      </c>
      <c r="G255" s="186" t="s">
        <v>359</v>
      </c>
      <c r="H255" s="187">
        <v>2</v>
      </c>
      <c r="I255" s="188"/>
      <c r="J255" s="188">
        <f t="shared" si="0"/>
        <v>0</v>
      </c>
      <c r="K255" s="185" t="s">
        <v>190</v>
      </c>
      <c r="L255" s="189"/>
      <c r="M255" s="190" t="s">
        <v>1</v>
      </c>
      <c r="N255" s="191" t="s">
        <v>42</v>
      </c>
      <c r="O255" s="155">
        <v>0</v>
      </c>
      <c r="P255" s="155">
        <f t="shared" si="1"/>
        <v>0</v>
      </c>
      <c r="Q255" s="155">
        <v>5.4999999999999997E-3</v>
      </c>
      <c r="R255" s="155">
        <f t="shared" si="2"/>
        <v>1.0999999999999999E-2</v>
      </c>
      <c r="S255" s="155">
        <v>0</v>
      </c>
      <c r="T255" s="156">
        <f t="shared" si="3"/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226</v>
      </c>
      <c r="AT255" s="157" t="s">
        <v>310</v>
      </c>
      <c r="AU255" s="157" t="s">
        <v>86</v>
      </c>
      <c r="AY255" s="18" t="s">
        <v>184</v>
      </c>
      <c r="BE255" s="158">
        <f t="shared" si="4"/>
        <v>0</v>
      </c>
      <c r="BF255" s="158">
        <f t="shared" si="5"/>
        <v>0</v>
      </c>
      <c r="BG255" s="158">
        <f t="shared" si="6"/>
        <v>0</v>
      </c>
      <c r="BH255" s="158">
        <f t="shared" si="7"/>
        <v>0</v>
      </c>
      <c r="BI255" s="158">
        <f t="shared" si="8"/>
        <v>0</v>
      </c>
      <c r="BJ255" s="18" t="s">
        <v>84</v>
      </c>
      <c r="BK255" s="158">
        <f t="shared" si="9"/>
        <v>0</v>
      </c>
      <c r="BL255" s="18" t="s">
        <v>97</v>
      </c>
      <c r="BM255" s="157" t="s">
        <v>1291</v>
      </c>
    </row>
    <row r="256" spans="1:65" s="2" customFormat="1" ht="33" customHeight="1" x14ac:dyDescent="0.15">
      <c r="A256" s="30"/>
      <c r="B256" s="146"/>
      <c r="C256" s="147" t="s">
        <v>374</v>
      </c>
      <c r="D256" s="147" t="s">
        <v>186</v>
      </c>
      <c r="E256" s="148" t="s">
        <v>1292</v>
      </c>
      <c r="F256" s="149" t="s">
        <v>1293</v>
      </c>
      <c r="G256" s="150" t="s">
        <v>359</v>
      </c>
      <c r="H256" s="151">
        <v>5</v>
      </c>
      <c r="I256" s="152"/>
      <c r="J256" s="152">
        <f t="shared" si="0"/>
        <v>0</v>
      </c>
      <c r="K256" s="149" t="s">
        <v>190</v>
      </c>
      <c r="L256" s="31"/>
      <c r="M256" s="153" t="s">
        <v>1</v>
      </c>
      <c r="N256" s="154" t="s">
        <v>42</v>
      </c>
      <c r="O256" s="155">
        <v>0.4</v>
      </c>
      <c r="P256" s="155">
        <f t="shared" si="1"/>
        <v>2</v>
      </c>
      <c r="Q256" s="155">
        <v>2.4000000000000001E-4</v>
      </c>
      <c r="R256" s="155">
        <f t="shared" si="2"/>
        <v>1.2000000000000001E-3</v>
      </c>
      <c r="S256" s="155">
        <v>0</v>
      </c>
      <c r="T256" s="156">
        <f t="shared" si="3"/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97</v>
      </c>
      <c r="AT256" s="157" t="s">
        <v>186</v>
      </c>
      <c r="AU256" s="157" t="s">
        <v>86</v>
      </c>
      <c r="AY256" s="18" t="s">
        <v>184</v>
      </c>
      <c r="BE256" s="158">
        <f t="shared" si="4"/>
        <v>0</v>
      </c>
      <c r="BF256" s="158">
        <f t="shared" si="5"/>
        <v>0</v>
      </c>
      <c r="BG256" s="158">
        <f t="shared" si="6"/>
        <v>0</v>
      </c>
      <c r="BH256" s="158">
        <f t="shared" si="7"/>
        <v>0</v>
      </c>
      <c r="BI256" s="158">
        <f t="shared" si="8"/>
        <v>0</v>
      </c>
      <c r="BJ256" s="18" t="s">
        <v>84</v>
      </c>
      <c r="BK256" s="158">
        <f t="shared" si="9"/>
        <v>0</v>
      </c>
      <c r="BL256" s="18" t="s">
        <v>97</v>
      </c>
      <c r="BM256" s="157" t="s">
        <v>1294</v>
      </c>
    </row>
    <row r="257" spans="1:65" s="2" customFormat="1" ht="24.25" customHeight="1" x14ac:dyDescent="0.15">
      <c r="A257" s="30"/>
      <c r="B257" s="146"/>
      <c r="C257" s="183" t="s">
        <v>378</v>
      </c>
      <c r="D257" s="183" t="s">
        <v>310</v>
      </c>
      <c r="E257" s="184" t="s">
        <v>1295</v>
      </c>
      <c r="F257" s="185" t="s">
        <v>1296</v>
      </c>
      <c r="G257" s="186" t="s">
        <v>359</v>
      </c>
      <c r="H257" s="187">
        <v>5</v>
      </c>
      <c r="I257" s="188"/>
      <c r="J257" s="188">
        <f t="shared" si="0"/>
        <v>0</v>
      </c>
      <c r="K257" s="185" t="s">
        <v>190</v>
      </c>
      <c r="L257" s="189"/>
      <c r="M257" s="190" t="s">
        <v>1</v>
      </c>
      <c r="N257" s="191" t="s">
        <v>42</v>
      </c>
      <c r="O257" s="155">
        <v>0</v>
      </c>
      <c r="P257" s="155">
        <f t="shared" si="1"/>
        <v>0</v>
      </c>
      <c r="Q257" s="155">
        <v>3.64E-3</v>
      </c>
      <c r="R257" s="155">
        <f t="shared" si="2"/>
        <v>1.8200000000000001E-2</v>
      </c>
      <c r="S257" s="155">
        <v>0</v>
      </c>
      <c r="T257" s="156">
        <f t="shared" si="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7" t="s">
        <v>226</v>
      </c>
      <c r="AT257" s="157" t="s">
        <v>310</v>
      </c>
      <c r="AU257" s="157" t="s">
        <v>86</v>
      </c>
      <c r="AY257" s="18" t="s">
        <v>184</v>
      </c>
      <c r="BE257" s="158">
        <f t="shared" si="4"/>
        <v>0</v>
      </c>
      <c r="BF257" s="158">
        <f t="shared" si="5"/>
        <v>0</v>
      </c>
      <c r="BG257" s="158">
        <f t="shared" si="6"/>
        <v>0</v>
      </c>
      <c r="BH257" s="158">
        <f t="shared" si="7"/>
        <v>0</v>
      </c>
      <c r="BI257" s="158">
        <f t="shared" si="8"/>
        <v>0</v>
      </c>
      <c r="BJ257" s="18" t="s">
        <v>84</v>
      </c>
      <c r="BK257" s="158">
        <f t="shared" si="9"/>
        <v>0</v>
      </c>
      <c r="BL257" s="18" t="s">
        <v>97</v>
      </c>
      <c r="BM257" s="157" t="s">
        <v>1297</v>
      </c>
    </row>
    <row r="258" spans="1:65" s="2" customFormat="1" ht="24.25" customHeight="1" x14ac:dyDescent="0.15">
      <c r="A258" s="30"/>
      <c r="B258" s="146"/>
      <c r="C258" s="183" t="s">
        <v>382</v>
      </c>
      <c r="D258" s="183" t="s">
        <v>310</v>
      </c>
      <c r="E258" s="184" t="s">
        <v>1298</v>
      </c>
      <c r="F258" s="185" t="s">
        <v>1299</v>
      </c>
      <c r="G258" s="186" t="s">
        <v>359</v>
      </c>
      <c r="H258" s="187">
        <v>5</v>
      </c>
      <c r="I258" s="188"/>
      <c r="J258" s="188">
        <f t="shared" si="0"/>
        <v>0</v>
      </c>
      <c r="K258" s="185" t="s">
        <v>1</v>
      </c>
      <c r="L258" s="189"/>
      <c r="M258" s="190" t="s">
        <v>1</v>
      </c>
      <c r="N258" s="191" t="s">
        <v>42</v>
      </c>
      <c r="O258" s="155">
        <v>0</v>
      </c>
      <c r="P258" s="155">
        <f t="shared" si="1"/>
        <v>0</v>
      </c>
      <c r="Q258" s="155">
        <v>3.3999999999999998E-3</v>
      </c>
      <c r="R258" s="155">
        <f t="shared" si="2"/>
        <v>1.6999999999999998E-2</v>
      </c>
      <c r="S258" s="155">
        <v>0</v>
      </c>
      <c r="T258" s="156">
        <f t="shared" si="3"/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7" t="s">
        <v>226</v>
      </c>
      <c r="AT258" s="157" t="s">
        <v>310</v>
      </c>
      <c r="AU258" s="157" t="s">
        <v>86</v>
      </c>
      <c r="AY258" s="18" t="s">
        <v>184</v>
      </c>
      <c r="BE258" s="158">
        <f t="shared" si="4"/>
        <v>0</v>
      </c>
      <c r="BF258" s="158">
        <f t="shared" si="5"/>
        <v>0</v>
      </c>
      <c r="BG258" s="158">
        <f t="shared" si="6"/>
        <v>0</v>
      </c>
      <c r="BH258" s="158">
        <f t="shared" si="7"/>
        <v>0</v>
      </c>
      <c r="BI258" s="158">
        <f t="shared" si="8"/>
        <v>0</v>
      </c>
      <c r="BJ258" s="18" t="s">
        <v>84</v>
      </c>
      <c r="BK258" s="158">
        <f t="shared" si="9"/>
        <v>0</v>
      </c>
      <c r="BL258" s="18" t="s">
        <v>97</v>
      </c>
      <c r="BM258" s="157" t="s">
        <v>1300</v>
      </c>
    </row>
    <row r="259" spans="1:65" s="2" customFormat="1" ht="49" customHeight="1" x14ac:dyDescent="0.15">
      <c r="A259" s="30"/>
      <c r="B259" s="146"/>
      <c r="C259" s="147" t="s">
        <v>390</v>
      </c>
      <c r="D259" s="147" t="s">
        <v>186</v>
      </c>
      <c r="E259" s="148" t="s">
        <v>1301</v>
      </c>
      <c r="F259" s="149" t="s">
        <v>1302</v>
      </c>
      <c r="G259" s="150" t="s">
        <v>359</v>
      </c>
      <c r="H259" s="151">
        <v>2</v>
      </c>
      <c r="I259" s="152"/>
      <c r="J259" s="152">
        <f t="shared" si="0"/>
        <v>0</v>
      </c>
      <c r="K259" s="149" t="s">
        <v>190</v>
      </c>
      <c r="L259" s="31"/>
      <c r="M259" s="153" t="s">
        <v>1</v>
      </c>
      <c r="N259" s="154" t="s">
        <v>42</v>
      </c>
      <c r="O259" s="155">
        <v>1.554</v>
      </c>
      <c r="P259" s="155">
        <f t="shared" si="1"/>
        <v>3.1080000000000001</v>
      </c>
      <c r="Q259" s="155">
        <v>1.6199999999999999E-3</v>
      </c>
      <c r="R259" s="155">
        <f t="shared" si="2"/>
        <v>3.2399999999999998E-3</v>
      </c>
      <c r="S259" s="155">
        <v>0</v>
      </c>
      <c r="T259" s="156">
        <f t="shared" si="3"/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7" t="s">
        <v>97</v>
      </c>
      <c r="AT259" s="157" t="s">
        <v>186</v>
      </c>
      <c r="AU259" s="157" t="s">
        <v>86</v>
      </c>
      <c r="AY259" s="18" t="s">
        <v>184</v>
      </c>
      <c r="BE259" s="158">
        <f t="shared" si="4"/>
        <v>0</v>
      </c>
      <c r="BF259" s="158">
        <f t="shared" si="5"/>
        <v>0</v>
      </c>
      <c r="BG259" s="158">
        <f t="shared" si="6"/>
        <v>0</v>
      </c>
      <c r="BH259" s="158">
        <f t="shared" si="7"/>
        <v>0</v>
      </c>
      <c r="BI259" s="158">
        <f t="shared" si="8"/>
        <v>0</v>
      </c>
      <c r="BJ259" s="18" t="s">
        <v>84</v>
      </c>
      <c r="BK259" s="158">
        <f t="shared" si="9"/>
        <v>0</v>
      </c>
      <c r="BL259" s="18" t="s">
        <v>97</v>
      </c>
      <c r="BM259" s="157" t="s">
        <v>1303</v>
      </c>
    </row>
    <row r="260" spans="1:65" s="14" customFormat="1" x14ac:dyDescent="0.15">
      <c r="B260" s="169"/>
      <c r="D260" s="159" t="s">
        <v>194</v>
      </c>
      <c r="E260" s="170" t="s">
        <v>1</v>
      </c>
      <c r="F260" s="171" t="s">
        <v>86</v>
      </c>
      <c r="H260" s="172">
        <v>2</v>
      </c>
      <c r="L260" s="169"/>
      <c r="M260" s="173"/>
      <c r="N260" s="174"/>
      <c r="O260" s="174"/>
      <c r="P260" s="174"/>
      <c r="Q260" s="174"/>
      <c r="R260" s="174"/>
      <c r="S260" s="174"/>
      <c r="T260" s="175"/>
      <c r="AT260" s="170" t="s">
        <v>194</v>
      </c>
      <c r="AU260" s="170" t="s">
        <v>86</v>
      </c>
      <c r="AV260" s="14" t="s">
        <v>86</v>
      </c>
      <c r="AW260" s="14" t="s">
        <v>32</v>
      </c>
      <c r="AX260" s="14" t="s">
        <v>84</v>
      </c>
      <c r="AY260" s="170" t="s">
        <v>184</v>
      </c>
    </row>
    <row r="261" spans="1:65" s="2" customFormat="1" ht="24.25" customHeight="1" x14ac:dyDescent="0.15">
      <c r="A261" s="30"/>
      <c r="B261" s="146"/>
      <c r="C261" s="183" t="s">
        <v>396</v>
      </c>
      <c r="D261" s="183" t="s">
        <v>310</v>
      </c>
      <c r="E261" s="184" t="s">
        <v>1304</v>
      </c>
      <c r="F261" s="185" t="s">
        <v>1305</v>
      </c>
      <c r="G261" s="186" t="s">
        <v>359</v>
      </c>
      <c r="H261" s="187">
        <v>2</v>
      </c>
      <c r="I261" s="188"/>
      <c r="J261" s="188">
        <f t="shared" ref="J261:J272" si="10">ROUND(I261*H261,2)</f>
        <v>0</v>
      </c>
      <c r="K261" s="185" t="s">
        <v>190</v>
      </c>
      <c r="L261" s="189"/>
      <c r="M261" s="190" t="s">
        <v>1</v>
      </c>
      <c r="N261" s="191" t="s">
        <v>42</v>
      </c>
      <c r="O261" s="155">
        <v>0</v>
      </c>
      <c r="P261" s="155">
        <f t="shared" ref="P261:P272" si="11">O261*H261</f>
        <v>0</v>
      </c>
      <c r="Q261" s="155">
        <v>1.7999999999999999E-2</v>
      </c>
      <c r="R261" s="155">
        <f t="shared" ref="R261:R272" si="12">Q261*H261</f>
        <v>3.5999999999999997E-2</v>
      </c>
      <c r="S261" s="155">
        <v>0</v>
      </c>
      <c r="T261" s="156">
        <f t="shared" ref="T261:T272" si="13"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7" t="s">
        <v>226</v>
      </c>
      <c r="AT261" s="157" t="s">
        <v>310</v>
      </c>
      <c r="AU261" s="157" t="s">
        <v>86</v>
      </c>
      <c r="AY261" s="18" t="s">
        <v>184</v>
      </c>
      <c r="BE261" s="158">
        <f t="shared" ref="BE261:BE272" si="14">IF(N261="základní",J261,0)</f>
        <v>0</v>
      </c>
      <c r="BF261" s="158">
        <f t="shared" ref="BF261:BF272" si="15">IF(N261="snížená",J261,0)</f>
        <v>0</v>
      </c>
      <c r="BG261" s="158">
        <f t="shared" ref="BG261:BG272" si="16">IF(N261="zákl. přenesená",J261,0)</f>
        <v>0</v>
      </c>
      <c r="BH261" s="158">
        <f t="shared" ref="BH261:BH272" si="17">IF(N261="sníž. přenesená",J261,0)</f>
        <v>0</v>
      </c>
      <c r="BI261" s="158">
        <f t="shared" ref="BI261:BI272" si="18">IF(N261="nulová",J261,0)</f>
        <v>0</v>
      </c>
      <c r="BJ261" s="18" t="s">
        <v>84</v>
      </c>
      <c r="BK261" s="158">
        <f t="shared" ref="BK261:BK272" si="19">ROUND(I261*H261,2)</f>
        <v>0</v>
      </c>
      <c r="BL261" s="18" t="s">
        <v>97</v>
      </c>
      <c r="BM261" s="157" t="s">
        <v>1306</v>
      </c>
    </row>
    <row r="262" spans="1:65" s="2" customFormat="1" ht="24.25" customHeight="1" x14ac:dyDescent="0.15">
      <c r="A262" s="30"/>
      <c r="B262" s="146"/>
      <c r="C262" s="183" t="s">
        <v>403</v>
      </c>
      <c r="D262" s="183" t="s">
        <v>310</v>
      </c>
      <c r="E262" s="184" t="s">
        <v>1307</v>
      </c>
      <c r="F262" s="185" t="s">
        <v>1308</v>
      </c>
      <c r="G262" s="186" t="s">
        <v>359</v>
      </c>
      <c r="H262" s="187">
        <v>2</v>
      </c>
      <c r="I262" s="188"/>
      <c r="J262" s="188">
        <f t="shared" si="10"/>
        <v>0</v>
      </c>
      <c r="K262" s="185" t="s">
        <v>1</v>
      </c>
      <c r="L262" s="189"/>
      <c r="M262" s="190" t="s">
        <v>1</v>
      </c>
      <c r="N262" s="191" t="s">
        <v>42</v>
      </c>
      <c r="O262" s="155">
        <v>0</v>
      </c>
      <c r="P262" s="155">
        <f t="shared" si="11"/>
        <v>0</v>
      </c>
      <c r="Q262" s="155">
        <v>6.7499999999999999E-3</v>
      </c>
      <c r="R262" s="155">
        <f t="shared" si="12"/>
        <v>1.35E-2</v>
      </c>
      <c r="S262" s="155">
        <v>0</v>
      </c>
      <c r="T262" s="156">
        <f t="shared" si="13"/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226</v>
      </c>
      <c r="AT262" s="157" t="s">
        <v>310</v>
      </c>
      <c r="AU262" s="157" t="s">
        <v>86</v>
      </c>
      <c r="AY262" s="18" t="s">
        <v>184</v>
      </c>
      <c r="BE262" s="158">
        <f t="shared" si="14"/>
        <v>0</v>
      </c>
      <c r="BF262" s="158">
        <f t="shared" si="15"/>
        <v>0</v>
      </c>
      <c r="BG262" s="158">
        <f t="shared" si="16"/>
        <v>0</v>
      </c>
      <c r="BH262" s="158">
        <f t="shared" si="17"/>
        <v>0</v>
      </c>
      <c r="BI262" s="158">
        <f t="shared" si="18"/>
        <v>0</v>
      </c>
      <c r="BJ262" s="18" t="s">
        <v>84</v>
      </c>
      <c r="BK262" s="158">
        <f t="shared" si="19"/>
        <v>0</v>
      </c>
      <c r="BL262" s="18" t="s">
        <v>97</v>
      </c>
      <c r="BM262" s="157" t="s">
        <v>1309</v>
      </c>
    </row>
    <row r="263" spans="1:65" s="2" customFormat="1" ht="24.25" customHeight="1" x14ac:dyDescent="0.15">
      <c r="A263" s="30"/>
      <c r="B263" s="146"/>
      <c r="C263" s="147" t="s">
        <v>409</v>
      </c>
      <c r="D263" s="147" t="s">
        <v>186</v>
      </c>
      <c r="E263" s="148" t="s">
        <v>1310</v>
      </c>
      <c r="F263" s="149" t="s">
        <v>1311</v>
      </c>
      <c r="G263" s="150" t="s">
        <v>359</v>
      </c>
      <c r="H263" s="151">
        <v>1</v>
      </c>
      <c r="I263" s="152"/>
      <c r="J263" s="152">
        <f t="shared" si="10"/>
        <v>0</v>
      </c>
      <c r="K263" s="149" t="s">
        <v>190</v>
      </c>
      <c r="L263" s="31"/>
      <c r="M263" s="153" t="s">
        <v>1</v>
      </c>
      <c r="N263" s="154" t="s">
        <v>42</v>
      </c>
      <c r="O263" s="155">
        <v>1.333</v>
      </c>
      <c r="P263" s="155">
        <f t="shared" si="11"/>
        <v>1.333</v>
      </c>
      <c r="Q263" s="155">
        <v>1.3600000000000001E-3</v>
      </c>
      <c r="R263" s="155">
        <f t="shared" si="12"/>
        <v>1.3600000000000001E-3</v>
      </c>
      <c r="S263" s="155">
        <v>0</v>
      </c>
      <c r="T263" s="156">
        <f t="shared" si="13"/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 t="shared" si="14"/>
        <v>0</v>
      </c>
      <c r="BF263" s="158">
        <f t="shared" si="15"/>
        <v>0</v>
      </c>
      <c r="BG263" s="158">
        <f t="shared" si="16"/>
        <v>0</v>
      </c>
      <c r="BH263" s="158">
        <f t="shared" si="17"/>
        <v>0</v>
      </c>
      <c r="BI263" s="158">
        <f t="shared" si="18"/>
        <v>0</v>
      </c>
      <c r="BJ263" s="18" t="s">
        <v>84</v>
      </c>
      <c r="BK263" s="158">
        <f t="shared" si="19"/>
        <v>0</v>
      </c>
      <c r="BL263" s="18" t="s">
        <v>97</v>
      </c>
      <c r="BM263" s="157" t="s">
        <v>1312</v>
      </c>
    </row>
    <row r="264" spans="1:65" s="2" customFormat="1" ht="24.25" customHeight="1" x14ac:dyDescent="0.15">
      <c r="A264" s="30"/>
      <c r="B264" s="146"/>
      <c r="C264" s="183" t="s">
        <v>413</v>
      </c>
      <c r="D264" s="183" t="s">
        <v>310</v>
      </c>
      <c r="E264" s="184" t="s">
        <v>1313</v>
      </c>
      <c r="F264" s="185" t="s">
        <v>1314</v>
      </c>
      <c r="G264" s="186" t="s">
        <v>359</v>
      </c>
      <c r="H264" s="187">
        <v>1</v>
      </c>
      <c r="I264" s="188"/>
      <c r="J264" s="188">
        <f t="shared" si="10"/>
        <v>0</v>
      </c>
      <c r="K264" s="185" t="s">
        <v>190</v>
      </c>
      <c r="L264" s="189"/>
      <c r="M264" s="190" t="s">
        <v>1</v>
      </c>
      <c r="N264" s="191" t="s">
        <v>42</v>
      </c>
      <c r="O264" s="155">
        <v>0</v>
      </c>
      <c r="P264" s="155">
        <f t="shared" si="11"/>
        <v>0</v>
      </c>
      <c r="Q264" s="155">
        <v>4.2999999999999997E-2</v>
      </c>
      <c r="R264" s="155">
        <f t="shared" si="12"/>
        <v>4.2999999999999997E-2</v>
      </c>
      <c r="S264" s="155">
        <v>0</v>
      </c>
      <c r="T264" s="156">
        <f t="shared" si="13"/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7" t="s">
        <v>226</v>
      </c>
      <c r="AT264" s="157" t="s">
        <v>310</v>
      </c>
      <c r="AU264" s="157" t="s">
        <v>86</v>
      </c>
      <c r="AY264" s="18" t="s">
        <v>184</v>
      </c>
      <c r="BE264" s="158">
        <f t="shared" si="14"/>
        <v>0</v>
      </c>
      <c r="BF264" s="158">
        <f t="shared" si="15"/>
        <v>0</v>
      </c>
      <c r="BG264" s="158">
        <f t="shared" si="16"/>
        <v>0</v>
      </c>
      <c r="BH264" s="158">
        <f t="shared" si="17"/>
        <v>0</v>
      </c>
      <c r="BI264" s="158">
        <f t="shared" si="18"/>
        <v>0</v>
      </c>
      <c r="BJ264" s="18" t="s">
        <v>84</v>
      </c>
      <c r="BK264" s="158">
        <f t="shared" si="19"/>
        <v>0</v>
      </c>
      <c r="BL264" s="18" t="s">
        <v>97</v>
      </c>
      <c r="BM264" s="157" t="s">
        <v>1315</v>
      </c>
    </row>
    <row r="265" spans="1:65" s="2" customFormat="1" ht="44.25" customHeight="1" x14ac:dyDescent="0.15">
      <c r="A265" s="30"/>
      <c r="B265" s="146"/>
      <c r="C265" s="147" t="s">
        <v>418</v>
      </c>
      <c r="D265" s="147" t="s">
        <v>186</v>
      </c>
      <c r="E265" s="148" t="s">
        <v>1316</v>
      </c>
      <c r="F265" s="149" t="s">
        <v>1317</v>
      </c>
      <c r="G265" s="150" t="s">
        <v>359</v>
      </c>
      <c r="H265" s="151">
        <v>5</v>
      </c>
      <c r="I265" s="152"/>
      <c r="J265" s="152">
        <f t="shared" si="10"/>
        <v>0</v>
      </c>
      <c r="K265" s="149" t="s">
        <v>190</v>
      </c>
      <c r="L265" s="31"/>
      <c r="M265" s="153" t="s">
        <v>1</v>
      </c>
      <c r="N265" s="154" t="s">
        <v>42</v>
      </c>
      <c r="O265" s="155">
        <v>3.4740000000000002</v>
      </c>
      <c r="P265" s="155">
        <f t="shared" si="11"/>
        <v>17.37</v>
      </c>
      <c r="Q265" s="155">
        <v>0</v>
      </c>
      <c r="R265" s="155">
        <f t="shared" si="12"/>
        <v>0</v>
      </c>
      <c r="S265" s="155">
        <v>0</v>
      </c>
      <c r="T265" s="156">
        <f t="shared" si="1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97</v>
      </c>
      <c r="AT265" s="157" t="s">
        <v>186</v>
      </c>
      <c r="AU265" s="157" t="s">
        <v>86</v>
      </c>
      <c r="AY265" s="18" t="s">
        <v>184</v>
      </c>
      <c r="BE265" s="158">
        <f t="shared" si="14"/>
        <v>0</v>
      </c>
      <c r="BF265" s="158">
        <f t="shared" si="15"/>
        <v>0</v>
      </c>
      <c r="BG265" s="158">
        <f t="shared" si="16"/>
        <v>0</v>
      </c>
      <c r="BH265" s="158">
        <f t="shared" si="17"/>
        <v>0</v>
      </c>
      <c r="BI265" s="158">
        <f t="shared" si="18"/>
        <v>0</v>
      </c>
      <c r="BJ265" s="18" t="s">
        <v>84</v>
      </c>
      <c r="BK265" s="158">
        <f t="shared" si="19"/>
        <v>0</v>
      </c>
      <c r="BL265" s="18" t="s">
        <v>97</v>
      </c>
      <c r="BM265" s="157" t="s">
        <v>1318</v>
      </c>
    </row>
    <row r="266" spans="1:65" s="2" customFormat="1" ht="33" customHeight="1" x14ac:dyDescent="0.15">
      <c r="A266" s="30"/>
      <c r="B266" s="146"/>
      <c r="C266" s="183" t="s">
        <v>422</v>
      </c>
      <c r="D266" s="183" t="s">
        <v>310</v>
      </c>
      <c r="E266" s="184" t="s">
        <v>1319</v>
      </c>
      <c r="F266" s="185" t="s">
        <v>1320</v>
      </c>
      <c r="G266" s="186" t="s">
        <v>359</v>
      </c>
      <c r="H266" s="187">
        <v>5</v>
      </c>
      <c r="I266" s="188"/>
      <c r="J266" s="188">
        <f t="shared" si="10"/>
        <v>0</v>
      </c>
      <c r="K266" s="185" t="s">
        <v>190</v>
      </c>
      <c r="L266" s="189"/>
      <c r="M266" s="190" t="s">
        <v>1</v>
      </c>
      <c r="N266" s="191" t="s">
        <v>42</v>
      </c>
      <c r="O266" s="155">
        <v>0</v>
      </c>
      <c r="P266" s="155">
        <f t="shared" si="11"/>
        <v>0</v>
      </c>
      <c r="Q266" s="155">
        <v>3.2000000000000002E-3</v>
      </c>
      <c r="R266" s="155">
        <f t="shared" si="12"/>
        <v>1.6E-2</v>
      </c>
      <c r="S266" s="155">
        <v>0</v>
      </c>
      <c r="T266" s="156">
        <f t="shared" si="1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57" t="s">
        <v>226</v>
      </c>
      <c r="AT266" s="157" t="s">
        <v>310</v>
      </c>
      <c r="AU266" s="157" t="s">
        <v>86</v>
      </c>
      <c r="AY266" s="18" t="s">
        <v>184</v>
      </c>
      <c r="BE266" s="158">
        <f t="shared" si="14"/>
        <v>0</v>
      </c>
      <c r="BF266" s="158">
        <f t="shared" si="15"/>
        <v>0</v>
      </c>
      <c r="BG266" s="158">
        <f t="shared" si="16"/>
        <v>0</v>
      </c>
      <c r="BH266" s="158">
        <f t="shared" si="17"/>
        <v>0</v>
      </c>
      <c r="BI266" s="158">
        <f t="shared" si="18"/>
        <v>0</v>
      </c>
      <c r="BJ266" s="18" t="s">
        <v>84</v>
      </c>
      <c r="BK266" s="158">
        <f t="shared" si="19"/>
        <v>0</v>
      </c>
      <c r="BL266" s="18" t="s">
        <v>97</v>
      </c>
      <c r="BM266" s="157" t="s">
        <v>1321</v>
      </c>
    </row>
    <row r="267" spans="1:65" s="2" customFormat="1" ht="16.5" customHeight="1" x14ac:dyDescent="0.15">
      <c r="A267" s="30"/>
      <c r="B267" s="146"/>
      <c r="C267" s="147" t="s">
        <v>426</v>
      </c>
      <c r="D267" s="147" t="s">
        <v>186</v>
      </c>
      <c r="E267" s="148" t="s">
        <v>1322</v>
      </c>
      <c r="F267" s="149" t="s">
        <v>1323</v>
      </c>
      <c r="G267" s="150" t="s">
        <v>229</v>
      </c>
      <c r="H267" s="151">
        <v>104.79</v>
      </c>
      <c r="I267" s="152"/>
      <c r="J267" s="152">
        <f t="shared" si="10"/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4.3999999999999997E-2</v>
      </c>
      <c r="P267" s="155">
        <f t="shared" si="11"/>
        <v>4.61076</v>
      </c>
      <c r="Q267" s="155">
        <v>0</v>
      </c>
      <c r="R267" s="155">
        <f t="shared" si="12"/>
        <v>0</v>
      </c>
      <c r="S267" s="155">
        <v>0</v>
      </c>
      <c r="T267" s="156">
        <f t="shared" si="1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 t="shared" si="14"/>
        <v>0</v>
      </c>
      <c r="BF267" s="158">
        <f t="shared" si="15"/>
        <v>0</v>
      </c>
      <c r="BG267" s="158">
        <f t="shared" si="16"/>
        <v>0</v>
      </c>
      <c r="BH267" s="158">
        <f t="shared" si="17"/>
        <v>0</v>
      </c>
      <c r="BI267" s="158">
        <f t="shared" si="18"/>
        <v>0</v>
      </c>
      <c r="BJ267" s="18" t="s">
        <v>84</v>
      </c>
      <c r="BK267" s="158">
        <f t="shared" si="19"/>
        <v>0</v>
      </c>
      <c r="BL267" s="18" t="s">
        <v>97</v>
      </c>
      <c r="BM267" s="157" t="s">
        <v>1324</v>
      </c>
    </row>
    <row r="268" spans="1:65" s="2" customFormat="1" ht="24.25" customHeight="1" x14ac:dyDescent="0.15">
      <c r="A268" s="30"/>
      <c r="B268" s="146"/>
      <c r="C268" s="147" t="s">
        <v>431</v>
      </c>
      <c r="D268" s="147" t="s">
        <v>186</v>
      </c>
      <c r="E268" s="148" t="s">
        <v>1325</v>
      </c>
      <c r="F268" s="149" t="s">
        <v>1326</v>
      </c>
      <c r="G268" s="150" t="s">
        <v>229</v>
      </c>
      <c r="H268" s="151">
        <v>104.79</v>
      </c>
      <c r="I268" s="152"/>
      <c r="J268" s="152">
        <f t="shared" si="10"/>
        <v>0</v>
      </c>
      <c r="K268" s="149" t="s">
        <v>190</v>
      </c>
      <c r="L268" s="31"/>
      <c r="M268" s="153" t="s">
        <v>1</v>
      </c>
      <c r="N268" s="154" t="s">
        <v>42</v>
      </c>
      <c r="O268" s="155">
        <v>7.9000000000000001E-2</v>
      </c>
      <c r="P268" s="155">
        <f t="shared" si="11"/>
        <v>8.2784100000000009</v>
      </c>
      <c r="Q268" s="155">
        <v>0</v>
      </c>
      <c r="R268" s="155">
        <f t="shared" si="12"/>
        <v>0</v>
      </c>
      <c r="S268" s="155">
        <v>0</v>
      </c>
      <c r="T268" s="156">
        <f t="shared" si="13"/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7" t="s">
        <v>97</v>
      </c>
      <c r="AT268" s="157" t="s">
        <v>186</v>
      </c>
      <c r="AU268" s="157" t="s">
        <v>86</v>
      </c>
      <c r="AY268" s="18" t="s">
        <v>184</v>
      </c>
      <c r="BE268" s="158">
        <f t="shared" si="14"/>
        <v>0</v>
      </c>
      <c r="BF268" s="158">
        <f t="shared" si="15"/>
        <v>0</v>
      </c>
      <c r="BG268" s="158">
        <f t="shared" si="16"/>
        <v>0</v>
      </c>
      <c r="BH268" s="158">
        <f t="shared" si="17"/>
        <v>0</v>
      </c>
      <c r="BI268" s="158">
        <f t="shared" si="18"/>
        <v>0</v>
      </c>
      <c r="BJ268" s="18" t="s">
        <v>84</v>
      </c>
      <c r="BK268" s="158">
        <f t="shared" si="19"/>
        <v>0</v>
      </c>
      <c r="BL268" s="18" t="s">
        <v>97</v>
      </c>
      <c r="BM268" s="157" t="s">
        <v>1327</v>
      </c>
    </row>
    <row r="269" spans="1:65" s="2" customFormat="1" ht="24.25" customHeight="1" x14ac:dyDescent="0.15">
      <c r="A269" s="30"/>
      <c r="B269" s="146"/>
      <c r="C269" s="147" t="s">
        <v>435</v>
      </c>
      <c r="D269" s="147" t="s">
        <v>186</v>
      </c>
      <c r="E269" s="148" t="s">
        <v>1328</v>
      </c>
      <c r="F269" s="149" t="s">
        <v>1329</v>
      </c>
      <c r="G269" s="150" t="s">
        <v>359</v>
      </c>
      <c r="H269" s="151">
        <v>4</v>
      </c>
      <c r="I269" s="152"/>
      <c r="J269" s="152">
        <f t="shared" si="10"/>
        <v>0</v>
      </c>
      <c r="K269" s="149" t="s">
        <v>190</v>
      </c>
      <c r="L269" s="31"/>
      <c r="M269" s="153" t="s">
        <v>1</v>
      </c>
      <c r="N269" s="154" t="s">
        <v>42</v>
      </c>
      <c r="O269" s="155">
        <v>10.3</v>
      </c>
      <c r="P269" s="155">
        <f t="shared" si="11"/>
        <v>41.2</v>
      </c>
      <c r="Q269" s="155">
        <v>0.45937</v>
      </c>
      <c r="R269" s="155">
        <f t="shared" si="12"/>
        <v>1.83748</v>
      </c>
      <c r="S269" s="155">
        <v>0</v>
      </c>
      <c r="T269" s="156">
        <f t="shared" si="13"/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7" t="s">
        <v>97</v>
      </c>
      <c r="AT269" s="157" t="s">
        <v>186</v>
      </c>
      <c r="AU269" s="157" t="s">
        <v>86</v>
      </c>
      <c r="AY269" s="18" t="s">
        <v>184</v>
      </c>
      <c r="BE269" s="158">
        <f t="shared" si="14"/>
        <v>0</v>
      </c>
      <c r="BF269" s="158">
        <f t="shared" si="15"/>
        <v>0</v>
      </c>
      <c r="BG269" s="158">
        <f t="shared" si="16"/>
        <v>0</v>
      </c>
      <c r="BH269" s="158">
        <f t="shared" si="17"/>
        <v>0</v>
      </c>
      <c r="BI269" s="158">
        <f t="shared" si="18"/>
        <v>0</v>
      </c>
      <c r="BJ269" s="18" t="s">
        <v>84</v>
      </c>
      <c r="BK269" s="158">
        <f t="shared" si="19"/>
        <v>0</v>
      </c>
      <c r="BL269" s="18" t="s">
        <v>97</v>
      </c>
      <c r="BM269" s="157" t="s">
        <v>1330</v>
      </c>
    </row>
    <row r="270" spans="1:65" s="2" customFormat="1" ht="16.5" customHeight="1" x14ac:dyDescent="0.15">
      <c r="A270" s="30"/>
      <c r="B270" s="146"/>
      <c r="C270" s="147" t="s">
        <v>439</v>
      </c>
      <c r="D270" s="147" t="s">
        <v>186</v>
      </c>
      <c r="E270" s="148" t="s">
        <v>1331</v>
      </c>
      <c r="F270" s="149" t="s">
        <v>1332</v>
      </c>
      <c r="G270" s="150" t="s">
        <v>359</v>
      </c>
      <c r="H270" s="151">
        <v>5</v>
      </c>
      <c r="I270" s="152"/>
      <c r="J270" s="152">
        <f t="shared" si="10"/>
        <v>0</v>
      </c>
      <c r="K270" s="149" t="s">
        <v>648</v>
      </c>
      <c r="L270" s="31"/>
      <c r="M270" s="153" t="s">
        <v>1</v>
      </c>
      <c r="N270" s="154" t="s">
        <v>42</v>
      </c>
      <c r="O270" s="155">
        <v>0.77200000000000002</v>
      </c>
      <c r="P270" s="155">
        <f t="shared" si="11"/>
        <v>3.8600000000000003</v>
      </c>
      <c r="Q270" s="155">
        <v>6.3829999999999998E-2</v>
      </c>
      <c r="R270" s="155">
        <f t="shared" si="12"/>
        <v>0.31914999999999999</v>
      </c>
      <c r="S270" s="155">
        <v>0</v>
      </c>
      <c r="T270" s="156">
        <f t="shared" si="13"/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97</v>
      </c>
      <c r="AT270" s="157" t="s">
        <v>186</v>
      </c>
      <c r="AU270" s="157" t="s">
        <v>86</v>
      </c>
      <c r="AY270" s="18" t="s">
        <v>184</v>
      </c>
      <c r="BE270" s="158">
        <f t="shared" si="14"/>
        <v>0</v>
      </c>
      <c r="BF270" s="158">
        <f t="shared" si="15"/>
        <v>0</v>
      </c>
      <c r="BG270" s="158">
        <f t="shared" si="16"/>
        <v>0</v>
      </c>
      <c r="BH270" s="158">
        <f t="shared" si="17"/>
        <v>0</v>
      </c>
      <c r="BI270" s="158">
        <f t="shared" si="18"/>
        <v>0</v>
      </c>
      <c r="BJ270" s="18" t="s">
        <v>84</v>
      </c>
      <c r="BK270" s="158">
        <f t="shared" si="19"/>
        <v>0</v>
      </c>
      <c r="BL270" s="18" t="s">
        <v>97</v>
      </c>
      <c r="BM270" s="157" t="s">
        <v>1333</v>
      </c>
    </row>
    <row r="271" spans="1:65" s="2" customFormat="1" ht="24.25" customHeight="1" x14ac:dyDescent="0.15">
      <c r="A271" s="30"/>
      <c r="B271" s="146"/>
      <c r="C271" s="183" t="s">
        <v>444</v>
      </c>
      <c r="D271" s="183" t="s">
        <v>310</v>
      </c>
      <c r="E271" s="184" t="s">
        <v>1334</v>
      </c>
      <c r="F271" s="185" t="s">
        <v>1335</v>
      </c>
      <c r="G271" s="186" t="s">
        <v>359</v>
      </c>
      <c r="H271" s="187">
        <v>5</v>
      </c>
      <c r="I271" s="188"/>
      <c r="J271" s="188">
        <f t="shared" si="10"/>
        <v>0</v>
      </c>
      <c r="K271" s="185" t="s">
        <v>1</v>
      </c>
      <c r="L271" s="189"/>
      <c r="M271" s="190" t="s">
        <v>1</v>
      </c>
      <c r="N271" s="191" t="s">
        <v>42</v>
      </c>
      <c r="O271" s="155">
        <v>0</v>
      </c>
      <c r="P271" s="155">
        <f t="shared" si="11"/>
        <v>0</v>
      </c>
      <c r="Q271" s="155">
        <v>8.9700000000000005E-3</v>
      </c>
      <c r="R271" s="155">
        <f t="shared" si="12"/>
        <v>4.4850000000000001E-2</v>
      </c>
      <c r="S271" s="155">
        <v>0</v>
      </c>
      <c r="T271" s="156">
        <f t="shared" si="13"/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7" t="s">
        <v>226</v>
      </c>
      <c r="AT271" s="157" t="s">
        <v>310</v>
      </c>
      <c r="AU271" s="157" t="s">
        <v>86</v>
      </c>
      <c r="AY271" s="18" t="s">
        <v>184</v>
      </c>
      <c r="BE271" s="158">
        <f t="shared" si="14"/>
        <v>0</v>
      </c>
      <c r="BF271" s="158">
        <f t="shared" si="15"/>
        <v>0</v>
      </c>
      <c r="BG271" s="158">
        <f t="shared" si="16"/>
        <v>0</v>
      </c>
      <c r="BH271" s="158">
        <f t="shared" si="17"/>
        <v>0</v>
      </c>
      <c r="BI271" s="158">
        <f t="shared" si="18"/>
        <v>0</v>
      </c>
      <c r="BJ271" s="18" t="s">
        <v>84</v>
      </c>
      <c r="BK271" s="158">
        <f t="shared" si="19"/>
        <v>0</v>
      </c>
      <c r="BL271" s="18" t="s">
        <v>97</v>
      </c>
      <c r="BM271" s="157" t="s">
        <v>1336</v>
      </c>
    </row>
    <row r="272" spans="1:65" s="2" customFormat="1" ht="16.5" customHeight="1" x14ac:dyDescent="0.15">
      <c r="A272" s="30"/>
      <c r="B272" s="146"/>
      <c r="C272" s="147" t="s">
        <v>449</v>
      </c>
      <c r="D272" s="147" t="s">
        <v>186</v>
      </c>
      <c r="E272" s="148" t="s">
        <v>1337</v>
      </c>
      <c r="F272" s="149" t="s">
        <v>1338</v>
      </c>
      <c r="G272" s="150" t="s">
        <v>359</v>
      </c>
      <c r="H272" s="151">
        <v>2</v>
      </c>
      <c r="I272" s="152"/>
      <c r="J272" s="152">
        <f t="shared" si="10"/>
        <v>0</v>
      </c>
      <c r="K272" s="149" t="s">
        <v>190</v>
      </c>
      <c r="L272" s="31"/>
      <c r="M272" s="153" t="s">
        <v>1</v>
      </c>
      <c r="N272" s="154" t="s">
        <v>42</v>
      </c>
      <c r="O272" s="155">
        <v>0.86299999999999999</v>
      </c>
      <c r="P272" s="155">
        <f t="shared" si="11"/>
        <v>1.726</v>
      </c>
      <c r="Q272" s="155">
        <v>0.12303</v>
      </c>
      <c r="R272" s="155">
        <f t="shared" si="12"/>
        <v>0.24606</v>
      </c>
      <c r="S272" s="155">
        <v>0</v>
      </c>
      <c r="T272" s="156">
        <f t="shared" si="13"/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97</v>
      </c>
      <c r="AT272" s="157" t="s">
        <v>186</v>
      </c>
      <c r="AU272" s="157" t="s">
        <v>86</v>
      </c>
      <c r="AY272" s="18" t="s">
        <v>184</v>
      </c>
      <c r="BE272" s="158">
        <f t="shared" si="14"/>
        <v>0</v>
      </c>
      <c r="BF272" s="158">
        <f t="shared" si="15"/>
        <v>0</v>
      </c>
      <c r="BG272" s="158">
        <f t="shared" si="16"/>
        <v>0</v>
      </c>
      <c r="BH272" s="158">
        <f t="shared" si="17"/>
        <v>0</v>
      </c>
      <c r="BI272" s="158">
        <f t="shared" si="18"/>
        <v>0</v>
      </c>
      <c r="BJ272" s="18" t="s">
        <v>84</v>
      </c>
      <c r="BK272" s="158">
        <f t="shared" si="19"/>
        <v>0</v>
      </c>
      <c r="BL272" s="18" t="s">
        <v>97</v>
      </c>
      <c r="BM272" s="157" t="s">
        <v>1339</v>
      </c>
    </row>
    <row r="273" spans="1:65" s="14" customFormat="1" x14ac:dyDescent="0.15">
      <c r="B273" s="169"/>
      <c r="D273" s="159" t="s">
        <v>194</v>
      </c>
      <c r="E273" s="170" t="s">
        <v>1</v>
      </c>
      <c r="F273" s="171" t="s">
        <v>86</v>
      </c>
      <c r="H273" s="172">
        <v>2</v>
      </c>
      <c r="L273" s="169"/>
      <c r="M273" s="173"/>
      <c r="N273" s="174"/>
      <c r="O273" s="174"/>
      <c r="P273" s="174"/>
      <c r="Q273" s="174"/>
      <c r="R273" s="174"/>
      <c r="S273" s="174"/>
      <c r="T273" s="175"/>
      <c r="AT273" s="170" t="s">
        <v>194</v>
      </c>
      <c r="AU273" s="170" t="s">
        <v>86</v>
      </c>
      <c r="AV273" s="14" t="s">
        <v>86</v>
      </c>
      <c r="AW273" s="14" t="s">
        <v>32</v>
      </c>
      <c r="AX273" s="14" t="s">
        <v>84</v>
      </c>
      <c r="AY273" s="170" t="s">
        <v>184</v>
      </c>
    </row>
    <row r="274" spans="1:65" s="2" customFormat="1" ht="24.25" customHeight="1" x14ac:dyDescent="0.15">
      <c r="A274" s="30"/>
      <c r="B274" s="146"/>
      <c r="C274" s="183" t="s">
        <v>453</v>
      </c>
      <c r="D274" s="183" t="s">
        <v>310</v>
      </c>
      <c r="E274" s="184" t="s">
        <v>1340</v>
      </c>
      <c r="F274" s="185" t="s">
        <v>1341</v>
      </c>
      <c r="G274" s="186" t="s">
        <v>359</v>
      </c>
      <c r="H274" s="187">
        <v>1</v>
      </c>
      <c r="I274" s="188"/>
      <c r="J274" s="188">
        <f>ROUND(I274*H274,2)</f>
        <v>0</v>
      </c>
      <c r="K274" s="185" t="s">
        <v>1</v>
      </c>
      <c r="L274" s="189"/>
      <c r="M274" s="190" t="s">
        <v>1</v>
      </c>
      <c r="N274" s="191" t="s">
        <v>42</v>
      </c>
      <c r="O274" s="155">
        <v>0</v>
      </c>
      <c r="P274" s="155">
        <f>O274*H274</f>
        <v>0</v>
      </c>
      <c r="Q274" s="155">
        <v>1.2999999999999999E-2</v>
      </c>
      <c r="R274" s="155">
        <f>Q274*H274</f>
        <v>1.2999999999999999E-2</v>
      </c>
      <c r="S274" s="155">
        <v>0</v>
      </c>
      <c r="T274" s="156">
        <f>S274*H274</f>
        <v>0</v>
      </c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57" t="s">
        <v>226</v>
      </c>
      <c r="AT274" s="157" t="s">
        <v>310</v>
      </c>
      <c r="AU274" s="157" t="s">
        <v>86</v>
      </c>
      <c r="AY274" s="18" t="s">
        <v>184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18" t="s">
        <v>84</v>
      </c>
      <c r="BK274" s="158">
        <f>ROUND(I274*H274,2)</f>
        <v>0</v>
      </c>
      <c r="BL274" s="18" t="s">
        <v>97</v>
      </c>
      <c r="BM274" s="157" t="s">
        <v>1342</v>
      </c>
    </row>
    <row r="275" spans="1:65" s="2" customFormat="1" ht="24.25" customHeight="1" x14ac:dyDescent="0.15">
      <c r="A275" s="30"/>
      <c r="B275" s="146"/>
      <c r="C275" s="183" t="s">
        <v>457</v>
      </c>
      <c r="D275" s="183" t="s">
        <v>310</v>
      </c>
      <c r="E275" s="184" t="s">
        <v>1343</v>
      </c>
      <c r="F275" s="185" t="s">
        <v>1344</v>
      </c>
      <c r="G275" s="186" t="s">
        <v>359</v>
      </c>
      <c r="H275" s="187">
        <v>1</v>
      </c>
      <c r="I275" s="188"/>
      <c r="J275" s="188">
        <f>ROUND(I275*H275,2)</f>
        <v>0</v>
      </c>
      <c r="K275" s="185" t="s">
        <v>190</v>
      </c>
      <c r="L275" s="189"/>
      <c r="M275" s="190" t="s">
        <v>1</v>
      </c>
      <c r="N275" s="191" t="s">
        <v>42</v>
      </c>
      <c r="O275" s="155">
        <v>0</v>
      </c>
      <c r="P275" s="155">
        <f>O275*H275</f>
        <v>0</v>
      </c>
      <c r="Q275" s="155">
        <v>1.3299999999999999E-2</v>
      </c>
      <c r="R275" s="155">
        <f>Q275*H275</f>
        <v>1.3299999999999999E-2</v>
      </c>
      <c r="S275" s="155">
        <v>0</v>
      </c>
      <c r="T275" s="156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7" t="s">
        <v>226</v>
      </c>
      <c r="AT275" s="157" t="s">
        <v>310</v>
      </c>
      <c r="AU275" s="157" t="s">
        <v>86</v>
      </c>
      <c r="AY275" s="18" t="s">
        <v>184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8" t="s">
        <v>84</v>
      </c>
      <c r="BK275" s="158">
        <f>ROUND(I275*H275,2)</f>
        <v>0</v>
      </c>
      <c r="BL275" s="18" t="s">
        <v>97</v>
      </c>
      <c r="BM275" s="157" t="s">
        <v>1345</v>
      </c>
    </row>
    <row r="276" spans="1:65" s="2" customFormat="1" ht="24.25" customHeight="1" x14ac:dyDescent="0.15">
      <c r="A276" s="30"/>
      <c r="B276" s="146"/>
      <c r="C276" s="183" t="s">
        <v>461</v>
      </c>
      <c r="D276" s="183" t="s">
        <v>310</v>
      </c>
      <c r="E276" s="184" t="s">
        <v>1346</v>
      </c>
      <c r="F276" s="185" t="s">
        <v>1347</v>
      </c>
      <c r="G276" s="186" t="s">
        <v>359</v>
      </c>
      <c r="H276" s="187">
        <v>1</v>
      </c>
      <c r="I276" s="188"/>
      <c r="J276" s="188">
        <f>ROUND(I276*H276,2)</f>
        <v>0</v>
      </c>
      <c r="K276" s="185" t="s">
        <v>1</v>
      </c>
      <c r="L276" s="189"/>
      <c r="M276" s="190" t="s">
        <v>1</v>
      </c>
      <c r="N276" s="191" t="s">
        <v>42</v>
      </c>
      <c r="O276" s="155">
        <v>0</v>
      </c>
      <c r="P276" s="155">
        <f>O276*H276</f>
        <v>0</v>
      </c>
      <c r="Q276" s="155">
        <v>6.4999999999999997E-4</v>
      </c>
      <c r="R276" s="155">
        <f>Q276*H276</f>
        <v>6.4999999999999997E-4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226</v>
      </c>
      <c r="AT276" s="157" t="s">
        <v>310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1348</v>
      </c>
    </row>
    <row r="277" spans="1:65" s="2" customFormat="1" ht="16.5" customHeight="1" x14ac:dyDescent="0.15">
      <c r="A277" s="30"/>
      <c r="B277" s="146"/>
      <c r="C277" s="147" t="s">
        <v>465</v>
      </c>
      <c r="D277" s="147" t="s">
        <v>186</v>
      </c>
      <c r="E277" s="148" t="s">
        <v>1349</v>
      </c>
      <c r="F277" s="149" t="s">
        <v>1350</v>
      </c>
      <c r="G277" s="150" t="s">
        <v>359</v>
      </c>
      <c r="H277" s="151">
        <v>1</v>
      </c>
      <c r="I277" s="152"/>
      <c r="J277" s="152">
        <f>ROUND(I277*H277,2)</f>
        <v>0</v>
      </c>
      <c r="K277" s="149" t="s">
        <v>190</v>
      </c>
      <c r="L277" s="31"/>
      <c r="M277" s="153" t="s">
        <v>1</v>
      </c>
      <c r="N277" s="154" t="s">
        <v>42</v>
      </c>
      <c r="O277" s="155">
        <v>1.1819999999999999</v>
      </c>
      <c r="P277" s="155">
        <f>O277*H277</f>
        <v>1.1819999999999999</v>
      </c>
      <c r="Q277" s="155">
        <v>0.32906000000000002</v>
      </c>
      <c r="R277" s="155">
        <f>Q277*H277</f>
        <v>0.32906000000000002</v>
      </c>
      <c r="S277" s="155">
        <v>0</v>
      </c>
      <c r="T277" s="156">
        <f>S277*H277</f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57" t="s">
        <v>97</v>
      </c>
      <c r="AT277" s="157" t="s">
        <v>186</v>
      </c>
      <c r="AU277" s="157" t="s">
        <v>86</v>
      </c>
      <c r="AY277" s="18" t="s">
        <v>184</v>
      </c>
      <c r="BE277" s="158">
        <f>IF(N277="základní",J277,0)</f>
        <v>0</v>
      </c>
      <c r="BF277" s="158">
        <f>IF(N277="snížená",J277,0)</f>
        <v>0</v>
      </c>
      <c r="BG277" s="158">
        <f>IF(N277="zákl. přenesená",J277,0)</f>
        <v>0</v>
      </c>
      <c r="BH277" s="158">
        <f>IF(N277="sníž. přenesená",J277,0)</f>
        <v>0</v>
      </c>
      <c r="BI277" s="158">
        <f>IF(N277="nulová",J277,0)</f>
        <v>0</v>
      </c>
      <c r="BJ277" s="18" t="s">
        <v>84</v>
      </c>
      <c r="BK277" s="158">
        <f>ROUND(I277*H277,2)</f>
        <v>0</v>
      </c>
      <c r="BL277" s="18" t="s">
        <v>97</v>
      </c>
      <c r="BM277" s="157" t="s">
        <v>1351</v>
      </c>
    </row>
    <row r="278" spans="1:65" s="14" customFormat="1" x14ac:dyDescent="0.15">
      <c r="B278" s="169"/>
      <c r="D278" s="159" t="s">
        <v>194</v>
      </c>
      <c r="E278" s="170" t="s">
        <v>1</v>
      </c>
      <c r="F278" s="171" t="s">
        <v>84</v>
      </c>
      <c r="H278" s="172">
        <v>1</v>
      </c>
      <c r="L278" s="169"/>
      <c r="M278" s="173"/>
      <c r="N278" s="174"/>
      <c r="O278" s="174"/>
      <c r="P278" s="174"/>
      <c r="Q278" s="174"/>
      <c r="R278" s="174"/>
      <c r="S278" s="174"/>
      <c r="T278" s="175"/>
      <c r="AT278" s="170" t="s">
        <v>194</v>
      </c>
      <c r="AU278" s="170" t="s">
        <v>86</v>
      </c>
      <c r="AV278" s="14" t="s">
        <v>86</v>
      </c>
      <c r="AW278" s="14" t="s">
        <v>32</v>
      </c>
      <c r="AX278" s="14" t="s">
        <v>84</v>
      </c>
      <c r="AY278" s="170" t="s">
        <v>184</v>
      </c>
    </row>
    <row r="279" spans="1:65" s="2" customFormat="1" ht="16.5" customHeight="1" x14ac:dyDescent="0.15">
      <c r="A279" s="30"/>
      <c r="B279" s="146"/>
      <c r="C279" s="183" t="s">
        <v>469</v>
      </c>
      <c r="D279" s="183" t="s">
        <v>310</v>
      </c>
      <c r="E279" s="184" t="s">
        <v>1352</v>
      </c>
      <c r="F279" s="185" t="s">
        <v>1353</v>
      </c>
      <c r="G279" s="186" t="s">
        <v>359</v>
      </c>
      <c r="H279" s="187">
        <v>1</v>
      </c>
      <c r="I279" s="188"/>
      <c r="J279" s="188">
        <f>ROUND(I279*H279,2)</f>
        <v>0</v>
      </c>
      <c r="K279" s="185" t="s">
        <v>1</v>
      </c>
      <c r="L279" s="189"/>
      <c r="M279" s="190" t="s">
        <v>1</v>
      </c>
      <c r="N279" s="191" t="s">
        <v>42</v>
      </c>
      <c r="O279" s="155">
        <v>0</v>
      </c>
      <c r="P279" s="155">
        <f>O279*H279</f>
        <v>0</v>
      </c>
      <c r="Q279" s="155">
        <v>2.9499999999999998E-2</v>
      </c>
      <c r="R279" s="155">
        <f>Q279*H279</f>
        <v>2.9499999999999998E-2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226</v>
      </c>
      <c r="AT279" s="157" t="s">
        <v>310</v>
      </c>
      <c r="AU279" s="157" t="s">
        <v>86</v>
      </c>
      <c r="AY279" s="18" t="s">
        <v>184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84</v>
      </c>
      <c r="BK279" s="158">
        <f>ROUND(I279*H279,2)</f>
        <v>0</v>
      </c>
      <c r="BL279" s="18" t="s">
        <v>97</v>
      </c>
      <c r="BM279" s="157" t="s">
        <v>1354</v>
      </c>
    </row>
    <row r="280" spans="1:65" s="2" customFormat="1" ht="21.75" customHeight="1" x14ac:dyDescent="0.15">
      <c r="A280" s="30"/>
      <c r="B280" s="146"/>
      <c r="C280" s="183" t="s">
        <v>473</v>
      </c>
      <c r="D280" s="183" t="s">
        <v>310</v>
      </c>
      <c r="E280" s="184" t="s">
        <v>1355</v>
      </c>
      <c r="F280" s="185" t="s">
        <v>1356</v>
      </c>
      <c r="G280" s="186" t="s">
        <v>359</v>
      </c>
      <c r="H280" s="187">
        <v>1</v>
      </c>
      <c r="I280" s="188"/>
      <c r="J280" s="188">
        <f>ROUND(I280*H280,2)</f>
        <v>0</v>
      </c>
      <c r="K280" s="185" t="s">
        <v>1</v>
      </c>
      <c r="L280" s="189"/>
      <c r="M280" s="190" t="s">
        <v>1</v>
      </c>
      <c r="N280" s="191" t="s">
        <v>42</v>
      </c>
      <c r="O280" s="155">
        <v>0</v>
      </c>
      <c r="P280" s="155">
        <f>O280*H280</f>
        <v>0</v>
      </c>
      <c r="Q280" s="155">
        <v>1E-3</v>
      </c>
      <c r="R280" s="155">
        <f>Q280*H280</f>
        <v>1E-3</v>
      </c>
      <c r="S280" s="155">
        <v>0</v>
      </c>
      <c r="T280" s="156">
        <f>S280*H280</f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7" t="s">
        <v>226</v>
      </c>
      <c r="AT280" s="157" t="s">
        <v>310</v>
      </c>
      <c r="AU280" s="157" t="s">
        <v>86</v>
      </c>
      <c r="AY280" s="18" t="s">
        <v>184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8" t="s">
        <v>84</v>
      </c>
      <c r="BK280" s="158">
        <f>ROUND(I280*H280,2)</f>
        <v>0</v>
      </c>
      <c r="BL280" s="18" t="s">
        <v>97</v>
      </c>
      <c r="BM280" s="157" t="s">
        <v>1357</v>
      </c>
    </row>
    <row r="281" spans="1:65" s="2" customFormat="1" ht="16.5" customHeight="1" x14ac:dyDescent="0.15">
      <c r="A281" s="30"/>
      <c r="B281" s="146"/>
      <c r="C281" s="147" t="s">
        <v>477</v>
      </c>
      <c r="D281" s="147" t="s">
        <v>186</v>
      </c>
      <c r="E281" s="148" t="s">
        <v>1358</v>
      </c>
      <c r="F281" s="149" t="s">
        <v>1359</v>
      </c>
      <c r="G281" s="150" t="s">
        <v>229</v>
      </c>
      <c r="H281" s="151">
        <v>110</v>
      </c>
      <c r="I281" s="152"/>
      <c r="J281" s="152">
        <f>ROUND(I281*H281,2)</f>
        <v>0</v>
      </c>
      <c r="K281" s="149" t="s">
        <v>190</v>
      </c>
      <c r="L281" s="31"/>
      <c r="M281" s="153" t="s">
        <v>1</v>
      </c>
      <c r="N281" s="154" t="s">
        <v>42</v>
      </c>
      <c r="O281" s="155">
        <v>5.3999999999999999E-2</v>
      </c>
      <c r="P281" s="155">
        <f>O281*H281</f>
        <v>5.9399999999999995</v>
      </c>
      <c r="Q281" s="155">
        <v>1.9000000000000001E-4</v>
      </c>
      <c r="R281" s="155">
        <f>Q281*H281</f>
        <v>2.0900000000000002E-2</v>
      </c>
      <c r="S281" s="155">
        <v>0</v>
      </c>
      <c r="T281" s="156">
        <f>S281*H281</f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57" t="s">
        <v>97</v>
      </c>
      <c r="AT281" s="157" t="s">
        <v>186</v>
      </c>
      <c r="AU281" s="157" t="s">
        <v>86</v>
      </c>
      <c r="AY281" s="18" t="s">
        <v>184</v>
      </c>
      <c r="BE281" s="158">
        <f>IF(N281="základní",J281,0)</f>
        <v>0</v>
      </c>
      <c r="BF281" s="158">
        <f>IF(N281="snížená",J281,0)</f>
        <v>0</v>
      </c>
      <c r="BG281" s="158">
        <f>IF(N281="zákl. přenesená",J281,0)</f>
        <v>0</v>
      </c>
      <c r="BH281" s="158">
        <f>IF(N281="sníž. přenesená",J281,0)</f>
        <v>0</v>
      </c>
      <c r="BI281" s="158">
        <f>IF(N281="nulová",J281,0)</f>
        <v>0</v>
      </c>
      <c r="BJ281" s="18" t="s">
        <v>84</v>
      </c>
      <c r="BK281" s="158">
        <f>ROUND(I281*H281,2)</f>
        <v>0</v>
      </c>
      <c r="BL281" s="18" t="s">
        <v>97</v>
      </c>
      <c r="BM281" s="157" t="s">
        <v>1360</v>
      </c>
    </row>
    <row r="282" spans="1:65" s="2" customFormat="1" ht="21.75" customHeight="1" x14ac:dyDescent="0.15">
      <c r="A282" s="30"/>
      <c r="B282" s="146"/>
      <c r="C282" s="147" t="s">
        <v>481</v>
      </c>
      <c r="D282" s="147" t="s">
        <v>186</v>
      </c>
      <c r="E282" s="148" t="s">
        <v>1361</v>
      </c>
      <c r="F282" s="149" t="s">
        <v>1362</v>
      </c>
      <c r="G282" s="150" t="s">
        <v>229</v>
      </c>
      <c r="H282" s="151">
        <v>104.79</v>
      </c>
      <c r="I282" s="152"/>
      <c r="J282" s="152">
        <f>ROUND(I282*H282,2)</f>
        <v>0</v>
      </c>
      <c r="K282" s="149" t="s">
        <v>190</v>
      </c>
      <c r="L282" s="31"/>
      <c r="M282" s="153" t="s">
        <v>1</v>
      </c>
      <c r="N282" s="154" t="s">
        <v>42</v>
      </c>
      <c r="O282" s="155">
        <v>2.5000000000000001E-2</v>
      </c>
      <c r="P282" s="155">
        <f>O282*H282</f>
        <v>2.6197500000000002</v>
      </c>
      <c r="Q282" s="155">
        <v>9.0000000000000006E-5</v>
      </c>
      <c r="R282" s="155">
        <f>Q282*H282</f>
        <v>9.4311000000000013E-3</v>
      </c>
      <c r="S282" s="155">
        <v>0</v>
      </c>
      <c r="T282" s="156">
        <f>S282*H282</f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97</v>
      </c>
      <c r="AT282" s="157" t="s">
        <v>186</v>
      </c>
      <c r="AU282" s="157" t="s">
        <v>86</v>
      </c>
      <c r="AY282" s="18" t="s">
        <v>184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84</v>
      </c>
      <c r="BK282" s="158">
        <f>ROUND(I282*H282,2)</f>
        <v>0</v>
      </c>
      <c r="BL282" s="18" t="s">
        <v>97</v>
      </c>
      <c r="BM282" s="157" t="s">
        <v>1363</v>
      </c>
    </row>
    <row r="283" spans="1:65" s="2" customFormat="1" ht="37.75" customHeight="1" x14ac:dyDescent="0.15">
      <c r="A283" s="30"/>
      <c r="B283" s="146"/>
      <c r="C283" s="147" t="s">
        <v>485</v>
      </c>
      <c r="D283" s="147" t="s">
        <v>186</v>
      </c>
      <c r="E283" s="148" t="s">
        <v>949</v>
      </c>
      <c r="F283" s="149" t="s">
        <v>950</v>
      </c>
      <c r="G283" s="150" t="s">
        <v>239</v>
      </c>
      <c r="H283" s="151">
        <v>60</v>
      </c>
      <c r="I283" s="152"/>
      <c r="J283" s="152">
        <f>ROUND(I283*H283,2)</f>
        <v>0</v>
      </c>
      <c r="K283" s="149" t="s">
        <v>190</v>
      </c>
      <c r="L283" s="31"/>
      <c r="M283" s="153" t="s">
        <v>1</v>
      </c>
      <c r="N283" s="154" t="s">
        <v>42</v>
      </c>
      <c r="O283" s="155">
        <v>2.9510000000000001</v>
      </c>
      <c r="P283" s="155">
        <f>O283*H283</f>
        <v>177.06</v>
      </c>
      <c r="Q283" s="155">
        <v>1.5298499999999999</v>
      </c>
      <c r="R283" s="155">
        <f>Q283*H283</f>
        <v>91.790999999999997</v>
      </c>
      <c r="S283" s="155">
        <v>0</v>
      </c>
      <c r="T283" s="156">
        <f>S283*H283</f>
        <v>0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57" t="s">
        <v>97</v>
      </c>
      <c r="AT283" s="157" t="s">
        <v>186</v>
      </c>
      <c r="AU283" s="157" t="s">
        <v>86</v>
      </c>
      <c r="AY283" s="18" t="s">
        <v>184</v>
      </c>
      <c r="BE283" s="158">
        <f>IF(N283="základní",J283,0)</f>
        <v>0</v>
      </c>
      <c r="BF283" s="158">
        <f>IF(N283="snížená",J283,0)</f>
        <v>0</v>
      </c>
      <c r="BG283" s="158">
        <f>IF(N283="zákl. přenesená",J283,0)</f>
        <v>0</v>
      </c>
      <c r="BH283" s="158">
        <f>IF(N283="sníž. přenesená",J283,0)</f>
        <v>0</v>
      </c>
      <c r="BI283" s="158">
        <f>IF(N283="nulová",J283,0)</f>
        <v>0</v>
      </c>
      <c r="BJ283" s="18" t="s">
        <v>84</v>
      </c>
      <c r="BK283" s="158">
        <f>ROUND(I283*H283,2)</f>
        <v>0</v>
      </c>
      <c r="BL283" s="18" t="s">
        <v>97</v>
      </c>
      <c r="BM283" s="157" t="s">
        <v>1364</v>
      </c>
    </row>
    <row r="284" spans="1:65" s="14" customFormat="1" x14ac:dyDescent="0.15">
      <c r="B284" s="169"/>
      <c r="D284" s="159" t="s">
        <v>194</v>
      </c>
      <c r="E284" s="170" t="s">
        <v>1</v>
      </c>
      <c r="F284" s="171" t="s">
        <v>1365</v>
      </c>
      <c r="H284" s="172">
        <v>60</v>
      </c>
      <c r="L284" s="169"/>
      <c r="M284" s="173"/>
      <c r="N284" s="174"/>
      <c r="O284" s="174"/>
      <c r="P284" s="174"/>
      <c r="Q284" s="174"/>
      <c r="R284" s="174"/>
      <c r="S284" s="174"/>
      <c r="T284" s="175"/>
      <c r="AT284" s="170" t="s">
        <v>194</v>
      </c>
      <c r="AU284" s="170" t="s">
        <v>86</v>
      </c>
      <c r="AV284" s="14" t="s">
        <v>86</v>
      </c>
      <c r="AW284" s="14" t="s">
        <v>32</v>
      </c>
      <c r="AX284" s="14" t="s">
        <v>84</v>
      </c>
      <c r="AY284" s="170" t="s">
        <v>184</v>
      </c>
    </row>
    <row r="285" spans="1:65" s="12" customFormat="1" ht="22.75" customHeight="1" x14ac:dyDescent="0.15">
      <c r="B285" s="134"/>
      <c r="D285" s="135" t="s">
        <v>76</v>
      </c>
      <c r="E285" s="144" t="s">
        <v>513</v>
      </c>
      <c r="F285" s="144" t="s">
        <v>514</v>
      </c>
      <c r="J285" s="145">
        <f>BK285</f>
        <v>0</v>
      </c>
      <c r="L285" s="134"/>
      <c r="M285" s="138"/>
      <c r="N285" s="139"/>
      <c r="O285" s="139"/>
      <c r="P285" s="140">
        <f>SUM(P286:P290)</f>
        <v>4.0956299999999999</v>
      </c>
      <c r="Q285" s="139"/>
      <c r="R285" s="140">
        <f>SUM(R286:R290)</f>
        <v>0</v>
      </c>
      <c r="S285" s="139"/>
      <c r="T285" s="141">
        <f>SUM(T286:T290)</f>
        <v>0</v>
      </c>
      <c r="AR285" s="135" t="s">
        <v>84</v>
      </c>
      <c r="AT285" s="142" t="s">
        <v>76</v>
      </c>
      <c r="AU285" s="142" t="s">
        <v>84</v>
      </c>
      <c r="AY285" s="135" t="s">
        <v>184</v>
      </c>
      <c r="BK285" s="143">
        <f>SUM(BK286:BK290)</f>
        <v>0</v>
      </c>
    </row>
    <row r="286" spans="1:65" s="2" customFormat="1" ht="37.75" customHeight="1" x14ac:dyDescent="0.15">
      <c r="A286" s="30"/>
      <c r="B286" s="146"/>
      <c r="C286" s="147" t="s">
        <v>489</v>
      </c>
      <c r="D286" s="147" t="s">
        <v>186</v>
      </c>
      <c r="E286" s="148" t="s">
        <v>3124</v>
      </c>
      <c r="F286" s="149" t="s">
        <v>3125</v>
      </c>
      <c r="G286" s="150" t="s">
        <v>300</v>
      </c>
      <c r="H286" s="151">
        <v>136.52099999999999</v>
      </c>
      <c r="I286" s="152"/>
      <c r="J286" s="152">
        <f>ROUND(I286*H286,2)</f>
        <v>0</v>
      </c>
      <c r="K286" s="149"/>
      <c r="L286" s="31"/>
      <c r="M286" s="153" t="s">
        <v>1</v>
      </c>
      <c r="N286" s="154" t="s">
        <v>42</v>
      </c>
      <c r="O286" s="155">
        <v>0.03</v>
      </c>
      <c r="P286" s="155">
        <f>O286*H286</f>
        <v>4.0956299999999999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97</v>
      </c>
      <c r="AT286" s="157" t="s">
        <v>186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1366</v>
      </c>
    </row>
    <row r="287" spans="1:65" s="2" customFormat="1" ht="44.25" customHeight="1" x14ac:dyDescent="0.15">
      <c r="A287" s="30"/>
      <c r="B287" s="146"/>
      <c r="C287" s="147">
        <v>63</v>
      </c>
      <c r="D287" s="147" t="s">
        <v>186</v>
      </c>
      <c r="E287" s="148" t="s">
        <v>3126</v>
      </c>
      <c r="F287" s="149" t="s">
        <v>3127</v>
      </c>
      <c r="G287" s="150" t="s">
        <v>300</v>
      </c>
      <c r="H287" s="151">
        <v>32.914999999999999</v>
      </c>
      <c r="I287" s="152"/>
      <c r="J287" s="152">
        <f>ROUND(I287*H287,2)</f>
        <v>0</v>
      </c>
      <c r="K287" s="149"/>
      <c r="L287" s="31"/>
      <c r="M287" s="153" t="s">
        <v>1</v>
      </c>
      <c r="N287" s="154" t="s">
        <v>42</v>
      </c>
      <c r="O287" s="155">
        <v>0</v>
      </c>
      <c r="P287" s="155">
        <f>O287*H287</f>
        <v>0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7" t="s">
        <v>97</v>
      </c>
      <c r="AT287" s="157" t="s">
        <v>186</v>
      </c>
      <c r="AU287" s="157" t="s">
        <v>86</v>
      </c>
      <c r="AY287" s="18" t="s">
        <v>184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8" t="s">
        <v>84</v>
      </c>
      <c r="BK287" s="158">
        <f>ROUND(I287*H287,2)</f>
        <v>0</v>
      </c>
      <c r="BL287" s="18" t="s">
        <v>97</v>
      </c>
      <c r="BM287" s="157" t="s">
        <v>1367</v>
      </c>
    </row>
    <row r="288" spans="1:65" s="2" customFormat="1" ht="44.25" customHeight="1" x14ac:dyDescent="0.15">
      <c r="A288" s="30"/>
      <c r="B288" s="146"/>
      <c r="C288" s="147">
        <v>64</v>
      </c>
      <c r="D288" s="147" t="s">
        <v>186</v>
      </c>
      <c r="E288" s="148" t="s">
        <v>3128</v>
      </c>
      <c r="F288" s="149" t="s">
        <v>3129</v>
      </c>
      <c r="G288" s="150" t="s">
        <v>300</v>
      </c>
      <c r="H288" s="151">
        <v>59.088999999999999</v>
      </c>
      <c r="I288" s="152"/>
      <c r="J288" s="152">
        <f>ROUND(I288*H288,2)</f>
        <v>0</v>
      </c>
      <c r="K288" s="149"/>
      <c r="L288" s="31"/>
      <c r="M288" s="153" t="s">
        <v>1</v>
      </c>
      <c r="N288" s="154" t="s">
        <v>42</v>
      </c>
      <c r="O288" s="155">
        <v>0</v>
      </c>
      <c r="P288" s="155">
        <f>O288*H288</f>
        <v>0</v>
      </c>
      <c r="Q288" s="155">
        <v>0</v>
      </c>
      <c r="R288" s="155">
        <f>Q288*H288</f>
        <v>0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97</v>
      </c>
      <c r="AT288" s="157" t="s">
        <v>186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1368</v>
      </c>
    </row>
    <row r="289" spans="1:65" s="14" customFormat="1" x14ac:dyDescent="0.15">
      <c r="B289" s="169"/>
      <c r="D289" s="159" t="s">
        <v>194</v>
      </c>
      <c r="E289" s="170" t="s">
        <v>1</v>
      </c>
      <c r="F289" s="171" t="s">
        <v>1369</v>
      </c>
      <c r="H289" s="172">
        <v>59.088999999999999</v>
      </c>
      <c r="L289" s="169"/>
      <c r="M289" s="173"/>
      <c r="N289" s="174"/>
      <c r="O289" s="174"/>
      <c r="P289" s="174"/>
      <c r="Q289" s="174"/>
      <c r="R289" s="174"/>
      <c r="S289" s="174"/>
      <c r="T289" s="175"/>
      <c r="AT289" s="170" t="s">
        <v>194</v>
      </c>
      <c r="AU289" s="170" t="s">
        <v>86</v>
      </c>
      <c r="AV289" s="14" t="s">
        <v>86</v>
      </c>
      <c r="AW289" s="14" t="s">
        <v>32</v>
      </c>
      <c r="AX289" s="14" t="s">
        <v>84</v>
      </c>
      <c r="AY289" s="170" t="s">
        <v>184</v>
      </c>
    </row>
    <row r="290" spans="1:65" s="2" customFormat="1" ht="44.25" customHeight="1" x14ac:dyDescent="0.15">
      <c r="A290" s="30"/>
      <c r="B290" s="146"/>
      <c r="C290" s="147">
        <v>65</v>
      </c>
      <c r="D290" s="147" t="s">
        <v>186</v>
      </c>
      <c r="E290" s="148" t="s">
        <v>3130</v>
      </c>
      <c r="F290" s="149" t="s">
        <v>3131</v>
      </c>
      <c r="G290" s="150" t="s">
        <v>300</v>
      </c>
      <c r="H290" s="151">
        <v>44.561999999999998</v>
      </c>
      <c r="I290" s="152"/>
      <c r="J290" s="152">
        <f>ROUND(I290*H290,2)</f>
        <v>0</v>
      </c>
      <c r="K290" s="149"/>
      <c r="L290" s="31"/>
      <c r="M290" s="153" t="s">
        <v>1</v>
      </c>
      <c r="N290" s="154" t="s">
        <v>42</v>
      </c>
      <c r="O290" s="155">
        <v>0</v>
      </c>
      <c r="P290" s="155">
        <f>O290*H290</f>
        <v>0</v>
      </c>
      <c r="Q290" s="155">
        <v>0</v>
      </c>
      <c r="R290" s="155">
        <f>Q290*H290</f>
        <v>0</v>
      </c>
      <c r="S290" s="155">
        <v>0</v>
      </c>
      <c r="T290" s="156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7" t="s">
        <v>97</v>
      </c>
      <c r="AT290" s="157" t="s">
        <v>186</v>
      </c>
      <c r="AU290" s="157" t="s">
        <v>86</v>
      </c>
      <c r="AY290" s="18" t="s">
        <v>184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8" t="s">
        <v>84</v>
      </c>
      <c r="BK290" s="158">
        <f>ROUND(I290*H290,2)</f>
        <v>0</v>
      </c>
      <c r="BL290" s="18" t="s">
        <v>97</v>
      </c>
      <c r="BM290" s="157" t="s">
        <v>1370</v>
      </c>
    </row>
    <row r="291" spans="1:65" s="12" customFormat="1" ht="22.75" customHeight="1" x14ac:dyDescent="0.15">
      <c r="B291" s="134"/>
      <c r="D291" s="135" t="s">
        <v>76</v>
      </c>
      <c r="E291" s="144" t="s">
        <v>525</v>
      </c>
      <c r="F291" s="144" t="s">
        <v>526</v>
      </c>
      <c r="J291" s="145">
        <f>BK291</f>
        <v>0</v>
      </c>
      <c r="L291" s="134"/>
      <c r="M291" s="138"/>
      <c r="N291" s="139"/>
      <c r="O291" s="139"/>
      <c r="P291" s="140">
        <f>P292</f>
        <v>272.42276399999997</v>
      </c>
      <c r="Q291" s="139"/>
      <c r="R291" s="140">
        <f>R292</f>
        <v>0</v>
      </c>
      <c r="S291" s="139"/>
      <c r="T291" s="141">
        <f>T292</f>
        <v>0</v>
      </c>
      <c r="AR291" s="135" t="s">
        <v>84</v>
      </c>
      <c r="AT291" s="142" t="s">
        <v>76</v>
      </c>
      <c r="AU291" s="142" t="s">
        <v>84</v>
      </c>
      <c r="AY291" s="135" t="s">
        <v>184</v>
      </c>
      <c r="BK291" s="143">
        <f>BK292</f>
        <v>0</v>
      </c>
    </row>
    <row r="292" spans="1:65" s="2" customFormat="1" ht="37.75" customHeight="1" x14ac:dyDescent="0.15">
      <c r="A292" s="30"/>
      <c r="B292" s="146"/>
      <c r="C292" s="147">
        <v>66</v>
      </c>
      <c r="D292" s="147" t="s">
        <v>186</v>
      </c>
      <c r="E292" s="148" t="s">
        <v>1371</v>
      </c>
      <c r="F292" s="149" t="s">
        <v>1372</v>
      </c>
      <c r="G292" s="150" t="s">
        <v>300</v>
      </c>
      <c r="H292" s="151">
        <v>329.01299999999998</v>
      </c>
      <c r="I292" s="152"/>
      <c r="J292" s="152">
        <f>ROUND(I292*H292,2)</f>
        <v>0</v>
      </c>
      <c r="K292" s="149" t="s">
        <v>190</v>
      </c>
      <c r="L292" s="31"/>
      <c r="M292" s="192" t="s">
        <v>1</v>
      </c>
      <c r="N292" s="193" t="s">
        <v>42</v>
      </c>
      <c r="O292" s="194">
        <v>0.82799999999999996</v>
      </c>
      <c r="P292" s="194">
        <f>O292*H292</f>
        <v>272.42276399999997</v>
      </c>
      <c r="Q292" s="194">
        <v>0</v>
      </c>
      <c r="R292" s="194">
        <f>Q292*H292</f>
        <v>0</v>
      </c>
      <c r="S292" s="194">
        <v>0</v>
      </c>
      <c r="T292" s="195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1373</v>
      </c>
    </row>
    <row r="293" spans="1:65" s="2" customFormat="1" ht="7" customHeight="1" x14ac:dyDescent="0.15">
      <c r="A293" s="30"/>
      <c r="B293" s="45"/>
      <c r="C293" s="46"/>
      <c r="D293" s="46"/>
      <c r="E293" s="46"/>
      <c r="F293" s="46"/>
      <c r="G293" s="46"/>
      <c r="H293" s="46"/>
      <c r="I293" s="46"/>
      <c r="J293" s="46"/>
      <c r="K293" s="46"/>
      <c r="L293" s="31"/>
      <c r="M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</row>
  </sheetData>
  <autoFilter ref="C130:K292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75"/>
  <sheetViews>
    <sheetView showGridLines="0" topLeftCell="A356" workbookViewId="0">
      <selection activeCell="U371" sqref="U371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116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1212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1374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ROUND(J133,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ROUND((SUM(BE133:BE374)),  2)</f>
        <v>0</v>
      </c>
      <c r="G37" s="30"/>
      <c r="H37" s="30"/>
      <c r="I37" s="104">
        <v>0.21</v>
      </c>
      <c r="J37" s="103">
        <f>ROUND(((SUM(BE133:BE374))*I37),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ROUND((SUM(BF133:BF374)),  2)</f>
        <v>0</v>
      </c>
      <c r="G38" s="30"/>
      <c r="H38" s="30"/>
      <c r="I38" s="104">
        <v>0.15</v>
      </c>
      <c r="J38" s="103">
        <f>ROUND(((SUM(BF133:BF374))*I38),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ROUND((SUM(BG133:BG374)),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ROUND((SUM(BH133:BH374)),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ROUND((SUM(BI133:BI374)),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1212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02.2. - Vodovodní řad v ulici Ke Stadionu – etapa 1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J133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J134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J135</f>
        <v>0</v>
      </c>
      <c r="L102" s="120"/>
    </row>
    <row r="103" spans="1:47" s="10" customFormat="1" ht="20" customHeight="1" x14ac:dyDescent="0.15">
      <c r="B103" s="120"/>
      <c r="D103" s="121" t="s">
        <v>163</v>
      </c>
      <c r="E103" s="122"/>
      <c r="F103" s="122"/>
      <c r="G103" s="122"/>
      <c r="H103" s="122"/>
      <c r="I103" s="122"/>
      <c r="J103" s="123">
        <f>J252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J257</f>
        <v>0</v>
      </c>
      <c r="L104" s="120"/>
    </row>
    <row r="105" spans="1:47" s="10" customFormat="1" ht="20" customHeight="1" x14ac:dyDescent="0.15">
      <c r="B105" s="120"/>
      <c r="D105" s="121" t="s">
        <v>532</v>
      </c>
      <c r="E105" s="122"/>
      <c r="F105" s="122"/>
      <c r="G105" s="122"/>
      <c r="H105" s="122"/>
      <c r="I105" s="122"/>
      <c r="J105" s="123">
        <f>J266</f>
        <v>0</v>
      </c>
      <c r="L105" s="120"/>
    </row>
    <row r="106" spans="1:47" s="10" customFormat="1" ht="20" customHeight="1" x14ac:dyDescent="0.15">
      <c r="B106" s="120"/>
      <c r="D106" s="121" t="s">
        <v>166</v>
      </c>
      <c r="E106" s="122"/>
      <c r="F106" s="122"/>
      <c r="G106" s="122"/>
      <c r="H106" s="122"/>
      <c r="I106" s="122"/>
      <c r="J106" s="123">
        <f>J298</f>
        <v>0</v>
      </c>
      <c r="L106" s="120"/>
    </row>
    <row r="107" spans="1:47" s="10" customFormat="1" ht="20" customHeight="1" x14ac:dyDescent="0.15">
      <c r="B107" s="120"/>
      <c r="D107" s="121" t="s">
        <v>533</v>
      </c>
      <c r="E107" s="122"/>
      <c r="F107" s="122"/>
      <c r="G107" s="122"/>
      <c r="H107" s="122"/>
      <c r="I107" s="122"/>
      <c r="J107" s="123">
        <f>J346</f>
        <v>0</v>
      </c>
      <c r="L107" s="120"/>
    </row>
    <row r="108" spans="1:47" s="10" customFormat="1" ht="20" customHeight="1" x14ac:dyDescent="0.15">
      <c r="B108" s="120"/>
      <c r="D108" s="121" t="s">
        <v>167</v>
      </c>
      <c r="E108" s="122"/>
      <c r="F108" s="122"/>
      <c r="G108" s="122"/>
      <c r="H108" s="122"/>
      <c r="I108" s="122"/>
      <c r="J108" s="123">
        <f>J360</f>
        <v>0</v>
      </c>
      <c r="L108" s="120"/>
    </row>
    <row r="109" spans="1:47" s="10" customFormat="1" ht="20" customHeight="1" x14ac:dyDescent="0.15">
      <c r="B109" s="120"/>
      <c r="D109" s="121" t="s">
        <v>168</v>
      </c>
      <c r="E109" s="122"/>
      <c r="F109" s="122"/>
      <c r="G109" s="122"/>
      <c r="H109" s="122"/>
      <c r="I109" s="122"/>
      <c r="J109" s="123">
        <f>J373</f>
        <v>0</v>
      </c>
      <c r="L109" s="120"/>
    </row>
    <row r="110" spans="1:47" s="2" customFormat="1" ht="21.75" customHeight="1" x14ac:dyDescent="0.15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47" s="2" customFormat="1" ht="7" customHeight="1" x14ac:dyDescent="0.15">
      <c r="A111" s="30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5" spans="1:31" s="2" customFormat="1" ht="7" customHeight="1" x14ac:dyDescent="0.15">
      <c r="A115" s="30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25" customHeight="1" x14ac:dyDescent="0.15">
      <c r="A116" s="30"/>
      <c r="B116" s="31"/>
      <c r="C116" s="22" t="s">
        <v>169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7" customHeight="1" x14ac:dyDescent="0.15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12" customHeight="1" x14ac:dyDescent="0.15">
      <c r="A118" s="30"/>
      <c r="B118" s="31"/>
      <c r="C118" s="27" t="s">
        <v>14</v>
      </c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26.25" customHeight="1" x14ac:dyDescent="0.15">
      <c r="A119" s="30"/>
      <c r="B119" s="31"/>
      <c r="C119" s="30"/>
      <c r="D119" s="30"/>
      <c r="E119" s="247" t="str">
        <f>E7</f>
        <v>Semily - obnova inženýrských sítí v lokalitě Na Mýtě a shybek pod Jizerou</v>
      </c>
      <c r="F119" s="248"/>
      <c r="G119" s="248"/>
      <c r="H119" s="248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1" customFormat="1" ht="12" customHeight="1" x14ac:dyDescent="0.15">
      <c r="B120" s="21"/>
      <c r="C120" s="27" t="s">
        <v>150</v>
      </c>
      <c r="L120" s="21"/>
    </row>
    <row r="121" spans="1:31" s="1" customFormat="1" ht="16.5" customHeight="1" x14ac:dyDescent="0.15">
      <c r="B121" s="21"/>
      <c r="E121" s="247" t="s">
        <v>151</v>
      </c>
      <c r="F121" s="212"/>
      <c r="G121" s="212"/>
      <c r="H121" s="212"/>
      <c r="L121" s="21"/>
    </row>
    <row r="122" spans="1:31" s="1" customFormat="1" ht="12" customHeight="1" x14ac:dyDescent="0.15">
      <c r="B122" s="21"/>
      <c r="C122" s="27" t="s">
        <v>152</v>
      </c>
      <c r="L122" s="21"/>
    </row>
    <row r="123" spans="1:31" s="2" customFormat="1" ht="16.5" customHeight="1" x14ac:dyDescent="0.15">
      <c r="A123" s="30"/>
      <c r="B123" s="31"/>
      <c r="C123" s="30"/>
      <c r="D123" s="30"/>
      <c r="E123" s="245" t="s">
        <v>1212</v>
      </c>
      <c r="F123" s="246"/>
      <c r="G123" s="246"/>
      <c r="H123" s="246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2" customHeight="1" x14ac:dyDescent="0.15">
      <c r="A124" s="30"/>
      <c r="B124" s="31"/>
      <c r="C124" s="27" t="s">
        <v>667</v>
      </c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6.5" customHeight="1" x14ac:dyDescent="0.15">
      <c r="A125" s="30"/>
      <c r="B125" s="31"/>
      <c r="C125" s="30"/>
      <c r="D125" s="30"/>
      <c r="E125" s="241" t="str">
        <f>E13</f>
        <v>SO 02.2. - Vodovodní řad v ulici Ke Stadionu – etapa 1</v>
      </c>
      <c r="F125" s="246"/>
      <c r="G125" s="246"/>
      <c r="H125" s="246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7" customHeight="1" x14ac:dyDescent="0.15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 x14ac:dyDescent="0.15">
      <c r="A127" s="30"/>
      <c r="B127" s="31"/>
      <c r="C127" s="27" t="s">
        <v>18</v>
      </c>
      <c r="D127" s="30"/>
      <c r="E127" s="30"/>
      <c r="F127" s="25" t="str">
        <f>F16</f>
        <v>Semily</v>
      </c>
      <c r="G127" s="30"/>
      <c r="H127" s="30"/>
      <c r="I127" s="27" t="s">
        <v>20</v>
      </c>
      <c r="J127" s="53" t="str">
        <f>IF(J16="","",J16)</f>
        <v>27. 10. 2022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7" customHeight="1" x14ac:dyDescent="0.15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5.25" customHeight="1" x14ac:dyDescent="0.15">
      <c r="A129" s="30"/>
      <c r="B129" s="31"/>
      <c r="C129" s="27" t="s">
        <v>22</v>
      </c>
      <c r="D129" s="30"/>
      <c r="E129" s="30"/>
      <c r="F129" s="25" t="str">
        <f>E19</f>
        <v>VHS Turnov, Antonína Dvořáka 287, 511 01 Turnov</v>
      </c>
      <c r="G129" s="30"/>
      <c r="H129" s="30"/>
      <c r="I129" s="27" t="s">
        <v>28</v>
      </c>
      <c r="J129" s="28" t="str">
        <f>E25</f>
        <v>ŠINDLAR s.r.o.</v>
      </c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5.25" customHeight="1" x14ac:dyDescent="0.15">
      <c r="A130" s="30"/>
      <c r="B130" s="31"/>
      <c r="C130" s="27" t="s">
        <v>26</v>
      </c>
      <c r="D130" s="30"/>
      <c r="E130" s="30"/>
      <c r="F130" s="25" t="str">
        <f>IF(E22="","",E22)</f>
        <v>Dle výběrového řízení</v>
      </c>
      <c r="G130" s="30"/>
      <c r="H130" s="30"/>
      <c r="I130" s="27" t="s">
        <v>33</v>
      </c>
      <c r="J130" s="28" t="str">
        <f>E28</f>
        <v>Roman Bárta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0.25" customHeight="1" x14ac:dyDescent="0.15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11" customFormat="1" ht="29.25" customHeight="1" x14ac:dyDescent="0.15">
      <c r="A132" s="124"/>
      <c r="B132" s="125"/>
      <c r="C132" s="126" t="s">
        <v>170</v>
      </c>
      <c r="D132" s="127" t="s">
        <v>62</v>
      </c>
      <c r="E132" s="127" t="s">
        <v>58</v>
      </c>
      <c r="F132" s="127" t="s">
        <v>59</v>
      </c>
      <c r="G132" s="127" t="s">
        <v>171</v>
      </c>
      <c r="H132" s="127" t="s">
        <v>172</v>
      </c>
      <c r="I132" s="127" t="s">
        <v>173</v>
      </c>
      <c r="J132" s="127" t="s">
        <v>158</v>
      </c>
      <c r="K132" s="128" t="s">
        <v>174</v>
      </c>
      <c r="L132" s="129"/>
      <c r="M132" s="60" t="s">
        <v>1</v>
      </c>
      <c r="N132" s="61" t="s">
        <v>41</v>
      </c>
      <c r="O132" s="61" t="s">
        <v>175</v>
      </c>
      <c r="P132" s="61" t="s">
        <v>176</v>
      </c>
      <c r="Q132" s="61" t="s">
        <v>177</v>
      </c>
      <c r="R132" s="61" t="s">
        <v>178</v>
      </c>
      <c r="S132" s="61" t="s">
        <v>179</v>
      </c>
      <c r="T132" s="62" t="s">
        <v>180</v>
      </c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</row>
    <row r="133" spans="1:65" s="2" customFormat="1" ht="22.75" customHeight="1" x14ac:dyDescent="0.2">
      <c r="A133" s="30"/>
      <c r="B133" s="31"/>
      <c r="C133" s="67" t="s">
        <v>181</v>
      </c>
      <c r="D133" s="30"/>
      <c r="E133" s="30"/>
      <c r="F133" s="30"/>
      <c r="G133" s="30"/>
      <c r="H133" s="30"/>
      <c r="I133" s="30"/>
      <c r="J133" s="130">
        <f>BK133</f>
        <v>0</v>
      </c>
      <c r="K133" s="30"/>
      <c r="L133" s="31"/>
      <c r="M133" s="63"/>
      <c r="N133" s="54"/>
      <c r="O133" s="64"/>
      <c r="P133" s="131">
        <f>P134</f>
        <v>788.09171100000003</v>
      </c>
      <c r="Q133" s="64"/>
      <c r="R133" s="131">
        <f>R134</f>
        <v>242.26867172000001</v>
      </c>
      <c r="S133" s="64"/>
      <c r="T133" s="132">
        <f>T134</f>
        <v>72.611424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8" t="s">
        <v>76</v>
      </c>
      <c r="AU133" s="18" t="s">
        <v>160</v>
      </c>
      <c r="BK133" s="133">
        <f>BK134</f>
        <v>0</v>
      </c>
    </row>
    <row r="134" spans="1:65" s="12" customFormat="1" ht="26" customHeight="1" x14ac:dyDescent="0.2">
      <c r="B134" s="134"/>
      <c r="D134" s="135" t="s">
        <v>76</v>
      </c>
      <c r="E134" s="136" t="s">
        <v>182</v>
      </c>
      <c r="F134" s="136" t="s">
        <v>183</v>
      </c>
      <c r="J134" s="137">
        <f>BK134</f>
        <v>0</v>
      </c>
      <c r="L134" s="134"/>
      <c r="M134" s="138"/>
      <c r="N134" s="139"/>
      <c r="O134" s="139"/>
      <c r="P134" s="140">
        <f>P135+P252+P257+P266+P298+P346+P360+P373</f>
        <v>788.09171100000003</v>
      </c>
      <c r="Q134" s="139"/>
      <c r="R134" s="140">
        <f>R135+R252+R257+R266+R298+R346+R360+R373</f>
        <v>242.26867172000001</v>
      </c>
      <c r="S134" s="139"/>
      <c r="T134" s="141">
        <f>T135+T252+T257+T266+T298+T346+T360+T373</f>
        <v>72.611424</v>
      </c>
      <c r="AR134" s="135" t="s">
        <v>84</v>
      </c>
      <c r="AT134" s="142" t="s">
        <v>76</v>
      </c>
      <c r="AU134" s="142" t="s">
        <v>77</v>
      </c>
      <c r="AY134" s="135" t="s">
        <v>184</v>
      </c>
      <c r="BK134" s="143">
        <f>BK135+BK252+BK257+BK266+BK298+BK346+BK360+BK373</f>
        <v>0</v>
      </c>
    </row>
    <row r="135" spans="1:65" s="12" customFormat="1" ht="22.75" customHeight="1" x14ac:dyDescent="0.15">
      <c r="B135" s="134"/>
      <c r="D135" s="135" t="s">
        <v>76</v>
      </c>
      <c r="E135" s="144" t="s">
        <v>84</v>
      </c>
      <c r="F135" s="144" t="s">
        <v>185</v>
      </c>
      <c r="J135" s="145">
        <f>BK135</f>
        <v>0</v>
      </c>
      <c r="L135" s="134"/>
      <c r="M135" s="138"/>
      <c r="N135" s="139"/>
      <c r="O135" s="139"/>
      <c r="P135" s="140">
        <f>SUM(P136:P251)</f>
        <v>295.312817</v>
      </c>
      <c r="Q135" s="139"/>
      <c r="R135" s="140">
        <f>SUM(R136:R251)</f>
        <v>191.52557408000001</v>
      </c>
      <c r="S135" s="139"/>
      <c r="T135" s="141">
        <f>SUM(T136:T251)</f>
        <v>72.611424</v>
      </c>
      <c r="AR135" s="135" t="s">
        <v>84</v>
      </c>
      <c r="AT135" s="142" t="s">
        <v>76</v>
      </c>
      <c r="AU135" s="142" t="s">
        <v>84</v>
      </c>
      <c r="AY135" s="135" t="s">
        <v>184</v>
      </c>
      <c r="BK135" s="143">
        <f>SUM(BK136:BK251)</f>
        <v>0</v>
      </c>
    </row>
    <row r="136" spans="1:65" s="2" customFormat="1" ht="62.75" customHeight="1" x14ac:dyDescent="0.15">
      <c r="A136" s="30"/>
      <c r="B136" s="146"/>
      <c r="C136" s="147" t="s">
        <v>84</v>
      </c>
      <c r="D136" s="147" t="s">
        <v>186</v>
      </c>
      <c r="E136" s="148" t="s">
        <v>669</v>
      </c>
      <c r="F136" s="149" t="s">
        <v>670</v>
      </c>
      <c r="G136" s="150" t="s">
        <v>189</v>
      </c>
      <c r="H136" s="151">
        <v>64.361999999999995</v>
      </c>
      <c r="I136" s="152"/>
      <c r="J136" s="152">
        <f>ROUND(I136*H136,2)</f>
        <v>0</v>
      </c>
      <c r="K136" s="149" t="s">
        <v>190</v>
      </c>
      <c r="L136" s="31"/>
      <c r="M136" s="153" t="s">
        <v>1</v>
      </c>
      <c r="N136" s="154" t="s">
        <v>42</v>
      </c>
      <c r="O136" s="155">
        <v>0.27200000000000002</v>
      </c>
      <c r="P136" s="155">
        <f>O136*H136</f>
        <v>17.506464000000001</v>
      </c>
      <c r="Q136" s="155">
        <v>0</v>
      </c>
      <c r="R136" s="155">
        <f>Q136*H136</f>
        <v>0</v>
      </c>
      <c r="S136" s="155">
        <v>0.26</v>
      </c>
      <c r="T136" s="156">
        <f>S136*H136</f>
        <v>16.734120000000001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7" t="s">
        <v>97</v>
      </c>
      <c r="AT136" s="157" t="s">
        <v>186</v>
      </c>
      <c r="AU136" s="157" t="s">
        <v>86</v>
      </c>
      <c r="AY136" s="18" t="s">
        <v>184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8" t="s">
        <v>84</v>
      </c>
      <c r="BK136" s="158">
        <f>ROUND(I136*H136,2)</f>
        <v>0</v>
      </c>
      <c r="BL136" s="18" t="s">
        <v>97</v>
      </c>
      <c r="BM136" s="157" t="s">
        <v>1375</v>
      </c>
    </row>
    <row r="137" spans="1:65" s="14" customFormat="1" x14ac:dyDescent="0.15">
      <c r="B137" s="169"/>
      <c r="D137" s="159" t="s">
        <v>194</v>
      </c>
      <c r="E137" s="170" t="s">
        <v>1</v>
      </c>
      <c r="F137" s="171" t="s">
        <v>1376</v>
      </c>
      <c r="H137" s="172">
        <v>64.361999999999995</v>
      </c>
      <c r="L137" s="169"/>
      <c r="M137" s="173"/>
      <c r="N137" s="174"/>
      <c r="O137" s="174"/>
      <c r="P137" s="174"/>
      <c r="Q137" s="174"/>
      <c r="R137" s="174"/>
      <c r="S137" s="174"/>
      <c r="T137" s="175"/>
      <c r="AT137" s="170" t="s">
        <v>194</v>
      </c>
      <c r="AU137" s="170" t="s">
        <v>86</v>
      </c>
      <c r="AV137" s="14" t="s">
        <v>86</v>
      </c>
      <c r="AW137" s="14" t="s">
        <v>32</v>
      </c>
      <c r="AX137" s="14" t="s">
        <v>84</v>
      </c>
      <c r="AY137" s="170" t="s">
        <v>184</v>
      </c>
    </row>
    <row r="138" spans="1:65" s="2" customFormat="1" ht="62.75" customHeight="1" x14ac:dyDescent="0.15">
      <c r="A138" s="30"/>
      <c r="B138" s="146"/>
      <c r="C138" s="147" t="s">
        <v>86</v>
      </c>
      <c r="D138" s="147" t="s">
        <v>186</v>
      </c>
      <c r="E138" s="148" t="s">
        <v>534</v>
      </c>
      <c r="F138" s="149" t="s">
        <v>535</v>
      </c>
      <c r="G138" s="150" t="s">
        <v>189</v>
      </c>
      <c r="H138" s="151">
        <v>12.407999999999999</v>
      </c>
      <c r="I138" s="152"/>
      <c r="J138" s="152">
        <f>ROUND(I138*H138,2)</f>
        <v>0</v>
      </c>
      <c r="K138" s="149" t="s">
        <v>190</v>
      </c>
      <c r="L138" s="31"/>
      <c r="M138" s="153" t="s">
        <v>1</v>
      </c>
      <c r="N138" s="154" t="s">
        <v>42</v>
      </c>
      <c r="O138" s="155">
        <v>0.05</v>
      </c>
      <c r="P138" s="155">
        <f>O138*H138</f>
        <v>0.62040000000000006</v>
      </c>
      <c r="Q138" s="155">
        <v>0</v>
      </c>
      <c r="R138" s="155">
        <f>Q138*H138</f>
        <v>0</v>
      </c>
      <c r="S138" s="155">
        <v>0.17</v>
      </c>
      <c r="T138" s="156">
        <f>S138*H138</f>
        <v>2.1093600000000001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7" t="s">
        <v>97</v>
      </c>
      <c r="AT138" s="157" t="s">
        <v>186</v>
      </c>
      <c r="AU138" s="157" t="s">
        <v>86</v>
      </c>
      <c r="AY138" s="18" t="s">
        <v>184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8" t="s">
        <v>84</v>
      </c>
      <c r="BK138" s="158">
        <f>ROUND(I138*H138,2)</f>
        <v>0</v>
      </c>
      <c r="BL138" s="18" t="s">
        <v>97</v>
      </c>
      <c r="BM138" s="157" t="s">
        <v>1377</v>
      </c>
    </row>
    <row r="139" spans="1:65" s="13" customFormat="1" x14ac:dyDescent="0.15">
      <c r="B139" s="163"/>
      <c r="D139" s="159" t="s">
        <v>194</v>
      </c>
      <c r="E139" s="164" t="s">
        <v>1</v>
      </c>
      <c r="F139" s="165" t="s">
        <v>537</v>
      </c>
      <c r="H139" s="164" t="s">
        <v>1</v>
      </c>
      <c r="L139" s="163"/>
      <c r="M139" s="166"/>
      <c r="N139" s="167"/>
      <c r="O139" s="167"/>
      <c r="P139" s="167"/>
      <c r="Q139" s="167"/>
      <c r="R139" s="167"/>
      <c r="S139" s="167"/>
      <c r="T139" s="168"/>
      <c r="AT139" s="164" t="s">
        <v>194</v>
      </c>
      <c r="AU139" s="164" t="s">
        <v>86</v>
      </c>
      <c r="AV139" s="13" t="s">
        <v>84</v>
      </c>
      <c r="AW139" s="13" t="s">
        <v>32</v>
      </c>
      <c r="AX139" s="13" t="s">
        <v>77</v>
      </c>
      <c r="AY139" s="164" t="s">
        <v>184</v>
      </c>
    </row>
    <row r="140" spans="1:65" s="14" customFormat="1" x14ac:dyDescent="0.15">
      <c r="B140" s="169"/>
      <c r="D140" s="159" t="s">
        <v>194</v>
      </c>
      <c r="E140" s="170" t="s">
        <v>1</v>
      </c>
      <c r="F140" s="171" t="s">
        <v>1378</v>
      </c>
      <c r="H140" s="172">
        <v>12.407999999999999</v>
      </c>
      <c r="L140" s="169"/>
      <c r="M140" s="173"/>
      <c r="N140" s="174"/>
      <c r="O140" s="174"/>
      <c r="P140" s="174"/>
      <c r="Q140" s="174"/>
      <c r="R140" s="174"/>
      <c r="S140" s="174"/>
      <c r="T140" s="175"/>
      <c r="AT140" s="170" t="s">
        <v>194</v>
      </c>
      <c r="AU140" s="170" t="s">
        <v>86</v>
      </c>
      <c r="AV140" s="14" t="s">
        <v>86</v>
      </c>
      <c r="AW140" s="14" t="s">
        <v>32</v>
      </c>
      <c r="AX140" s="14" t="s">
        <v>84</v>
      </c>
      <c r="AY140" s="170" t="s">
        <v>184</v>
      </c>
    </row>
    <row r="141" spans="1:65" s="2" customFormat="1" ht="66.75" customHeight="1" x14ac:dyDescent="0.15">
      <c r="A141" s="30"/>
      <c r="B141" s="146"/>
      <c r="C141" s="147" t="s">
        <v>93</v>
      </c>
      <c r="D141" s="147" t="s">
        <v>186</v>
      </c>
      <c r="E141" s="148" t="s">
        <v>187</v>
      </c>
      <c r="F141" s="149" t="s">
        <v>188</v>
      </c>
      <c r="G141" s="150" t="s">
        <v>189</v>
      </c>
      <c r="H141" s="151">
        <v>73.744</v>
      </c>
      <c r="I141" s="152"/>
      <c r="J141" s="152">
        <f>ROUND(I141*H141,2)</f>
        <v>0</v>
      </c>
      <c r="K141" s="149" t="s">
        <v>190</v>
      </c>
      <c r="L141" s="31"/>
      <c r="M141" s="153" t="s">
        <v>1</v>
      </c>
      <c r="N141" s="154" t="s">
        <v>42</v>
      </c>
      <c r="O141" s="155">
        <v>0.11899999999999999</v>
      </c>
      <c r="P141" s="155">
        <f>O141*H141</f>
        <v>8.7755359999999989</v>
      </c>
      <c r="Q141" s="155">
        <v>0</v>
      </c>
      <c r="R141" s="155">
        <f>Q141*H141</f>
        <v>0</v>
      </c>
      <c r="S141" s="155">
        <v>0.44</v>
      </c>
      <c r="T141" s="156">
        <f>S141*H141</f>
        <v>32.447360000000003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97</v>
      </c>
      <c r="AT141" s="157" t="s">
        <v>186</v>
      </c>
      <c r="AU141" s="157" t="s">
        <v>86</v>
      </c>
      <c r="AY141" s="18" t="s">
        <v>184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84</v>
      </c>
      <c r="BK141" s="158">
        <f>ROUND(I141*H141,2)</f>
        <v>0</v>
      </c>
      <c r="BL141" s="18" t="s">
        <v>97</v>
      </c>
      <c r="BM141" s="157" t="s">
        <v>1379</v>
      </c>
    </row>
    <row r="142" spans="1:65" s="2" customFormat="1" ht="30" x14ac:dyDescent="0.15">
      <c r="A142" s="30"/>
      <c r="B142" s="31"/>
      <c r="C142" s="30"/>
      <c r="D142" s="159" t="s">
        <v>192</v>
      </c>
      <c r="E142" s="30"/>
      <c r="F142" s="160" t="s">
        <v>193</v>
      </c>
      <c r="G142" s="30"/>
      <c r="H142" s="30"/>
      <c r="I142" s="30"/>
      <c r="J142" s="30"/>
      <c r="K142" s="30"/>
      <c r="L142" s="31"/>
      <c r="M142" s="161"/>
      <c r="N142" s="162"/>
      <c r="O142" s="56"/>
      <c r="P142" s="56"/>
      <c r="Q142" s="56"/>
      <c r="R142" s="56"/>
      <c r="S142" s="56"/>
      <c r="T142" s="57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8" t="s">
        <v>192</v>
      </c>
      <c r="AU142" s="18" t="s">
        <v>86</v>
      </c>
    </row>
    <row r="143" spans="1:65" s="13" customFormat="1" x14ac:dyDescent="0.15">
      <c r="B143" s="163"/>
      <c r="D143" s="159" t="s">
        <v>194</v>
      </c>
      <c r="E143" s="164" t="s">
        <v>1</v>
      </c>
      <c r="F143" s="165" t="s">
        <v>265</v>
      </c>
      <c r="H143" s="164" t="s">
        <v>1</v>
      </c>
      <c r="L143" s="163"/>
      <c r="M143" s="166"/>
      <c r="N143" s="167"/>
      <c r="O143" s="167"/>
      <c r="P143" s="167"/>
      <c r="Q143" s="167"/>
      <c r="R143" s="167"/>
      <c r="S143" s="167"/>
      <c r="T143" s="168"/>
      <c r="AT143" s="164" t="s">
        <v>194</v>
      </c>
      <c r="AU143" s="164" t="s">
        <v>86</v>
      </c>
      <c r="AV143" s="13" t="s">
        <v>84</v>
      </c>
      <c r="AW143" s="13" t="s">
        <v>32</v>
      </c>
      <c r="AX143" s="13" t="s">
        <v>77</v>
      </c>
      <c r="AY143" s="164" t="s">
        <v>184</v>
      </c>
    </row>
    <row r="144" spans="1:65" s="13" customFormat="1" x14ac:dyDescent="0.15">
      <c r="B144" s="163"/>
      <c r="D144" s="159" t="s">
        <v>194</v>
      </c>
      <c r="E144" s="164" t="s">
        <v>1</v>
      </c>
      <c r="F144" s="165" t="s">
        <v>196</v>
      </c>
      <c r="H144" s="164" t="s">
        <v>1</v>
      </c>
      <c r="L144" s="163"/>
      <c r="M144" s="166"/>
      <c r="N144" s="167"/>
      <c r="O144" s="167"/>
      <c r="P144" s="167"/>
      <c r="Q144" s="167"/>
      <c r="R144" s="167"/>
      <c r="S144" s="167"/>
      <c r="T144" s="168"/>
      <c r="AT144" s="164" t="s">
        <v>194</v>
      </c>
      <c r="AU144" s="164" t="s">
        <v>86</v>
      </c>
      <c r="AV144" s="13" t="s">
        <v>84</v>
      </c>
      <c r="AW144" s="13" t="s">
        <v>32</v>
      </c>
      <c r="AX144" s="13" t="s">
        <v>77</v>
      </c>
      <c r="AY144" s="164" t="s">
        <v>184</v>
      </c>
    </row>
    <row r="145" spans="1:65" s="14" customFormat="1" x14ac:dyDescent="0.15">
      <c r="B145" s="169"/>
      <c r="D145" s="159" t="s">
        <v>194</v>
      </c>
      <c r="E145" s="170" t="s">
        <v>1</v>
      </c>
      <c r="F145" s="171" t="s">
        <v>1380</v>
      </c>
      <c r="H145" s="172">
        <v>19.690000000000001</v>
      </c>
      <c r="L145" s="169"/>
      <c r="M145" s="173"/>
      <c r="N145" s="174"/>
      <c r="O145" s="174"/>
      <c r="P145" s="174"/>
      <c r="Q145" s="174"/>
      <c r="R145" s="174"/>
      <c r="S145" s="174"/>
      <c r="T145" s="175"/>
      <c r="AT145" s="170" t="s">
        <v>194</v>
      </c>
      <c r="AU145" s="170" t="s">
        <v>86</v>
      </c>
      <c r="AV145" s="14" t="s">
        <v>86</v>
      </c>
      <c r="AW145" s="14" t="s">
        <v>32</v>
      </c>
      <c r="AX145" s="14" t="s">
        <v>77</v>
      </c>
      <c r="AY145" s="170" t="s">
        <v>184</v>
      </c>
    </row>
    <row r="146" spans="1:65" s="14" customFormat="1" x14ac:dyDescent="0.15">
      <c r="B146" s="169"/>
      <c r="D146" s="159" t="s">
        <v>194</v>
      </c>
      <c r="E146" s="170" t="s">
        <v>1</v>
      </c>
      <c r="F146" s="171" t="s">
        <v>1378</v>
      </c>
      <c r="H146" s="172">
        <v>12.407999999999999</v>
      </c>
      <c r="L146" s="169"/>
      <c r="M146" s="173"/>
      <c r="N146" s="174"/>
      <c r="O146" s="174"/>
      <c r="P146" s="174"/>
      <c r="Q146" s="174"/>
      <c r="R146" s="174"/>
      <c r="S146" s="174"/>
      <c r="T146" s="175"/>
      <c r="AT146" s="170" t="s">
        <v>194</v>
      </c>
      <c r="AU146" s="170" t="s">
        <v>86</v>
      </c>
      <c r="AV146" s="14" t="s">
        <v>86</v>
      </c>
      <c r="AW146" s="14" t="s">
        <v>32</v>
      </c>
      <c r="AX146" s="14" t="s">
        <v>77</v>
      </c>
      <c r="AY146" s="170" t="s">
        <v>184</v>
      </c>
    </row>
    <row r="147" spans="1:65" s="14" customFormat="1" x14ac:dyDescent="0.15">
      <c r="B147" s="169"/>
      <c r="D147" s="159" t="s">
        <v>194</v>
      </c>
      <c r="E147" s="170" t="s">
        <v>1</v>
      </c>
      <c r="F147" s="171" t="s">
        <v>1381</v>
      </c>
      <c r="H147" s="172">
        <v>41.646000000000001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194</v>
      </c>
      <c r="AU147" s="170" t="s">
        <v>86</v>
      </c>
      <c r="AV147" s="14" t="s">
        <v>86</v>
      </c>
      <c r="AW147" s="14" t="s">
        <v>32</v>
      </c>
      <c r="AX147" s="14" t="s">
        <v>77</v>
      </c>
      <c r="AY147" s="170" t="s">
        <v>184</v>
      </c>
    </row>
    <row r="148" spans="1:65" s="15" customFormat="1" x14ac:dyDescent="0.15">
      <c r="B148" s="176"/>
      <c r="D148" s="159" t="s">
        <v>194</v>
      </c>
      <c r="E148" s="177" t="s">
        <v>1</v>
      </c>
      <c r="F148" s="178" t="s">
        <v>242</v>
      </c>
      <c r="H148" s="179">
        <v>73.744</v>
      </c>
      <c r="L148" s="176"/>
      <c r="M148" s="180"/>
      <c r="N148" s="181"/>
      <c r="O148" s="181"/>
      <c r="P148" s="181"/>
      <c r="Q148" s="181"/>
      <c r="R148" s="181"/>
      <c r="S148" s="181"/>
      <c r="T148" s="182"/>
      <c r="AT148" s="177" t="s">
        <v>194</v>
      </c>
      <c r="AU148" s="177" t="s">
        <v>86</v>
      </c>
      <c r="AV148" s="15" t="s">
        <v>97</v>
      </c>
      <c r="AW148" s="15" t="s">
        <v>32</v>
      </c>
      <c r="AX148" s="15" t="s">
        <v>84</v>
      </c>
      <c r="AY148" s="177" t="s">
        <v>184</v>
      </c>
    </row>
    <row r="149" spans="1:65" s="2" customFormat="1" ht="62.75" customHeight="1" x14ac:dyDescent="0.15">
      <c r="A149" s="30"/>
      <c r="B149" s="146"/>
      <c r="C149" s="147" t="s">
        <v>97</v>
      </c>
      <c r="D149" s="147" t="s">
        <v>186</v>
      </c>
      <c r="E149" s="148" t="s">
        <v>198</v>
      </c>
      <c r="F149" s="149" t="s">
        <v>199</v>
      </c>
      <c r="G149" s="150" t="s">
        <v>189</v>
      </c>
      <c r="H149" s="151">
        <v>19.690000000000001</v>
      </c>
      <c r="I149" s="152"/>
      <c r="J149" s="152">
        <f>ROUND(I149*H149,2)</f>
        <v>0</v>
      </c>
      <c r="K149" s="149" t="s">
        <v>190</v>
      </c>
      <c r="L149" s="31"/>
      <c r="M149" s="153" t="s">
        <v>1</v>
      </c>
      <c r="N149" s="154" t="s">
        <v>42</v>
      </c>
      <c r="O149" s="155">
        <v>0.19400000000000001</v>
      </c>
      <c r="P149" s="155">
        <f>O149*H149</f>
        <v>3.8198600000000003</v>
      </c>
      <c r="Q149" s="155">
        <v>0</v>
      </c>
      <c r="R149" s="155">
        <f>Q149*H149</f>
        <v>0</v>
      </c>
      <c r="S149" s="155">
        <v>0.32500000000000001</v>
      </c>
      <c r="T149" s="156">
        <f>S149*H149</f>
        <v>6.3992500000000003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7" t="s">
        <v>97</v>
      </c>
      <c r="AT149" s="157" t="s">
        <v>186</v>
      </c>
      <c r="AU149" s="157" t="s">
        <v>86</v>
      </c>
      <c r="AY149" s="18" t="s">
        <v>184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8" t="s">
        <v>84</v>
      </c>
      <c r="BK149" s="158">
        <f>ROUND(I149*H149,2)</f>
        <v>0</v>
      </c>
      <c r="BL149" s="18" t="s">
        <v>97</v>
      </c>
      <c r="BM149" s="157" t="s">
        <v>1382</v>
      </c>
    </row>
    <row r="150" spans="1:65" s="13" customFormat="1" x14ac:dyDescent="0.15">
      <c r="B150" s="163"/>
      <c r="D150" s="159" t="s">
        <v>194</v>
      </c>
      <c r="E150" s="164" t="s">
        <v>1</v>
      </c>
      <c r="F150" s="165" t="s">
        <v>265</v>
      </c>
      <c r="H150" s="164" t="s">
        <v>1</v>
      </c>
      <c r="L150" s="163"/>
      <c r="M150" s="166"/>
      <c r="N150" s="167"/>
      <c r="O150" s="167"/>
      <c r="P150" s="167"/>
      <c r="Q150" s="167"/>
      <c r="R150" s="167"/>
      <c r="S150" s="167"/>
      <c r="T150" s="168"/>
      <c r="AT150" s="164" t="s">
        <v>194</v>
      </c>
      <c r="AU150" s="164" t="s">
        <v>86</v>
      </c>
      <c r="AV150" s="13" t="s">
        <v>84</v>
      </c>
      <c r="AW150" s="13" t="s">
        <v>32</v>
      </c>
      <c r="AX150" s="13" t="s">
        <v>77</v>
      </c>
      <c r="AY150" s="164" t="s">
        <v>184</v>
      </c>
    </row>
    <row r="151" spans="1:65" s="13" customFormat="1" x14ac:dyDescent="0.15">
      <c r="B151" s="163"/>
      <c r="D151" s="159" t="s">
        <v>194</v>
      </c>
      <c r="E151" s="164" t="s">
        <v>1</v>
      </c>
      <c r="F151" s="165" t="s">
        <v>196</v>
      </c>
      <c r="H151" s="164" t="s">
        <v>1</v>
      </c>
      <c r="L151" s="163"/>
      <c r="M151" s="166"/>
      <c r="N151" s="167"/>
      <c r="O151" s="167"/>
      <c r="P151" s="167"/>
      <c r="Q151" s="167"/>
      <c r="R151" s="167"/>
      <c r="S151" s="167"/>
      <c r="T151" s="168"/>
      <c r="AT151" s="164" t="s">
        <v>194</v>
      </c>
      <c r="AU151" s="164" t="s">
        <v>86</v>
      </c>
      <c r="AV151" s="13" t="s">
        <v>84</v>
      </c>
      <c r="AW151" s="13" t="s">
        <v>32</v>
      </c>
      <c r="AX151" s="13" t="s">
        <v>77</v>
      </c>
      <c r="AY151" s="164" t="s">
        <v>184</v>
      </c>
    </row>
    <row r="152" spans="1:65" s="14" customFormat="1" x14ac:dyDescent="0.15">
      <c r="B152" s="169"/>
      <c r="D152" s="159" t="s">
        <v>194</v>
      </c>
      <c r="E152" s="170" t="s">
        <v>1</v>
      </c>
      <c r="F152" s="171" t="s">
        <v>1380</v>
      </c>
      <c r="H152" s="172">
        <v>19.690000000000001</v>
      </c>
      <c r="L152" s="169"/>
      <c r="M152" s="173"/>
      <c r="N152" s="174"/>
      <c r="O152" s="174"/>
      <c r="P152" s="174"/>
      <c r="Q152" s="174"/>
      <c r="R152" s="174"/>
      <c r="S152" s="174"/>
      <c r="T152" s="175"/>
      <c r="AT152" s="170" t="s">
        <v>194</v>
      </c>
      <c r="AU152" s="170" t="s">
        <v>86</v>
      </c>
      <c r="AV152" s="14" t="s">
        <v>86</v>
      </c>
      <c r="AW152" s="14" t="s">
        <v>32</v>
      </c>
      <c r="AX152" s="14" t="s">
        <v>84</v>
      </c>
      <c r="AY152" s="170" t="s">
        <v>184</v>
      </c>
    </row>
    <row r="153" spans="1:65" s="2" customFormat="1" ht="55.5" customHeight="1" x14ac:dyDescent="0.15">
      <c r="A153" s="30"/>
      <c r="B153" s="146"/>
      <c r="C153" s="147" t="s">
        <v>209</v>
      </c>
      <c r="D153" s="147" t="s">
        <v>186</v>
      </c>
      <c r="E153" s="148" t="s">
        <v>543</v>
      </c>
      <c r="F153" s="149" t="s">
        <v>544</v>
      </c>
      <c r="G153" s="150" t="s">
        <v>189</v>
      </c>
      <c r="H153" s="151">
        <v>12.407999999999999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9.4E-2</v>
      </c>
      <c r="P153" s="155">
        <f>O153*H153</f>
        <v>1.1663520000000001</v>
      </c>
      <c r="Q153" s="155">
        <v>0</v>
      </c>
      <c r="R153" s="155">
        <f>Q153*H153</f>
        <v>0</v>
      </c>
      <c r="S153" s="155">
        <v>9.8000000000000004E-2</v>
      </c>
      <c r="T153" s="156">
        <f>S153*H153</f>
        <v>1.215984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1383</v>
      </c>
    </row>
    <row r="154" spans="1:65" s="13" customFormat="1" x14ac:dyDescent="0.15">
      <c r="B154" s="163"/>
      <c r="D154" s="159" t="s">
        <v>194</v>
      </c>
      <c r="E154" s="164" t="s">
        <v>1</v>
      </c>
      <c r="F154" s="165" t="s">
        <v>195</v>
      </c>
      <c r="H154" s="164" t="s">
        <v>1</v>
      </c>
      <c r="L154" s="163"/>
      <c r="M154" s="166"/>
      <c r="N154" s="167"/>
      <c r="O154" s="167"/>
      <c r="P154" s="167"/>
      <c r="Q154" s="167"/>
      <c r="R154" s="167"/>
      <c r="S154" s="167"/>
      <c r="T154" s="168"/>
      <c r="AT154" s="164" t="s">
        <v>194</v>
      </c>
      <c r="AU154" s="164" t="s">
        <v>86</v>
      </c>
      <c r="AV154" s="13" t="s">
        <v>84</v>
      </c>
      <c r="AW154" s="13" t="s">
        <v>32</v>
      </c>
      <c r="AX154" s="13" t="s">
        <v>77</v>
      </c>
      <c r="AY154" s="164" t="s">
        <v>184</v>
      </c>
    </row>
    <row r="155" spans="1:65" s="13" customFormat="1" x14ac:dyDescent="0.15">
      <c r="B155" s="163"/>
      <c r="D155" s="159" t="s">
        <v>194</v>
      </c>
      <c r="E155" s="164" t="s">
        <v>1</v>
      </c>
      <c r="F155" s="165" t="s">
        <v>196</v>
      </c>
      <c r="H155" s="164" t="s">
        <v>1</v>
      </c>
      <c r="L155" s="163"/>
      <c r="M155" s="166"/>
      <c r="N155" s="167"/>
      <c r="O155" s="167"/>
      <c r="P155" s="167"/>
      <c r="Q155" s="167"/>
      <c r="R155" s="167"/>
      <c r="S155" s="167"/>
      <c r="T155" s="168"/>
      <c r="AT155" s="164" t="s">
        <v>194</v>
      </c>
      <c r="AU155" s="164" t="s">
        <v>86</v>
      </c>
      <c r="AV155" s="13" t="s">
        <v>84</v>
      </c>
      <c r="AW155" s="13" t="s">
        <v>32</v>
      </c>
      <c r="AX155" s="13" t="s">
        <v>77</v>
      </c>
      <c r="AY155" s="164" t="s">
        <v>184</v>
      </c>
    </row>
    <row r="156" spans="1:65" s="14" customFormat="1" x14ac:dyDescent="0.15">
      <c r="B156" s="169"/>
      <c r="D156" s="159" t="s">
        <v>194</v>
      </c>
      <c r="E156" s="170" t="s">
        <v>1</v>
      </c>
      <c r="F156" s="171" t="s">
        <v>1378</v>
      </c>
      <c r="H156" s="172">
        <v>12.407999999999999</v>
      </c>
      <c r="L156" s="169"/>
      <c r="M156" s="173"/>
      <c r="N156" s="174"/>
      <c r="O156" s="174"/>
      <c r="P156" s="174"/>
      <c r="Q156" s="174"/>
      <c r="R156" s="174"/>
      <c r="S156" s="174"/>
      <c r="T156" s="175"/>
      <c r="AT156" s="170" t="s">
        <v>194</v>
      </c>
      <c r="AU156" s="170" t="s">
        <v>86</v>
      </c>
      <c r="AV156" s="14" t="s">
        <v>86</v>
      </c>
      <c r="AW156" s="14" t="s">
        <v>32</v>
      </c>
      <c r="AX156" s="14" t="s">
        <v>84</v>
      </c>
      <c r="AY156" s="170" t="s">
        <v>184</v>
      </c>
    </row>
    <row r="157" spans="1:65" s="2" customFormat="1" ht="44.25" customHeight="1" x14ac:dyDescent="0.15">
      <c r="A157" s="30"/>
      <c r="B157" s="146"/>
      <c r="C157" s="147" t="s">
        <v>214</v>
      </c>
      <c r="D157" s="147" t="s">
        <v>186</v>
      </c>
      <c r="E157" s="148" t="s">
        <v>546</v>
      </c>
      <c r="F157" s="149" t="s">
        <v>547</v>
      </c>
      <c r="G157" s="150" t="s">
        <v>189</v>
      </c>
      <c r="H157" s="151">
        <v>15.792</v>
      </c>
      <c r="I157" s="152"/>
      <c r="J157" s="152">
        <f>ROUND(I157*H157,2)</f>
        <v>0</v>
      </c>
      <c r="K157" s="149" t="s">
        <v>190</v>
      </c>
      <c r="L157" s="31"/>
      <c r="M157" s="153" t="s">
        <v>1</v>
      </c>
      <c r="N157" s="154" t="s">
        <v>42</v>
      </c>
      <c r="O157" s="155">
        <v>7.5999999999999998E-2</v>
      </c>
      <c r="P157" s="155">
        <f>O157*H157</f>
        <v>1.2001919999999999</v>
      </c>
      <c r="Q157" s="155">
        <v>4.0000000000000003E-5</v>
      </c>
      <c r="R157" s="155">
        <f>Q157*H157</f>
        <v>6.3168000000000002E-4</v>
      </c>
      <c r="S157" s="155">
        <v>0.115</v>
      </c>
      <c r="T157" s="156">
        <f>S157*H157</f>
        <v>1.8160800000000001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7" t="s">
        <v>97</v>
      </c>
      <c r="AT157" s="157" t="s">
        <v>186</v>
      </c>
      <c r="AU157" s="157" t="s">
        <v>86</v>
      </c>
      <c r="AY157" s="18" t="s">
        <v>184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84</v>
      </c>
      <c r="BK157" s="158">
        <f>ROUND(I157*H157,2)</f>
        <v>0</v>
      </c>
      <c r="BL157" s="18" t="s">
        <v>97</v>
      </c>
      <c r="BM157" s="157" t="s">
        <v>1384</v>
      </c>
    </row>
    <row r="158" spans="1:65" s="13" customFormat="1" x14ac:dyDescent="0.15">
      <c r="B158" s="163"/>
      <c r="D158" s="159" t="s">
        <v>194</v>
      </c>
      <c r="E158" s="164" t="s">
        <v>1</v>
      </c>
      <c r="F158" s="165" t="s">
        <v>265</v>
      </c>
      <c r="H158" s="164" t="s">
        <v>1</v>
      </c>
      <c r="L158" s="163"/>
      <c r="M158" s="166"/>
      <c r="N158" s="167"/>
      <c r="O158" s="167"/>
      <c r="P158" s="167"/>
      <c r="Q158" s="167"/>
      <c r="R158" s="167"/>
      <c r="S158" s="167"/>
      <c r="T158" s="168"/>
      <c r="AT158" s="164" t="s">
        <v>194</v>
      </c>
      <c r="AU158" s="164" t="s">
        <v>86</v>
      </c>
      <c r="AV158" s="13" t="s">
        <v>84</v>
      </c>
      <c r="AW158" s="13" t="s">
        <v>32</v>
      </c>
      <c r="AX158" s="13" t="s">
        <v>77</v>
      </c>
      <c r="AY158" s="164" t="s">
        <v>184</v>
      </c>
    </row>
    <row r="159" spans="1:65" s="13" customFormat="1" x14ac:dyDescent="0.15">
      <c r="B159" s="163"/>
      <c r="D159" s="159" t="s">
        <v>194</v>
      </c>
      <c r="E159" s="164" t="s">
        <v>1</v>
      </c>
      <c r="F159" s="165" t="s">
        <v>196</v>
      </c>
      <c r="H159" s="164" t="s">
        <v>1</v>
      </c>
      <c r="L159" s="163"/>
      <c r="M159" s="166"/>
      <c r="N159" s="167"/>
      <c r="O159" s="167"/>
      <c r="P159" s="167"/>
      <c r="Q159" s="167"/>
      <c r="R159" s="167"/>
      <c r="S159" s="167"/>
      <c r="T159" s="168"/>
      <c r="AT159" s="164" t="s">
        <v>194</v>
      </c>
      <c r="AU159" s="164" t="s">
        <v>86</v>
      </c>
      <c r="AV159" s="13" t="s">
        <v>84</v>
      </c>
      <c r="AW159" s="13" t="s">
        <v>32</v>
      </c>
      <c r="AX159" s="13" t="s">
        <v>77</v>
      </c>
      <c r="AY159" s="164" t="s">
        <v>184</v>
      </c>
    </row>
    <row r="160" spans="1:65" s="14" customFormat="1" x14ac:dyDescent="0.15">
      <c r="B160" s="169"/>
      <c r="D160" s="159" t="s">
        <v>194</v>
      </c>
      <c r="E160" s="170" t="s">
        <v>1</v>
      </c>
      <c r="F160" s="171" t="s">
        <v>1385</v>
      </c>
      <c r="H160" s="172">
        <v>15.792</v>
      </c>
      <c r="L160" s="169"/>
      <c r="M160" s="173"/>
      <c r="N160" s="174"/>
      <c r="O160" s="174"/>
      <c r="P160" s="174"/>
      <c r="Q160" s="174"/>
      <c r="R160" s="174"/>
      <c r="S160" s="174"/>
      <c r="T160" s="175"/>
      <c r="AT160" s="170" t="s">
        <v>194</v>
      </c>
      <c r="AU160" s="170" t="s">
        <v>86</v>
      </c>
      <c r="AV160" s="14" t="s">
        <v>86</v>
      </c>
      <c r="AW160" s="14" t="s">
        <v>32</v>
      </c>
      <c r="AX160" s="14" t="s">
        <v>84</v>
      </c>
      <c r="AY160" s="170" t="s">
        <v>184</v>
      </c>
    </row>
    <row r="161" spans="1:65" s="2" customFormat="1" ht="49" customHeight="1" x14ac:dyDescent="0.15">
      <c r="A161" s="30"/>
      <c r="B161" s="146"/>
      <c r="C161" s="147" t="s">
        <v>220</v>
      </c>
      <c r="D161" s="147" t="s">
        <v>186</v>
      </c>
      <c r="E161" s="148" t="s">
        <v>201</v>
      </c>
      <c r="F161" s="149" t="s">
        <v>202</v>
      </c>
      <c r="G161" s="150" t="s">
        <v>189</v>
      </c>
      <c r="H161" s="151">
        <v>19.690000000000001</v>
      </c>
      <c r="I161" s="152"/>
      <c r="J161" s="152">
        <f>ROUND(I161*H161,2)</f>
        <v>0</v>
      </c>
      <c r="K161" s="149" t="s">
        <v>1</v>
      </c>
      <c r="L161" s="31"/>
      <c r="M161" s="153" t="s">
        <v>1</v>
      </c>
      <c r="N161" s="154" t="s">
        <v>42</v>
      </c>
      <c r="O161" s="155">
        <v>3.4000000000000002E-2</v>
      </c>
      <c r="P161" s="155">
        <f>O161*H161</f>
        <v>0.66946000000000006</v>
      </c>
      <c r="Q161" s="155">
        <v>9.0000000000000006E-5</v>
      </c>
      <c r="R161" s="155">
        <f>Q161*H161</f>
        <v>1.7721000000000002E-3</v>
      </c>
      <c r="S161" s="155">
        <v>0.25600000000000001</v>
      </c>
      <c r="T161" s="156">
        <f>S161*H161</f>
        <v>5.0406400000000007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97</v>
      </c>
      <c r="AT161" s="157" t="s">
        <v>186</v>
      </c>
      <c r="AU161" s="157" t="s">
        <v>86</v>
      </c>
      <c r="AY161" s="18" t="s">
        <v>184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84</v>
      </c>
      <c r="BK161" s="158">
        <f>ROUND(I161*H161,2)</f>
        <v>0</v>
      </c>
      <c r="BL161" s="18" t="s">
        <v>97</v>
      </c>
      <c r="BM161" s="157" t="s">
        <v>1386</v>
      </c>
    </row>
    <row r="162" spans="1:65" s="2" customFormat="1" ht="30" x14ac:dyDescent="0.15">
      <c r="A162" s="30"/>
      <c r="B162" s="31"/>
      <c r="C162" s="30"/>
      <c r="D162" s="159" t="s">
        <v>192</v>
      </c>
      <c r="E162" s="30"/>
      <c r="F162" s="160" t="s">
        <v>204</v>
      </c>
      <c r="G162" s="30"/>
      <c r="H162" s="30"/>
      <c r="I162" s="30"/>
      <c r="J162" s="30"/>
      <c r="K162" s="30"/>
      <c r="L162" s="31"/>
      <c r="M162" s="161"/>
      <c r="N162" s="162"/>
      <c r="O162" s="56"/>
      <c r="P162" s="56"/>
      <c r="Q162" s="56"/>
      <c r="R162" s="56"/>
      <c r="S162" s="56"/>
      <c r="T162" s="57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8" t="s">
        <v>192</v>
      </c>
      <c r="AU162" s="18" t="s">
        <v>86</v>
      </c>
    </row>
    <row r="163" spans="1:65" s="13" customFormat="1" x14ac:dyDescent="0.15">
      <c r="B163" s="163"/>
      <c r="D163" s="159" t="s">
        <v>194</v>
      </c>
      <c r="E163" s="164" t="s">
        <v>1</v>
      </c>
      <c r="F163" s="165" t="s">
        <v>265</v>
      </c>
      <c r="H163" s="164" t="s">
        <v>1</v>
      </c>
      <c r="L163" s="163"/>
      <c r="M163" s="166"/>
      <c r="N163" s="167"/>
      <c r="O163" s="167"/>
      <c r="P163" s="167"/>
      <c r="Q163" s="167"/>
      <c r="R163" s="167"/>
      <c r="S163" s="167"/>
      <c r="T163" s="168"/>
      <c r="AT163" s="164" t="s">
        <v>194</v>
      </c>
      <c r="AU163" s="164" t="s">
        <v>86</v>
      </c>
      <c r="AV163" s="13" t="s">
        <v>84</v>
      </c>
      <c r="AW163" s="13" t="s">
        <v>32</v>
      </c>
      <c r="AX163" s="13" t="s">
        <v>77</v>
      </c>
      <c r="AY163" s="164" t="s">
        <v>184</v>
      </c>
    </row>
    <row r="164" spans="1:65" s="13" customFormat="1" x14ac:dyDescent="0.15">
      <c r="B164" s="163"/>
      <c r="D164" s="159" t="s">
        <v>194</v>
      </c>
      <c r="E164" s="164" t="s">
        <v>1</v>
      </c>
      <c r="F164" s="165" t="s">
        <v>196</v>
      </c>
      <c r="H164" s="164" t="s">
        <v>1</v>
      </c>
      <c r="L164" s="163"/>
      <c r="M164" s="166"/>
      <c r="N164" s="167"/>
      <c r="O164" s="167"/>
      <c r="P164" s="167"/>
      <c r="Q164" s="167"/>
      <c r="R164" s="167"/>
      <c r="S164" s="167"/>
      <c r="T164" s="168"/>
      <c r="AT164" s="164" t="s">
        <v>194</v>
      </c>
      <c r="AU164" s="164" t="s">
        <v>86</v>
      </c>
      <c r="AV164" s="13" t="s">
        <v>84</v>
      </c>
      <c r="AW164" s="13" t="s">
        <v>32</v>
      </c>
      <c r="AX164" s="13" t="s">
        <v>77</v>
      </c>
      <c r="AY164" s="164" t="s">
        <v>184</v>
      </c>
    </row>
    <row r="165" spans="1:65" s="14" customFormat="1" x14ac:dyDescent="0.15">
      <c r="B165" s="169"/>
      <c r="D165" s="159" t="s">
        <v>194</v>
      </c>
      <c r="E165" s="170" t="s">
        <v>1</v>
      </c>
      <c r="F165" s="171" t="s">
        <v>1380</v>
      </c>
      <c r="H165" s="172">
        <v>19.690000000000001</v>
      </c>
      <c r="L165" s="169"/>
      <c r="M165" s="173"/>
      <c r="N165" s="174"/>
      <c r="O165" s="174"/>
      <c r="P165" s="174"/>
      <c r="Q165" s="174"/>
      <c r="R165" s="174"/>
      <c r="S165" s="174"/>
      <c r="T165" s="175"/>
      <c r="AT165" s="170" t="s">
        <v>194</v>
      </c>
      <c r="AU165" s="170" t="s">
        <v>86</v>
      </c>
      <c r="AV165" s="14" t="s">
        <v>86</v>
      </c>
      <c r="AW165" s="14" t="s">
        <v>32</v>
      </c>
      <c r="AX165" s="14" t="s">
        <v>84</v>
      </c>
      <c r="AY165" s="170" t="s">
        <v>184</v>
      </c>
    </row>
    <row r="166" spans="1:65" s="2" customFormat="1" ht="49" customHeight="1" x14ac:dyDescent="0.15">
      <c r="A166" s="30"/>
      <c r="B166" s="146"/>
      <c r="C166" s="147" t="s">
        <v>226</v>
      </c>
      <c r="D166" s="147" t="s">
        <v>186</v>
      </c>
      <c r="E166" s="148" t="s">
        <v>205</v>
      </c>
      <c r="F166" s="149" t="s">
        <v>206</v>
      </c>
      <c r="G166" s="150" t="s">
        <v>189</v>
      </c>
      <c r="H166" s="151">
        <v>19.690000000000001</v>
      </c>
      <c r="I166" s="152"/>
      <c r="J166" s="152">
        <f>ROUND(I166*H166,2)</f>
        <v>0</v>
      </c>
      <c r="K166" s="149" t="s">
        <v>1</v>
      </c>
      <c r="L166" s="31"/>
      <c r="M166" s="153" t="s">
        <v>1</v>
      </c>
      <c r="N166" s="154" t="s">
        <v>42</v>
      </c>
      <c r="O166" s="155">
        <v>3.4000000000000002E-2</v>
      </c>
      <c r="P166" s="155">
        <f>O166*H166</f>
        <v>0.66946000000000006</v>
      </c>
      <c r="Q166" s="155">
        <v>9.0000000000000006E-5</v>
      </c>
      <c r="R166" s="155">
        <f>Q166*H166</f>
        <v>1.7721000000000002E-3</v>
      </c>
      <c r="S166" s="155">
        <v>0.23499999999999999</v>
      </c>
      <c r="T166" s="156">
        <f>S166*H166</f>
        <v>4.6271500000000003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7" t="s">
        <v>97</v>
      </c>
      <c r="AT166" s="157" t="s">
        <v>186</v>
      </c>
      <c r="AU166" s="157" t="s">
        <v>86</v>
      </c>
      <c r="AY166" s="18" t="s">
        <v>184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8" t="s">
        <v>84</v>
      </c>
      <c r="BK166" s="158">
        <f>ROUND(I166*H166,2)</f>
        <v>0</v>
      </c>
      <c r="BL166" s="18" t="s">
        <v>97</v>
      </c>
      <c r="BM166" s="157" t="s">
        <v>1387</v>
      </c>
    </row>
    <row r="167" spans="1:65" s="2" customFormat="1" ht="30" x14ac:dyDescent="0.15">
      <c r="A167" s="30"/>
      <c r="B167" s="31"/>
      <c r="C167" s="30"/>
      <c r="D167" s="159" t="s">
        <v>192</v>
      </c>
      <c r="E167" s="30"/>
      <c r="F167" s="160" t="s">
        <v>208</v>
      </c>
      <c r="G167" s="30"/>
      <c r="H167" s="30"/>
      <c r="I167" s="30"/>
      <c r="J167" s="30"/>
      <c r="K167" s="30"/>
      <c r="L167" s="31"/>
      <c r="M167" s="161"/>
      <c r="N167" s="162"/>
      <c r="O167" s="56"/>
      <c r="P167" s="56"/>
      <c r="Q167" s="56"/>
      <c r="R167" s="56"/>
      <c r="S167" s="56"/>
      <c r="T167" s="57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8" t="s">
        <v>192</v>
      </c>
      <c r="AU167" s="18" t="s">
        <v>86</v>
      </c>
    </row>
    <row r="168" spans="1:65" s="13" customFormat="1" x14ac:dyDescent="0.15">
      <c r="B168" s="163"/>
      <c r="D168" s="159" t="s">
        <v>194</v>
      </c>
      <c r="E168" s="164" t="s">
        <v>1</v>
      </c>
      <c r="F168" s="165" t="s">
        <v>265</v>
      </c>
      <c r="H168" s="164" t="s">
        <v>1</v>
      </c>
      <c r="L168" s="163"/>
      <c r="M168" s="166"/>
      <c r="N168" s="167"/>
      <c r="O168" s="167"/>
      <c r="P168" s="167"/>
      <c r="Q168" s="167"/>
      <c r="R168" s="167"/>
      <c r="S168" s="167"/>
      <c r="T168" s="168"/>
      <c r="AT168" s="164" t="s">
        <v>194</v>
      </c>
      <c r="AU168" s="164" t="s">
        <v>86</v>
      </c>
      <c r="AV168" s="13" t="s">
        <v>84</v>
      </c>
      <c r="AW168" s="13" t="s">
        <v>32</v>
      </c>
      <c r="AX168" s="13" t="s">
        <v>77</v>
      </c>
      <c r="AY168" s="164" t="s">
        <v>184</v>
      </c>
    </row>
    <row r="169" spans="1:65" s="13" customFormat="1" x14ac:dyDescent="0.15">
      <c r="B169" s="163"/>
      <c r="D169" s="159" t="s">
        <v>194</v>
      </c>
      <c r="E169" s="164" t="s">
        <v>1</v>
      </c>
      <c r="F169" s="165" t="s">
        <v>196</v>
      </c>
      <c r="H169" s="164" t="s">
        <v>1</v>
      </c>
      <c r="L169" s="163"/>
      <c r="M169" s="166"/>
      <c r="N169" s="167"/>
      <c r="O169" s="167"/>
      <c r="P169" s="167"/>
      <c r="Q169" s="167"/>
      <c r="R169" s="167"/>
      <c r="S169" s="167"/>
      <c r="T169" s="168"/>
      <c r="AT169" s="164" t="s">
        <v>194</v>
      </c>
      <c r="AU169" s="164" t="s">
        <v>86</v>
      </c>
      <c r="AV169" s="13" t="s">
        <v>84</v>
      </c>
      <c r="AW169" s="13" t="s">
        <v>32</v>
      </c>
      <c r="AX169" s="13" t="s">
        <v>77</v>
      </c>
      <c r="AY169" s="164" t="s">
        <v>184</v>
      </c>
    </row>
    <row r="170" spans="1:65" s="14" customFormat="1" x14ac:dyDescent="0.15">
      <c r="B170" s="169"/>
      <c r="D170" s="159" t="s">
        <v>194</v>
      </c>
      <c r="E170" s="170" t="s">
        <v>1</v>
      </c>
      <c r="F170" s="171" t="s">
        <v>1380</v>
      </c>
      <c r="H170" s="172">
        <v>19.690000000000001</v>
      </c>
      <c r="L170" s="169"/>
      <c r="M170" s="173"/>
      <c r="N170" s="174"/>
      <c r="O170" s="174"/>
      <c r="P170" s="174"/>
      <c r="Q170" s="174"/>
      <c r="R170" s="174"/>
      <c r="S170" s="174"/>
      <c r="T170" s="175"/>
      <c r="AT170" s="170" t="s">
        <v>194</v>
      </c>
      <c r="AU170" s="170" t="s">
        <v>86</v>
      </c>
      <c r="AV170" s="14" t="s">
        <v>86</v>
      </c>
      <c r="AW170" s="14" t="s">
        <v>32</v>
      </c>
      <c r="AX170" s="14" t="s">
        <v>84</v>
      </c>
      <c r="AY170" s="170" t="s">
        <v>184</v>
      </c>
    </row>
    <row r="171" spans="1:65" s="2" customFormat="1" ht="49" customHeight="1" x14ac:dyDescent="0.15">
      <c r="A171" s="30"/>
      <c r="B171" s="146"/>
      <c r="C171" s="147" t="s">
        <v>232</v>
      </c>
      <c r="D171" s="147" t="s">
        <v>186</v>
      </c>
      <c r="E171" s="148" t="s">
        <v>210</v>
      </c>
      <c r="F171" s="149" t="s">
        <v>211</v>
      </c>
      <c r="G171" s="150" t="s">
        <v>189</v>
      </c>
      <c r="H171" s="151">
        <v>19.690000000000001</v>
      </c>
      <c r="I171" s="152"/>
      <c r="J171" s="152">
        <f>ROUND(I171*H171,2)</f>
        <v>0</v>
      </c>
      <c r="K171" s="149" t="s">
        <v>190</v>
      </c>
      <c r="L171" s="31"/>
      <c r="M171" s="153" t="s">
        <v>1</v>
      </c>
      <c r="N171" s="154" t="s">
        <v>42</v>
      </c>
      <c r="O171" s="155">
        <v>1.6E-2</v>
      </c>
      <c r="P171" s="155">
        <f>O171*H171</f>
        <v>0.31504000000000004</v>
      </c>
      <c r="Q171" s="155">
        <v>4.0000000000000003E-5</v>
      </c>
      <c r="R171" s="155">
        <f>Q171*H171</f>
        <v>7.8760000000000006E-4</v>
      </c>
      <c r="S171" s="155">
        <v>9.1999999999999998E-2</v>
      </c>
      <c r="T171" s="156">
        <f>S171*H171</f>
        <v>1.81148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7" t="s">
        <v>97</v>
      </c>
      <c r="AT171" s="157" t="s">
        <v>186</v>
      </c>
      <c r="AU171" s="157" t="s">
        <v>86</v>
      </c>
      <c r="AY171" s="18" t="s">
        <v>184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8" t="s">
        <v>84</v>
      </c>
      <c r="BK171" s="158">
        <f>ROUND(I171*H171,2)</f>
        <v>0</v>
      </c>
      <c r="BL171" s="18" t="s">
        <v>97</v>
      </c>
      <c r="BM171" s="157" t="s">
        <v>1388</v>
      </c>
    </row>
    <row r="172" spans="1:65" s="2" customFormat="1" ht="30" x14ac:dyDescent="0.15">
      <c r="A172" s="30"/>
      <c r="B172" s="31"/>
      <c r="C172" s="30"/>
      <c r="D172" s="159" t="s">
        <v>192</v>
      </c>
      <c r="E172" s="30"/>
      <c r="F172" s="160" t="s">
        <v>213</v>
      </c>
      <c r="G172" s="30"/>
      <c r="H172" s="30"/>
      <c r="I172" s="30"/>
      <c r="J172" s="30"/>
      <c r="K172" s="30"/>
      <c r="L172" s="31"/>
      <c r="M172" s="161"/>
      <c r="N172" s="162"/>
      <c r="O172" s="56"/>
      <c r="P172" s="56"/>
      <c r="Q172" s="56"/>
      <c r="R172" s="56"/>
      <c r="S172" s="56"/>
      <c r="T172" s="57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8" t="s">
        <v>192</v>
      </c>
      <c r="AU172" s="18" t="s">
        <v>86</v>
      </c>
    </row>
    <row r="173" spans="1:65" s="13" customFormat="1" x14ac:dyDescent="0.15">
      <c r="B173" s="163"/>
      <c r="D173" s="159" t="s">
        <v>194</v>
      </c>
      <c r="E173" s="164" t="s">
        <v>1</v>
      </c>
      <c r="F173" s="165" t="s">
        <v>265</v>
      </c>
      <c r="H173" s="164" t="s">
        <v>1</v>
      </c>
      <c r="L173" s="163"/>
      <c r="M173" s="166"/>
      <c r="N173" s="167"/>
      <c r="O173" s="167"/>
      <c r="P173" s="167"/>
      <c r="Q173" s="167"/>
      <c r="R173" s="167"/>
      <c r="S173" s="167"/>
      <c r="T173" s="168"/>
      <c r="AT173" s="164" t="s">
        <v>194</v>
      </c>
      <c r="AU173" s="164" t="s">
        <v>86</v>
      </c>
      <c r="AV173" s="13" t="s">
        <v>84</v>
      </c>
      <c r="AW173" s="13" t="s">
        <v>32</v>
      </c>
      <c r="AX173" s="13" t="s">
        <v>77</v>
      </c>
      <c r="AY173" s="164" t="s">
        <v>184</v>
      </c>
    </row>
    <row r="174" spans="1:65" s="13" customFormat="1" x14ac:dyDescent="0.15">
      <c r="B174" s="163"/>
      <c r="D174" s="159" t="s">
        <v>194</v>
      </c>
      <c r="E174" s="164" t="s">
        <v>1</v>
      </c>
      <c r="F174" s="165" t="s">
        <v>196</v>
      </c>
      <c r="H174" s="164" t="s">
        <v>1</v>
      </c>
      <c r="L174" s="163"/>
      <c r="M174" s="166"/>
      <c r="N174" s="167"/>
      <c r="O174" s="167"/>
      <c r="P174" s="167"/>
      <c r="Q174" s="167"/>
      <c r="R174" s="167"/>
      <c r="S174" s="167"/>
      <c r="T174" s="168"/>
      <c r="AT174" s="164" t="s">
        <v>194</v>
      </c>
      <c r="AU174" s="164" t="s">
        <v>86</v>
      </c>
      <c r="AV174" s="13" t="s">
        <v>84</v>
      </c>
      <c r="AW174" s="13" t="s">
        <v>32</v>
      </c>
      <c r="AX174" s="13" t="s">
        <v>77</v>
      </c>
      <c r="AY174" s="164" t="s">
        <v>184</v>
      </c>
    </row>
    <row r="175" spans="1:65" s="14" customFormat="1" x14ac:dyDescent="0.15">
      <c r="B175" s="169"/>
      <c r="D175" s="159" t="s">
        <v>194</v>
      </c>
      <c r="E175" s="170" t="s">
        <v>1</v>
      </c>
      <c r="F175" s="171" t="s">
        <v>1380</v>
      </c>
      <c r="H175" s="172">
        <v>19.690000000000001</v>
      </c>
      <c r="L175" s="169"/>
      <c r="M175" s="173"/>
      <c r="N175" s="174"/>
      <c r="O175" s="174"/>
      <c r="P175" s="174"/>
      <c r="Q175" s="174"/>
      <c r="R175" s="174"/>
      <c r="S175" s="174"/>
      <c r="T175" s="175"/>
      <c r="AT175" s="170" t="s">
        <v>194</v>
      </c>
      <c r="AU175" s="170" t="s">
        <v>86</v>
      </c>
      <c r="AV175" s="14" t="s">
        <v>86</v>
      </c>
      <c r="AW175" s="14" t="s">
        <v>32</v>
      </c>
      <c r="AX175" s="14" t="s">
        <v>84</v>
      </c>
      <c r="AY175" s="170" t="s">
        <v>184</v>
      </c>
    </row>
    <row r="176" spans="1:65" s="2" customFormat="1" ht="49" customHeight="1" x14ac:dyDescent="0.15">
      <c r="A176" s="30"/>
      <c r="B176" s="146"/>
      <c r="C176" s="147" t="s">
        <v>236</v>
      </c>
      <c r="D176" s="147" t="s">
        <v>186</v>
      </c>
      <c r="E176" s="148" t="s">
        <v>686</v>
      </c>
      <c r="F176" s="149" t="s">
        <v>687</v>
      </c>
      <c r="G176" s="150" t="s">
        <v>229</v>
      </c>
      <c r="H176" s="151">
        <v>2</v>
      </c>
      <c r="I176" s="152"/>
      <c r="J176" s="152">
        <f>ROUND(I176*H176,2)</f>
        <v>0</v>
      </c>
      <c r="K176" s="149" t="s">
        <v>190</v>
      </c>
      <c r="L176" s="31"/>
      <c r="M176" s="153" t="s">
        <v>1</v>
      </c>
      <c r="N176" s="154" t="s">
        <v>42</v>
      </c>
      <c r="O176" s="155">
        <v>0.13300000000000001</v>
      </c>
      <c r="P176" s="155">
        <f>O176*H176</f>
        <v>0.26600000000000001</v>
      </c>
      <c r="Q176" s="155">
        <v>0</v>
      </c>
      <c r="R176" s="155">
        <f>Q176*H176</f>
        <v>0</v>
      </c>
      <c r="S176" s="155">
        <v>0.20499999999999999</v>
      </c>
      <c r="T176" s="156">
        <f>S176*H176</f>
        <v>0.41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7" t="s">
        <v>97</v>
      </c>
      <c r="AT176" s="157" t="s">
        <v>186</v>
      </c>
      <c r="AU176" s="157" t="s">
        <v>86</v>
      </c>
      <c r="AY176" s="18" t="s">
        <v>184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8" t="s">
        <v>84</v>
      </c>
      <c r="BK176" s="158">
        <f>ROUND(I176*H176,2)</f>
        <v>0</v>
      </c>
      <c r="BL176" s="18" t="s">
        <v>97</v>
      </c>
      <c r="BM176" s="157" t="s">
        <v>1389</v>
      </c>
    </row>
    <row r="177" spans="1:65" s="2" customFormat="1" ht="90" customHeight="1" x14ac:dyDescent="0.15">
      <c r="A177" s="30"/>
      <c r="B177" s="146"/>
      <c r="C177" s="147" t="s">
        <v>143</v>
      </c>
      <c r="D177" s="147" t="s">
        <v>186</v>
      </c>
      <c r="E177" s="148" t="s">
        <v>227</v>
      </c>
      <c r="F177" s="149" t="s">
        <v>228</v>
      </c>
      <c r="G177" s="150" t="s">
        <v>229</v>
      </c>
      <c r="H177" s="151">
        <v>1.1000000000000001</v>
      </c>
      <c r="I177" s="152"/>
      <c r="J177" s="152">
        <f>ROUND(I177*H177,2)</f>
        <v>0</v>
      </c>
      <c r="K177" s="149" t="s">
        <v>190</v>
      </c>
      <c r="L177" s="31"/>
      <c r="M177" s="153" t="s">
        <v>1</v>
      </c>
      <c r="N177" s="154" t="s">
        <v>42</v>
      </c>
      <c r="O177" s="155">
        <v>0.58099999999999996</v>
      </c>
      <c r="P177" s="155">
        <f>O177*H177</f>
        <v>0.6391</v>
      </c>
      <c r="Q177" s="155">
        <v>3.6900000000000002E-2</v>
      </c>
      <c r="R177" s="155">
        <f>Q177*H177</f>
        <v>4.0590000000000008E-2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97</v>
      </c>
      <c r="AT177" s="157" t="s">
        <v>186</v>
      </c>
      <c r="AU177" s="157" t="s">
        <v>86</v>
      </c>
      <c r="AY177" s="18" t="s">
        <v>184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97</v>
      </c>
      <c r="BM177" s="157" t="s">
        <v>1390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558</v>
      </c>
      <c r="H178" s="172">
        <v>1.1000000000000001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84</v>
      </c>
      <c r="AY178" s="170" t="s">
        <v>184</v>
      </c>
    </row>
    <row r="179" spans="1:65" s="2" customFormat="1" ht="66.75" customHeight="1" x14ac:dyDescent="0.15">
      <c r="A179" s="30"/>
      <c r="B179" s="146"/>
      <c r="C179" s="147" t="s">
        <v>146</v>
      </c>
      <c r="D179" s="147" t="s">
        <v>186</v>
      </c>
      <c r="E179" s="148" t="s">
        <v>233</v>
      </c>
      <c r="F179" s="149" t="s">
        <v>234</v>
      </c>
      <c r="G179" s="150" t="s">
        <v>229</v>
      </c>
      <c r="H179" s="151">
        <v>12.1</v>
      </c>
      <c r="I179" s="152"/>
      <c r="J179" s="152">
        <f>ROUND(I179*H179,2)</f>
        <v>0</v>
      </c>
      <c r="K179" s="149" t="s">
        <v>190</v>
      </c>
      <c r="L179" s="31"/>
      <c r="M179" s="153" t="s">
        <v>1</v>
      </c>
      <c r="N179" s="154" t="s">
        <v>42</v>
      </c>
      <c r="O179" s="155">
        <v>0.54700000000000004</v>
      </c>
      <c r="P179" s="155">
        <f>O179*H179</f>
        <v>6.6187000000000005</v>
      </c>
      <c r="Q179" s="155">
        <v>3.6900000000000002E-2</v>
      </c>
      <c r="R179" s="155">
        <f>Q179*H179</f>
        <v>0.44649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1391</v>
      </c>
    </row>
    <row r="180" spans="1:65" s="14" customFormat="1" x14ac:dyDescent="0.15">
      <c r="B180" s="169"/>
      <c r="D180" s="159" t="s">
        <v>194</v>
      </c>
      <c r="E180" s="170" t="s">
        <v>1</v>
      </c>
      <c r="F180" s="171" t="s">
        <v>1392</v>
      </c>
      <c r="H180" s="172">
        <v>12.1</v>
      </c>
      <c r="L180" s="169"/>
      <c r="M180" s="173"/>
      <c r="N180" s="174"/>
      <c r="O180" s="174"/>
      <c r="P180" s="174"/>
      <c r="Q180" s="174"/>
      <c r="R180" s="174"/>
      <c r="S180" s="174"/>
      <c r="T180" s="175"/>
      <c r="AT180" s="170" t="s">
        <v>194</v>
      </c>
      <c r="AU180" s="170" t="s">
        <v>86</v>
      </c>
      <c r="AV180" s="14" t="s">
        <v>86</v>
      </c>
      <c r="AW180" s="14" t="s">
        <v>32</v>
      </c>
      <c r="AX180" s="14" t="s">
        <v>84</v>
      </c>
      <c r="AY180" s="170" t="s">
        <v>184</v>
      </c>
    </row>
    <row r="181" spans="1:65" s="2" customFormat="1" ht="24.25" customHeight="1" x14ac:dyDescent="0.15">
      <c r="A181" s="30"/>
      <c r="B181" s="146"/>
      <c r="C181" s="147" t="s">
        <v>254</v>
      </c>
      <c r="D181" s="147" t="s">
        <v>186</v>
      </c>
      <c r="E181" s="148" t="s">
        <v>1023</v>
      </c>
      <c r="F181" s="149" t="s">
        <v>1024</v>
      </c>
      <c r="G181" s="150" t="s">
        <v>189</v>
      </c>
      <c r="H181" s="151">
        <v>9.2289999999999992</v>
      </c>
      <c r="I181" s="152"/>
      <c r="J181" s="152">
        <f>ROUND(I181*H181,2)</f>
        <v>0</v>
      </c>
      <c r="K181" s="149" t="s">
        <v>190</v>
      </c>
      <c r="L181" s="31"/>
      <c r="M181" s="153" t="s">
        <v>1</v>
      </c>
      <c r="N181" s="154" t="s">
        <v>42</v>
      </c>
      <c r="O181" s="155">
        <v>7.5999999999999998E-2</v>
      </c>
      <c r="P181" s="155">
        <f>O181*H181</f>
        <v>0.70140399999999992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97</v>
      </c>
      <c r="AT181" s="157" t="s">
        <v>186</v>
      </c>
      <c r="AU181" s="157" t="s">
        <v>86</v>
      </c>
      <c r="AY181" s="18" t="s">
        <v>184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84</v>
      </c>
      <c r="BK181" s="158">
        <f>ROUND(I181*H181,2)</f>
        <v>0</v>
      </c>
      <c r="BL181" s="18" t="s">
        <v>97</v>
      </c>
      <c r="BM181" s="157" t="s">
        <v>1393</v>
      </c>
    </row>
    <row r="182" spans="1:65" s="13" customFormat="1" x14ac:dyDescent="0.15">
      <c r="B182" s="163"/>
      <c r="D182" s="159" t="s">
        <v>194</v>
      </c>
      <c r="E182" s="164" t="s">
        <v>1</v>
      </c>
      <c r="F182" s="165" t="s">
        <v>265</v>
      </c>
      <c r="H182" s="164" t="s">
        <v>1</v>
      </c>
      <c r="L182" s="163"/>
      <c r="M182" s="166"/>
      <c r="N182" s="167"/>
      <c r="O182" s="167"/>
      <c r="P182" s="167"/>
      <c r="Q182" s="167"/>
      <c r="R182" s="167"/>
      <c r="S182" s="167"/>
      <c r="T182" s="168"/>
      <c r="AT182" s="164" t="s">
        <v>194</v>
      </c>
      <c r="AU182" s="164" t="s">
        <v>86</v>
      </c>
      <c r="AV182" s="13" t="s">
        <v>84</v>
      </c>
      <c r="AW182" s="13" t="s">
        <v>32</v>
      </c>
      <c r="AX182" s="13" t="s">
        <v>77</v>
      </c>
      <c r="AY182" s="164" t="s">
        <v>184</v>
      </c>
    </row>
    <row r="183" spans="1:65" s="13" customFormat="1" x14ac:dyDescent="0.15">
      <c r="B183" s="163"/>
      <c r="D183" s="159" t="s">
        <v>194</v>
      </c>
      <c r="E183" s="164" t="s">
        <v>1</v>
      </c>
      <c r="F183" s="165" t="s">
        <v>196</v>
      </c>
      <c r="H183" s="164" t="s">
        <v>1</v>
      </c>
      <c r="L183" s="163"/>
      <c r="M183" s="166"/>
      <c r="N183" s="167"/>
      <c r="O183" s="167"/>
      <c r="P183" s="167"/>
      <c r="Q183" s="167"/>
      <c r="R183" s="167"/>
      <c r="S183" s="167"/>
      <c r="T183" s="168"/>
      <c r="AT183" s="164" t="s">
        <v>194</v>
      </c>
      <c r="AU183" s="164" t="s">
        <v>86</v>
      </c>
      <c r="AV183" s="13" t="s">
        <v>84</v>
      </c>
      <c r="AW183" s="13" t="s">
        <v>32</v>
      </c>
      <c r="AX183" s="13" t="s">
        <v>77</v>
      </c>
      <c r="AY183" s="164" t="s">
        <v>184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 t="s">
        <v>1394</v>
      </c>
      <c r="H184" s="172">
        <v>9.2289999999999992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84</v>
      </c>
      <c r="AY184" s="170" t="s">
        <v>184</v>
      </c>
    </row>
    <row r="185" spans="1:65" s="2" customFormat="1" ht="37.75" customHeight="1" x14ac:dyDescent="0.15">
      <c r="A185" s="30"/>
      <c r="B185" s="146"/>
      <c r="C185" s="147" t="s">
        <v>261</v>
      </c>
      <c r="D185" s="147" t="s">
        <v>186</v>
      </c>
      <c r="E185" s="148" t="s">
        <v>237</v>
      </c>
      <c r="F185" s="149" t="s">
        <v>238</v>
      </c>
      <c r="G185" s="150" t="s">
        <v>239</v>
      </c>
      <c r="H185" s="151">
        <v>22.248000000000001</v>
      </c>
      <c r="I185" s="152"/>
      <c r="J185" s="152">
        <f>ROUND(I185*H185,2)</f>
        <v>0</v>
      </c>
      <c r="K185" s="149" t="s">
        <v>190</v>
      </c>
      <c r="L185" s="31"/>
      <c r="M185" s="153" t="s">
        <v>1</v>
      </c>
      <c r="N185" s="154" t="s">
        <v>42</v>
      </c>
      <c r="O185" s="155">
        <v>1.7629999999999999</v>
      </c>
      <c r="P185" s="155">
        <f>O185*H185</f>
        <v>39.223224000000002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7" t="s">
        <v>97</v>
      </c>
      <c r="AT185" s="157" t="s">
        <v>186</v>
      </c>
      <c r="AU185" s="157" t="s">
        <v>86</v>
      </c>
      <c r="AY185" s="18" t="s">
        <v>184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84</v>
      </c>
      <c r="BK185" s="158">
        <f>ROUND(I185*H185,2)</f>
        <v>0</v>
      </c>
      <c r="BL185" s="18" t="s">
        <v>97</v>
      </c>
      <c r="BM185" s="157" t="s">
        <v>1395</v>
      </c>
    </row>
    <row r="186" spans="1:65" s="14" customFormat="1" x14ac:dyDescent="0.15">
      <c r="B186" s="169"/>
      <c r="D186" s="159" t="s">
        <v>194</v>
      </c>
      <c r="E186" s="170" t="s">
        <v>1</v>
      </c>
      <c r="F186" s="171" t="s">
        <v>1396</v>
      </c>
      <c r="H186" s="172">
        <v>22.248000000000001</v>
      </c>
      <c r="L186" s="169"/>
      <c r="M186" s="173"/>
      <c r="N186" s="174"/>
      <c r="O186" s="174"/>
      <c r="P186" s="174"/>
      <c r="Q186" s="174"/>
      <c r="R186" s="174"/>
      <c r="S186" s="174"/>
      <c r="T186" s="175"/>
      <c r="AT186" s="170" t="s">
        <v>194</v>
      </c>
      <c r="AU186" s="170" t="s">
        <v>86</v>
      </c>
      <c r="AV186" s="14" t="s">
        <v>86</v>
      </c>
      <c r="AW186" s="14" t="s">
        <v>32</v>
      </c>
      <c r="AX186" s="14" t="s">
        <v>77</v>
      </c>
      <c r="AY186" s="170" t="s">
        <v>184</v>
      </c>
    </row>
    <row r="187" spans="1:65" s="15" customFormat="1" x14ac:dyDescent="0.15">
      <c r="B187" s="176"/>
      <c r="D187" s="159" t="s">
        <v>194</v>
      </c>
      <c r="E187" s="177" t="s">
        <v>1</v>
      </c>
      <c r="F187" s="178" t="s">
        <v>242</v>
      </c>
      <c r="H187" s="179">
        <v>22.248000000000001</v>
      </c>
      <c r="L187" s="176"/>
      <c r="M187" s="180"/>
      <c r="N187" s="181"/>
      <c r="O187" s="181"/>
      <c r="P187" s="181"/>
      <c r="Q187" s="181"/>
      <c r="R187" s="181"/>
      <c r="S187" s="181"/>
      <c r="T187" s="182"/>
      <c r="AT187" s="177" t="s">
        <v>194</v>
      </c>
      <c r="AU187" s="177" t="s">
        <v>86</v>
      </c>
      <c r="AV187" s="15" t="s">
        <v>97</v>
      </c>
      <c r="AW187" s="15" t="s">
        <v>32</v>
      </c>
      <c r="AX187" s="15" t="s">
        <v>84</v>
      </c>
      <c r="AY187" s="177" t="s">
        <v>184</v>
      </c>
    </row>
    <row r="188" spans="1:65" s="2" customFormat="1" ht="49" customHeight="1" x14ac:dyDescent="0.15">
      <c r="A188" s="30"/>
      <c r="B188" s="146"/>
      <c r="C188" s="147" t="s">
        <v>8</v>
      </c>
      <c r="D188" s="147" t="s">
        <v>186</v>
      </c>
      <c r="E188" s="148" t="s">
        <v>255</v>
      </c>
      <c r="F188" s="149" t="s">
        <v>256</v>
      </c>
      <c r="G188" s="150" t="s">
        <v>239</v>
      </c>
      <c r="H188" s="151">
        <v>80.557000000000002</v>
      </c>
      <c r="I188" s="152"/>
      <c r="J188" s="152">
        <f>ROUND(I188*H188,2)</f>
        <v>0</v>
      </c>
      <c r="K188" s="149" t="s">
        <v>190</v>
      </c>
      <c r="L188" s="31"/>
      <c r="M188" s="153" t="s">
        <v>1</v>
      </c>
      <c r="N188" s="154" t="s">
        <v>42</v>
      </c>
      <c r="O188" s="155">
        <v>0.53800000000000003</v>
      </c>
      <c r="P188" s="155">
        <f>O188*H188</f>
        <v>43.339666000000001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7" t="s">
        <v>97</v>
      </c>
      <c r="AT188" s="157" t="s">
        <v>186</v>
      </c>
      <c r="AU188" s="157" t="s">
        <v>86</v>
      </c>
      <c r="AY188" s="18" t="s">
        <v>184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8" t="s">
        <v>84</v>
      </c>
      <c r="BK188" s="158">
        <f>ROUND(I188*H188,2)</f>
        <v>0</v>
      </c>
      <c r="BL188" s="18" t="s">
        <v>97</v>
      </c>
      <c r="BM188" s="157" t="s">
        <v>1397</v>
      </c>
    </row>
    <row r="189" spans="1:65" s="13" customFormat="1" x14ac:dyDescent="0.15">
      <c r="B189" s="163"/>
      <c r="D189" s="159" t="s">
        <v>194</v>
      </c>
      <c r="E189" s="164" t="s">
        <v>1</v>
      </c>
      <c r="F189" s="165" t="s">
        <v>265</v>
      </c>
      <c r="H189" s="164" t="s">
        <v>1</v>
      </c>
      <c r="L189" s="163"/>
      <c r="M189" s="166"/>
      <c r="N189" s="167"/>
      <c r="O189" s="167"/>
      <c r="P189" s="167"/>
      <c r="Q189" s="167"/>
      <c r="R189" s="167"/>
      <c r="S189" s="167"/>
      <c r="T189" s="168"/>
      <c r="AT189" s="164" t="s">
        <v>194</v>
      </c>
      <c r="AU189" s="164" t="s">
        <v>86</v>
      </c>
      <c r="AV189" s="13" t="s">
        <v>84</v>
      </c>
      <c r="AW189" s="13" t="s">
        <v>32</v>
      </c>
      <c r="AX189" s="13" t="s">
        <v>77</v>
      </c>
      <c r="AY189" s="164" t="s">
        <v>184</v>
      </c>
    </row>
    <row r="190" spans="1:65" s="13" customFormat="1" x14ac:dyDescent="0.15">
      <c r="B190" s="163"/>
      <c r="D190" s="159" t="s">
        <v>194</v>
      </c>
      <c r="E190" s="164" t="s">
        <v>1</v>
      </c>
      <c r="F190" s="165" t="s">
        <v>246</v>
      </c>
      <c r="H190" s="164" t="s">
        <v>1</v>
      </c>
      <c r="L190" s="163"/>
      <c r="M190" s="166"/>
      <c r="N190" s="167"/>
      <c r="O190" s="167"/>
      <c r="P190" s="167"/>
      <c r="Q190" s="167"/>
      <c r="R190" s="167"/>
      <c r="S190" s="167"/>
      <c r="T190" s="168"/>
      <c r="AT190" s="164" t="s">
        <v>194</v>
      </c>
      <c r="AU190" s="164" t="s">
        <v>86</v>
      </c>
      <c r="AV190" s="13" t="s">
        <v>84</v>
      </c>
      <c r="AW190" s="13" t="s">
        <v>32</v>
      </c>
      <c r="AX190" s="13" t="s">
        <v>77</v>
      </c>
      <c r="AY190" s="164" t="s">
        <v>184</v>
      </c>
    </row>
    <row r="191" spans="1:65" s="13" customFormat="1" x14ac:dyDescent="0.15">
      <c r="B191" s="163"/>
      <c r="D191" s="159" t="s">
        <v>194</v>
      </c>
      <c r="E191" s="164" t="s">
        <v>1</v>
      </c>
      <c r="F191" s="165" t="s">
        <v>247</v>
      </c>
      <c r="H191" s="164" t="s">
        <v>1</v>
      </c>
      <c r="L191" s="163"/>
      <c r="M191" s="166"/>
      <c r="N191" s="167"/>
      <c r="O191" s="167"/>
      <c r="P191" s="167"/>
      <c r="Q191" s="167"/>
      <c r="R191" s="167"/>
      <c r="S191" s="167"/>
      <c r="T191" s="168"/>
      <c r="AT191" s="164" t="s">
        <v>194</v>
      </c>
      <c r="AU191" s="164" t="s">
        <v>86</v>
      </c>
      <c r="AV191" s="13" t="s">
        <v>84</v>
      </c>
      <c r="AW191" s="13" t="s">
        <v>32</v>
      </c>
      <c r="AX191" s="13" t="s">
        <v>77</v>
      </c>
      <c r="AY191" s="164" t="s">
        <v>184</v>
      </c>
    </row>
    <row r="192" spans="1:65" s="14" customFormat="1" x14ac:dyDescent="0.15">
      <c r="B192" s="169"/>
      <c r="D192" s="159" t="s">
        <v>194</v>
      </c>
      <c r="E192" s="170" t="s">
        <v>1</v>
      </c>
      <c r="F192" s="171" t="s">
        <v>1398</v>
      </c>
      <c r="H192" s="172">
        <v>61.42</v>
      </c>
      <c r="L192" s="169"/>
      <c r="M192" s="173"/>
      <c r="N192" s="174"/>
      <c r="O192" s="174"/>
      <c r="P192" s="174"/>
      <c r="Q192" s="174"/>
      <c r="R192" s="174"/>
      <c r="S192" s="174"/>
      <c r="T192" s="175"/>
      <c r="AT192" s="170" t="s">
        <v>194</v>
      </c>
      <c r="AU192" s="170" t="s">
        <v>86</v>
      </c>
      <c r="AV192" s="14" t="s">
        <v>86</v>
      </c>
      <c r="AW192" s="14" t="s">
        <v>32</v>
      </c>
      <c r="AX192" s="14" t="s">
        <v>77</v>
      </c>
      <c r="AY192" s="170" t="s">
        <v>184</v>
      </c>
    </row>
    <row r="193" spans="1:65" s="14" customFormat="1" x14ac:dyDescent="0.15">
      <c r="B193" s="169"/>
      <c r="D193" s="159" t="s">
        <v>194</v>
      </c>
      <c r="E193" s="170" t="s">
        <v>1</v>
      </c>
      <c r="F193" s="171" t="s">
        <v>1399</v>
      </c>
      <c r="H193" s="172">
        <v>12.757999999999999</v>
      </c>
      <c r="L193" s="169"/>
      <c r="M193" s="173"/>
      <c r="N193" s="174"/>
      <c r="O193" s="174"/>
      <c r="P193" s="174"/>
      <c r="Q193" s="174"/>
      <c r="R193" s="174"/>
      <c r="S193" s="174"/>
      <c r="T193" s="175"/>
      <c r="AT193" s="170" t="s">
        <v>194</v>
      </c>
      <c r="AU193" s="170" t="s">
        <v>86</v>
      </c>
      <c r="AV193" s="14" t="s">
        <v>86</v>
      </c>
      <c r="AW193" s="14" t="s">
        <v>32</v>
      </c>
      <c r="AX193" s="14" t="s">
        <v>77</v>
      </c>
      <c r="AY193" s="170" t="s">
        <v>184</v>
      </c>
    </row>
    <row r="194" spans="1:65" s="14" customFormat="1" x14ac:dyDescent="0.15">
      <c r="B194" s="169"/>
      <c r="D194" s="159" t="s">
        <v>194</v>
      </c>
      <c r="E194" s="170" t="s">
        <v>1</v>
      </c>
      <c r="F194" s="171" t="s">
        <v>1400</v>
      </c>
      <c r="H194" s="172">
        <v>6.3789999999999996</v>
      </c>
      <c r="L194" s="169"/>
      <c r="M194" s="173"/>
      <c r="N194" s="174"/>
      <c r="O194" s="174"/>
      <c r="P194" s="174"/>
      <c r="Q194" s="174"/>
      <c r="R194" s="174"/>
      <c r="S194" s="174"/>
      <c r="T194" s="175"/>
      <c r="AT194" s="170" t="s">
        <v>194</v>
      </c>
      <c r="AU194" s="170" t="s">
        <v>86</v>
      </c>
      <c r="AV194" s="14" t="s">
        <v>86</v>
      </c>
      <c r="AW194" s="14" t="s">
        <v>32</v>
      </c>
      <c r="AX194" s="14" t="s">
        <v>77</v>
      </c>
      <c r="AY194" s="170" t="s">
        <v>184</v>
      </c>
    </row>
    <row r="195" spans="1:65" s="15" customFormat="1" x14ac:dyDescent="0.15">
      <c r="B195" s="176"/>
      <c r="D195" s="159" t="s">
        <v>194</v>
      </c>
      <c r="E195" s="177" t="s">
        <v>1</v>
      </c>
      <c r="F195" s="178" t="s">
        <v>242</v>
      </c>
      <c r="H195" s="179">
        <v>80.557000000000002</v>
      </c>
      <c r="L195" s="176"/>
      <c r="M195" s="180"/>
      <c r="N195" s="181"/>
      <c r="O195" s="181"/>
      <c r="P195" s="181"/>
      <c r="Q195" s="181"/>
      <c r="R195" s="181"/>
      <c r="S195" s="181"/>
      <c r="T195" s="182"/>
      <c r="AT195" s="177" t="s">
        <v>194</v>
      </c>
      <c r="AU195" s="177" t="s">
        <v>86</v>
      </c>
      <c r="AV195" s="15" t="s">
        <v>97</v>
      </c>
      <c r="AW195" s="15" t="s">
        <v>32</v>
      </c>
      <c r="AX195" s="15" t="s">
        <v>84</v>
      </c>
      <c r="AY195" s="177" t="s">
        <v>184</v>
      </c>
    </row>
    <row r="196" spans="1:65" s="2" customFormat="1" ht="49" customHeight="1" x14ac:dyDescent="0.15">
      <c r="A196" s="30"/>
      <c r="B196" s="146"/>
      <c r="C196" s="147" t="s">
        <v>270</v>
      </c>
      <c r="D196" s="147" t="s">
        <v>186</v>
      </c>
      <c r="E196" s="148" t="s">
        <v>262</v>
      </c>
      <c r="F196" s="149" t="s">
        <v>263</v>
      </c>
      <c r="G196" s="150" t="s">
        <v>239</v>
      </c>
      <c r="H196" s="151">
        <v>80.557000000000002</v>
      </c>
      <c r="I196" s="152"/>
      <c r="J196" s="152">
        <f>ROUND(I196*H196,2)</f>
        <v>0</v>
      </c>
      <c r="K196" s="149" t="s">
        <v>190</v>
      </c>
      <c r="L196" s="31"/>
      <c r="M196" s="153" t="s">
        <v>1</v>
      </c>
      <c r="N196" s="154" t="s">
        <v>42</v>
      </c>
      <c r="O196" s="155">
        <v>0.71599999999999997</v>
      </c>
      <c r="P196" s="155">
        <f>O196*H196</f>
        <v>57.678812000000001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7" t="s">
        <v>97</v>
      </c>
      <c r="AT196" s="157" t="s">
        <v>186</v>
      </c>
      <c r="AU196" s="157" t="s">
        <v>86</v>
      </c>
      <c r="AY196" s="18" t="s">
        <v>184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8" t="s">
        <v>84</v>
      </c>
      <c r="BK196" s="158">
        <f>ROUND(I196*H196,2)</f>
        <v>0</v>
      </c>
      <c r="BL196" s="18" t="s">
        <v>97</v>
      </c>
      <c r="BM196" s="157" t="s">
        <v>1401</v>
      </c>
    </row>
    <row r="197" spans="1:65" s="13" customFormat="1" x14ac:dyDescent="0.15">
      <c r="B197" s="163"/>
      <c r="D197" s="159" t="s">
        <v>194</v>
      </c>
      <c r="E197" s="164" t="s">
        <v>1</v>
      </c>
      <c r="F197" s="165" t="s">
        <v>265</v>
      </c>
      <c r="H197" s="164" t="s">
        <v>1</v>
      </c>
      <c r="L197" s="163"/>
      <c r="M197" s="166"/>
      <c r="N197" s="167"/>
      <c r="O197" s="167"/>
      <c r="P197" s="167"/>
      <c r="Q197" s="167"/>
      <c r="R197" s="167"/>
      <c r="S197" s="167"/>
      <c r="T197" s="168"/>
      <c r="AT197" s="164" t="s">
        <v>194</v>
      </c>
      <c r="AU197" s="164" t="s">
        <v>86</v>
      </c>
      <c r="AV197" s="13" t="s">
        <v>84</v>
      </c>
      <c r="AW197" s="13" t="s">
        <v>32</v>
      </c>
      <c r="AX197" s="13" t="s">
        <v>77</v>
      </c>
      <c r="AY197" s="164" t="s">
        <v>184</v>
      </c>
    </row>
    <row r="198" spans="1:65" s="13" customFormat="1" x14ac:dyDescent="0.15">
      <c r="B198" s="163"/>
      <c r="D198" s="159" t="s">
        <v>194</v>
      </c>
      <c r="E198" s="164" t="s">
        <v>1</v>
      </c>
      <c r="F198" s="165" t="s">
        <v>246</v>
      </c>
      <c r="H198" s="164" t="s">
        <v>1</v>
      </c>
      <c r="L198" s="163"/>
      <c r="M198" s="166"/>
      <c r="N198" s="167"/>
      <c r="O198" s="167"/>
      <c r="P198" s="167"/>
      <c r="Q198" s="167"/>
      <c r="R198" s="167"/>
      <c r="S198" s="167"/>
      <c r="T198" s="168"/>
      <c r="AT198" s="164" t="s">
        <v>194</v>
      </c>
      <c r="AU198" s="164" t="s">
        <v>86</v>
      </c>
      <c r="AV198" s="13" t="s">
        <v>84</v>
      </c>
      <c r="AW198" s="13" t="s">
        <v>32</v>
      </c>
      <c r="AX198" s="13" t="s">
        <v>77</v>
      </c>
      <c r="AY198" s="164" t="s">
        <v>184</v>
      </c>
    </row>
    <row r="199" spans="1:65" s="13" customFormat="1" x14ac:dyDescent="0.15">
      <c r="B199" s="163"/>
      <c r="D199" s="159" t="s">
        <v>194</v>
      </c>
      <c r="E199" s="164" t="s">
        <v>1</v>
      </c>
      <c r="F199" s="165" t="s">
        <v>247</v>
      </c>
      <c r="H199" s="164" t="s">
        <v>1</v>
      </c>
      <c r="L199" s="163"/>
      <c r="M199" s="166"/>
      <c r="N199" s="167"/>
      <c r="O199" s="167"/>
      <c r="P199" s="167"/>
      <c r="Q199" s="167"/>
      <c r="R199" s="167"/>
      <c r="S199" s="167"/>
      <c r="T199" s="168"/>
      <c r="AT199" s="164" t="s">
        <v>194</v>
      </c>
      <c r="AU199" s="164" t="s">
        <v>86</v>
      </c>
      <c r="AV199" s="13" t="s">
        <v>84</v>
      </c>
      <c r="AW199" s="13" t="s">
        <v>32</v>
      </c>
      <c r="AX199" s="13" t="s">
        <v>77</v>
      </c>
      <c r="AY199" s="164" t="s">
        <v>184</v>
      </c>
    </row>
    <row r="200" spans="1:65" s="14" customFormat="1" x14ac:dyDescent="0.15">
      <c r="B200" s="169"/>
      <c r="D200" s="159" t="s">
        <v>194</v>
      </c>
      <c r="E200" s="170" t="s">
        <v>1</v>
      </c>
      <c r="F200" s="171" t="s">
        <v>1398</v>
      </c>
      <c r="H200" s="172">
        <v>61.42</v>
      </c>
      <c r="L200" s="169"/>
      <c r="M200" s="173"/>
      <c r="N200" s="174"/>
      <c r="O200" s="174"/>
      <c r="P200" s="174"/>
      <c r="Q200" s="174"/>
      <c r="R200" s="174"/>
      <c r="S200" s="174"/>
      <c r="T200" s="175"/>
      <c r="AT200" s="170" t="s">
        <v>194</v>
      </c>
      <c r="AU200" s="170" t="s">
        <v>86</v>
      </c>
      <c r="AV200" s="14" t="s">
        <v>86</v>
      </c>
      <c r="AW200" s="14" t="s">
        <v>32</v>
      </c>
      <c r="AX200" s="14" t="s">
        <v>77</v>
      </c>
      <c r="AY200" s="170" t="s">
        <v>184</v>
      </c>
    </row>
    <row r="201" spans="1:65" s="14" customFormat="1" x14ac:dyDescent="0.15">
      <c r="B201" s="169"/>
      <c r="D201" s="159" t="s">
        <v>194</v>
      </c>
      <c r="E201" s="170" t="s">
        <v>1</v>
      </c>
      <c r="F201" s="171" t="s">
        <v>1399</v>
      </c>
      <c r="H201" s="172">
        <v>12.757999999999999</v>
      </c>
      <c r="L201" s="169"/>
      <c r="M201" s="173"/>
      <c r="N201" s="174"/>
      <c r="O201" s="174"/>
      <c r="P201" s="174"/>
      <c r="Q201" s="174"/>
      <c r="R201" s="174"/>
      <c r="S201" s="174"/>
      <c r="T201" s="175"/>
      <c r="AT201" s="170" t="s">
        <v>194</v>
      </c>
      <c r="AU201" s="170" t="s">
        <v>86</v>
      </c>
      <c r="AV201" s="14" t="s">
        <v>86</v>
      </c>
      <c r="AW201" s="14" t="s">
        <v>32</v>
      </c>
      <c r="AX201" s="14" t="s">
        <v>77</v>
      </c>
      <c r="AY201" s="170" t="s">
        <v>184</v>
      </c>
    </row>
    <row r="202" spans="1:65" s="14" customFormat="1" x14ac:dyDescent="0.15">
      <c r="B202" s="169"/>
      <c r="D202" s="159" t="s">
        <v>194</v>
      </c>
      <c r="E202" s="170" t="s">
        <v>1</v>
      </c>
      <c r="F202" s="171" t="s">
        <v>1400</v>
      </c>
      <c r="H202" s="172">
        <v>6.3789999999999996</v>
      </c>
      <c r="L202" s="169"/>
      <c r="M202" s="173"/>
      <c r="N202" s="174"/>
      <c r="O202" s="174"/>
      <c r="P202" s="174"/>
      <c r="Q202" s="174"/>
      <c r="R202" s="174"/>
      <c r="S202" s="174"/>
      <c r="T202" s="175"/>
      <c r="AT202" s="170" t="s">
        <v>194</v>
      </c>
      <c r="AU202" s="170" t="s">
        <v>86</v>
      </c>
      <c r="AV202" s="14" t="s">
        <v>86</v>
      </c>
      <c r="AW202" s="14" t="s">
        <v>32</v>
      </c>
      <c r="AX202" s="14" t="s">
        <v>77</v>
      </c>
      <c r="AY202" s="170" t="s">
        <v>184</v>
      </c>
    </row>
    <row r="203" spans="1:65" s="15" customFormat="1" x14ac:dyDescent="0.15">
      <c r="B203" s="176"/>
      <c r="D203" s="159" t="s">
        <v>194</v>
      </c>
      <c r="E203" s="177" t="s">
        <v>1</v>
      </c>
      <c r="F203" s="178" t="s">
        <v>242</v>
      </c>
      <c r="H203" s="179">
        <v>80.557000000000002</v>
      </c>
      <c r="L203" s="176"/>
      <c r="M203" s="180"/>
      <c r="N203" s="181"/>
      <c r="O203" s="181"/>
      <c r="P203" s="181"/>
      <c r="Q203" s="181"/>
      <c r="R203" s="181"/>
      <c r="S203" s="181"/>
      <c r="T203" s="182"/>
      <c r="AT203" s="177" t="s">
        <v>194</v>
      </c>
      <c r="AU203" s="177" t="s">
        <v>86</v>
      </c>
      <c r="AV203" s="15" t="s">
        <v>97</v>
      </c>
      <c r="AW203" s="15" t="s">
        <v>32</v>
      </c>
      <c r="AX203" s="15" t="s">
        <v>84</v>
      </c>
      <c r="AY203" s="177" t="s">
        <v>184</v>
      </c>
    </row>
    <row r="204" spans="1:65" s="2" customFormat="1" ht="37.75" customHeight="1" x14ac:dyDescent="0.15">
      <c r="A204" s="30"/>
      <c r="B204" s="146"/>
      <c r="C204" s="147" t="s">
        <v>274</v>
      </c>
      <c r="D204" s="147" t="s">
        <v>186</v>
      </c>
      <c r="E204" s="148" t="s">
        <v>275</v>
      </c>
      <c r="F204" s="149" t="s">
        <v>276</v>
      </c>
      <c r="G204" s="150" t="s">
        <v>189</v>
      </c>
      <c r="H204" s="151">
        <v>296.57</v>
      </c>
      <c r="I204" s="152"/>
      <c r="J204" s="152">
        <f>ROUND(I204*H204,2)</f>
        <v>0</v>
      </c>
      <c r="K204" s="149" t="s">
        <v>190</v>
      </c>
      <c r="L204" s="31"/>
      <c r="M204" s="153" t="s">
        <v>1</v>
      </c>
      <c r="N204" s="154" t="s">
        <v>42</v>
      </c>
      <c r="O204" s="155">
        <v>8.7999999999999995E-2</v>
      </c>
      <c r="P204" s="155">
        <f>O204*H204</f>
        <v>26.098159999999996</v>
      </c>
      <c r="Q204" s="155">
        <v>5.8E-4</v>
      </c>
      <c r="R204" s="155">
        <f>Q204*H204</f>
        <v>0.17201059999999999</v>
      </c>
      <c r="S204" s="155">
        <v>0</v>
      </c>
      <c r="T204" s="156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7" t="s">
        <v>97</v>
      </c>
      <c r="AT204" s="157" t="s">
        <v>186</v>
      </c>
      <c r="AU204" s="157" t="s">
        <v>86</v>
      </c>
      <c r="AY204" s="18" t="s">
        <v>184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8" t="s">
        <v>84</v>
      </c>
      <c r="BK204" s="158">
        <f>ROUND(I204*H204,2)</f>
        <v>0</v>
      </c>
      <c r="BL204" s="18" t="s">
        <v>97</v>
      </c>
      <c r="BM204" s="157" t="s">
        <v>1402</v>
      </c>
    </row>
    <row r="205" spans="1:65" s="13" customFormat="1" x14ac:dyDescent="0.15">
      <c r="B205" s="163"/>
      <c r="D205" s="159" t="s">
        <v>194</v>
      </c>
      <c r="E205" s="164" t="s">
        <v>1</v>
      </c>
      <c r="F205" s="165" t="s">
        <v>265</v>
      </c>
      <c r="H205" s="164" t="s">
        <v>1</v>
      </c>
      <c r="L205" s="163"/>
      <c r="M205" s="166"/>
      <c r="N205" s="167"/>
      <c r="O205" s="167"/>
      <c r="P205" s="167"/>
      <c r="Q205" s="167"/>
      <c r="R205" s="167"/>
      <c r="S205" s="167"/>
      <c r="T205" s="168"/>
      <c r="AT205" s="164" t="s">
        <v>194</v>
      </c>
      <c r="AU205" s="164" t="s">
        <v>86</v>
      </c>
      <c r="AV205" s="13" t="s">
        <v>84</v>
      </c>
      <c r="AW205" s="13" t="s">
        <v>32</v>
      </c>
      <c r="AX205" s="13" t="s">
        <v>77</v>
      </c>
      <c r="AY205" s="164" t="s">
        <v>184</v>
      </c>
    </row>
    <row r="206" spans="1:65" s="13" customFormat="1" x14ac:dyDescent="0.15">
      <c r="B206" s="163"/>
      <c r="D206" s="159" t="s">
        <v>194</v>
      </c>
      <c r="E206" s="164" t="s">
        <v>1</v>
      </c>
      <c r="F206" s="165" t="s">
        <v>246</v>
      </c>
      <c r="H206" s="164" t="s">
        <v>1</v>
      </c>
      <c r="L206" s="163"/>
      <c r="M206" s="166"/>
      <c r="N206" s="167"/>
      <c r="O206" s="167"/>
      <c r="P206" s="167"/>
      <c r="Q206" s="167"/>
      <c r="R206" s="167"/>
      <c r="S206" s="167"/>
      <c r="T206" s="168"/>
      <c r="AT206" s="164" t="s">
        <v>194</v>
      </c>
      <c r="AU206" s="164" t="s">
        <v>86</v>
      </c>
      <c r="AV206" s="13" t="s">
        <v>84</v>
      </c>
      <c r="AW206" s="13" t="s">
        <v>32</v>
      </c>
      <c r="AX206" s="13" t="s">
        <v>77</v>
      </c>
      <c r="AY206" s="164" t="s">
        <v>184</v>
      </c>
    </row>
    <row r="207" spans="1:65" s="14" customFormat="1" x14ac:dyDescent="0.15">
      <c r="B207" s="169"/>
      <c r="D207" s="159" t="s">
        <v>194</v>
      </c>
      <c r="E207" s="170" t="s">
        <v>1</v>
      </c>
      <c r="F207" s="171" t="s">
        <v>1403</v>
      </c>
      <c r="H207" s="172">
        <v>296.57</v>
      </c>
      <c r="L207" s="169"/>
      <c r="M207" s="173"/>
      <c r="N207" s="174"/>
      <c r="O207" s="174"/>
      <c r="P207" s="174"/>
      <c r="Q207" s="174"/>
      <c r="R207" s="174"/>
      <c r="S207" s="174"/>
      <c r="T207" s="175"/>
      <c r="AT207" s="170" t="s">
        <v>194</v>
      </c>
      <c r="AU207" s="170" t="s">
        <v>86</v>
      </c>
      <c r="AV207" s="14" t="s">
        <v>86</v>
      </c>
      <c r="AW207" s="14" t="s">
        <v>32</v>
      </c>
      <c r="AX207" s="14" t="s">
        <v>84</v>
      </c>
      <c r="AY207" s="170" t="s">
        <v>184</v>
      </c>
    </row>
    <row r="208" spans="1:65" s="2" customFormat="1" ht="37.75" customHeight="1" x14ac:dyDescent="0.15">
      <c r="A208" s="30"/>
      <c r="B208" s="146"/>
      <c r="C208" s="147" t="s">
        <v>279</v>
      </c>
      <c r="D208" s="147" t="s">
        <v>186</v>
      </c>
      <c r="E208" s="148" t="s">
        <v>285</v>
      </c>
      <c r="F208" s="149" t="s">
        <v>286</v>
      </c>
      <c r="G208" s="150" t="s">
        <v>189</v>
      </c>
      <c r="H208" s="151">
        <v>296.57</v>
      </c>
      <c r="I208" s="152"/>
      <c r="J208" s="152">
        <f>ROUND(I208*H208,2)</f>
        <v>0</v>
      </c>
      <c r="K208" s="149" t="s">
        <v>190</v>
      </c>
      <c r="L208" s="31"/>
      <c r="M208" s="153" t="s">
        <v>1</v>
      </c>
      <c r="N208" s="154" t="s">
        <v>42</v>
      </c>
      <c r="O208" s="155">
        <v>8.5000000000000006E-2</v>
      </c>
      <c r="P208" s="155">
        <f>O208*H208</f>
        <v>25.208450000000003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7" t="s">
        <v>97</v>
      </c>
      <c r="AT208" s="157" t="s">
        <v>186</v>
      </c>
      <c r="AU208" s="157" t="s">
        <v>86</v>
      </c>
      <c r="AY208" s="18" t="s">
        <v>184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8" t="s">
        <v>84</v>
      </c>
      <c r="BK208" s="158">
        <f>ROUND(I208*H208,2)</f>
        <v>0</v>
      </c>
      <c r="BL208" s="18" t="s">
        <v>97</v>
      </c>
      <c r="BM208" s="157" t="s">
        <v>1404</v>
      </c>
    </row>
    <row r="209" spans="1:65" s="2" customFormat="1" ht="62.75" customHeight="1" x14ac:dyDescent="0.15">
      <c r="A209" s="30"/>
      <c r="B209" s="146"/>
      <c r="C209" s="147" t="s">
        <v>284</v>
      </c>
      <c r="D209" s="147" t="s">
        <v>186</v>
      </c>
      <c r="E209" s="148" t="s">
        <v>1036</v>
      </c>
      <c r="F209" s="149" t="s">
        <v>1037</v>
      </c>
      <c r="G209" s="150" t="s">
        <v>239</v>
      </c>
      <c r="H209" s="151">
        <v>27.72</v>
      </c>
      <c r="I209" s="152"/>
      <c r="J209" s="152">
        <f>ROUND(I209*H209,2)</f>
        <v>0</v>
      </c>
      <c r="K209" s="149" t="s">
        <v>190</v>
      </c>
      <c r="L209" s="31"/>
      <c r="M209" s="153" t="s">
        <v>1</v>
      </c>
      <c r="N209" s="154" t="s">
        <v>42</v>
      </c>
      <c r="O209" s="155">
        <v>0.05</v>
      </c>
      <c r="P209" s="155">
        <f>O209*H209</f>
        <v>1.3860000000000001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7" t="s">
        <v>97</v>
      </c>
      <c r="AT209" s="157" t="s">
        <v>186</v>
      </c>
      <c r="AU209" s="157" t="s">
        <v>86</v>
      </c>
      <c r="AY209" s="18" t="s">
        <v>184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8" t="s">
        <v>84</v>
      </c>
      <c r="BK209" s="158">
        <f>ROUND(I209*H209,2)</f>
        <v>0</v>
      </c>
      <c r="BL209" s="18" t="s">
        <v>97</v>
      </c>
      <c r="BM209" s="157" t="s">
        <v>1405</v>
      </c>
    </row>
    <row r="210" spans="1:65" s="13" customFormat="1" x14ac:dyDescent="0.15">
      <c r="B210" s="163"/>
      <c r="D210" s="159" t="s">
        <v>194</v>
      </c>
      <c r="E210" s="164" t="s">
        <v>1</v>
      </c>
      <c r="F210" s="165" t="s">
        <v>1039</v>
      </c>
      <c r="H210" s="164" t="s">
        <v>1</v>
      </c>
      <c r="L210" s="163"/>
      <c r="M210" s="166"/>
      <c r="N210" s="167"/>
      <c r="O210" s="167"/>
      <c r="P210" s="167"/>
      <c r="Q210" s="167"/>
      <c r="R210" s="167"/>
      <c r="S210" s="167"/>
      <c r="T210" s="168"/>
      <c r="AT210" s="164" t="s">
        <v>194</v>
      </c>
      <c r="AU210" s="164" t="s">
        <v>86</v>
      </c>
      <c r="AV210" s="13" t="s">
        <v>84</v>
      </c>
      <c r="AW210" s="13" t="s">
        <v>32</v>
      </c>
      <c r="AX210" s="13" t="s">
        <v>77</v>
      </c>
      <c r="AY210" s="164" t="s">
        <v>184</v>
      </c>
    </row>
    <row r="211" spans="1:65" s="14" customFormat="1" x14ac:dyDescent="0.15">
      <c r="B211" s="169"/>
      <c r="D211" s="159" t="s">
        <v>194</v>
      </c>
      <c r="E211" s="170" t="s">
        <v>1</v>
      </c>
      <c r="F211" s="171" t="s">
        <v>1406</v>
      </c>
      <c r="H211" s="172">
        <v>27.72</v>
      </c>
      <c r="L211" s="169"/>
      <c r="M211" s="173"/>
      <c r="N211" s="174"/>
      <c r="O211" s="174"/>
      <c r="P211" s="174"/>
      <c r="Q211" s="174"/>
      <c r="R211" s="174"/>
      <c r="S211" s="174"/>
      <c r="T211" s="175"/>
      <c r="AT211" s="170" t="s">
        <v>194</v>
      </c>
      <c r="AU211" s="170" t="s">
        <v>86</v>
      </c>
      <c r="AV211" s="14" t="s">
        <v>86</v>
      </c>
      <c r="AW211" s="14" t="s">
        <v>32</v>
      </c>
      <c r="AX211" s="14" t="s">
        <v>84</v>
      </c>
      <c r="AY211" s="170" t="s">
        <v>184</v>
      </c>
    </row>
    <row r="212" spans="1:65" s="2" customFormat="1" ht="62.75" customHeight="1" x14ac:dyDescent="0.15">
      <c r="A212" s="30"/>
      <c r="B212" s="146"/>
      <c r="C212" s="147" t="s">
        <v>288</v>
      </c>
      <c r="D212" s="147" t="s">
        <v>186</v>
      </c>
      <c r="E212" s="148" t="s">
        <v>3118</v>
      </c>
      <c r="F212" s="149" t="s">
        <v>292</v>
      </c>
      <c r="G212" s="150" t="s">
        <v>239</v>
      </c>
      <c r="H212" s="151">
        <v>66.697000000000003</v>
      </c>
      <c r="I212" s="152"/>
      <c r="J212" s="152">
        <f>ROUND(I212*H212,2)</f>
        <v>0</v>
      </c>
      <c r="K212" s="149"/>
      <c r="L212" s="31"/>
      <c r="M212" s="153" t="s">
        <v>1</v>
      </c>
      <c r="N212" s="154" t="s">
        <v>42</v>
      </c>
      <c r="O212" s="155">
        <v>8.6999999999999994E-2</v>
      </c>
      <c r="P212" s="155">
        <f>O212*H212</f>
        <v>5.8026390000000001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7" t="s">
        <v>97</v>
      </c>
      <c r="AT212" s="157" t="s">
        <v>186</v>
      </c>
      <c r="AU212" s="157" t="s">
        <v>86</v>
      </c>
      <c r="AY212" s="18" t="s">
        <v>184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8" t="s">
        <v>84</v>
      </c>
      <c r="BK212" s="158">
        <f>ROUND(I212*H212,2)</f>
        <v>0</v>
      </c>
      <c r="BL212" s="18" t="s">
        <v>97</v>
      </c>
      <c r="BM212" s="157" t="s">
        <v>1407</v>
      </c>
    </row>
    <row r="213" spans="1:65" s="13" customFormat="1" x14ac:dyDescent="0.15">
      <c r="B213" s="163"/>
      <c r="D213" s="159" t="s">
        <v>194</v>
      </c>
      <c r="E213" s="164" t="s">
        <v>1</v>
      </c>
      <c r="F213" s="165" t="s">
        <v>294</v>
      </c>
      <c r="H213" s="164" t="s">
        <v>1</v>
      </c>
      <c r="L213" s="163"/>
      <c r="M213" s="166"/>
      <c r="N213" s="167"/>
      <c r="O213" s="167"/>
      <c r="P213" s="167"/>
      <c r="Q213" s="167"/>
      <c r="R213" s="167"/>
      <c r="S213" s="167"/>
      <c r="T213" s="168"/>
      <c r="AT213" s="164" t="s">
        <v>194</v>
      </c>
      <c r="AU213" s="164" t="s">
        <v>86</v>
      </c>
      <c r="AV213" s="13" t="s">
        <v>84</v>
      </c>
      <c r="AW213" s="13" t="s">
        <v>32</v>
      </c>
      <c r="AX213" s="13" t="s">
        <v>77</v>
      </c>
      <c r="AY213" s="164" t="s">
        <v>184</v>
      </c>
    </row>
    <row r="214" spans="1:65" s="14" customFormat="1" x14ac:dyDescent="0.15">
      <c r="B214" s="169"/>
      <c r="D214" s="159" t="s">
        <v>194</v>
      </c>
      <c r="E214" s="170" t="s">
        <v>1</v>
      </c>
      <c r="F214" s="171" t="s">
        <v>1408</v>
      </c>
      <c r="H214" s="172">
        <v>80.557000000000002</v>
      </c>
      <c r="L214" s="169"/>
      <c r="M214" s="173"/>
      <c r="N214" s="174"/>
      <c r="O214" s="174"/>
      <c r="P214" s="174"/>
      <c r="Q214" s="174"/>
      <c r="R214" s="174"/>
      <c r="S214" s="174"/>
      <c r="T214" s="175"/>
      <c r="AT214" s="170" t="s">
        <v>194</v>
      </c>
      <c r="AU214" s="170" t="s">
        <v>86</v>
      </c>
      <c r="AV214" s="14" t="s">
        <v>86</v>
      </c>
      <c r="AW214" s="14" t="s">
        <v>32</v>
      </c>
      <c r="AX214" s="14" t="s">
        <v>77</v>
      </c>
      <c r="AY214" s="170" t="s">
        <v>184</v>
      </c>
    </row>
    <row r="215" spans="1:65" s="14" customFormat="1" x14ac:dyDescent="0.15">
      <c r="B215" s="169"/>
      <c r="D215" s="159" t="s">
        <v>194</v>
      </c>
      <c r="E215" s="170" t="s">
        <v>1</v>
      </c>
      <c r="F215" s="171" t="s">
        <v>1409</v>
      </c>
      <c r="H215" s="172">
        <v>-13.86</v>
      </c>
      <c r="L215" s="169"/>
      <c r="M215" s="173"/>
      <c r="N215" s="174"/>
      <c r="O215" s="174"/>
      <c r="P215" s="174"/>
      <c r="Q215" s="174"/>
      <c r="R215" s="174"/>
      <c r="S215" s="174"/>
      <c r="T215" s="175"/>
      <c r="AT215" s="170" t="s">
        <v>194</v>
      </c>
      <c r="AU215" s="170" t="s">
        <v>86</v>
      </c>
      <c r="AV215" s="14" t="s">
        <v>86</v>
      </c>
      <c r="AW215" s="14" t="s">
        <v>32</v>
      </c>
      <c r="AX215" s="14" t="s">
        <v>77</v>
      </c>
      <c r="AY215" s="170" t="s">
        <v>184</v>
      </c>
    </row>
    <row r="216" spans="1:65" s="15" customFormat="1" x14ac:dyDescent="0.15">
      <c r="B216" s="176"/>
      <c r="D216" s="159" t="s">
        <v>194</v>
      </c>
      <c r="E216" s="177" t="s">
        <v>1</v>
      </c>
      <c r="F216" s="178" t="s">
        <v>242</v>
      </c>
      <c r="H216" s="179">
        <v>66.697000000000003</v>
      </c>
      <c r="L216" s="176"/>
      <c r="M216" s="180"/>
      <c r="N216" s="181"/>
      <c r="O216" s="181"/>
      <c r="P216" s="181"/>
      <c r="Q216" s="181"/>
      <c r="R216" s="181"/>
      <c r="S216" s="181"/>
      <c r="T216" s="182"/>
      <c r="AT216" s="177" t="s">
        <v>194</v>
      </c>
      <c r="AU216" s="177" t="s">
        <v>86</v>
      </c>
      <c r="AV216" s="15" t="s">
        <v>97</v>
      </c>
      <c r="AW216" s="15" t="s">
        <v>32</v>
      </c>
      <c r="AX216" s="15" t="s">
        <v>84</v>
      </c>
      <c r="AY216" s="177" t="s">
        <v>184</v>
      </c>
    </row>
    <row r="217" spans="1:65" s="2" customFormat="1" ht="62.75" customHeight="1" x14ac:dyDescent="0.15">
      <c r="A217" s="30"/>
      <c r="B217" s="146"/>
      <c r="C217" s="147" t="s">
        <v>7</v>
      </c>
      <c r="D217" s="147" t="s">
        <v>186</v>
      </c>
      <c r="E217" s="148" t="s">
        <v>3120</v>
      </c>
      <c r="F217" s="149" t="s">
        <v>297</v>
      </c>
      <c r="G217" s="150" t="s">
        <v>239</v>
      </c>
      <c r="H217" s="151">
        <v>80.557000000000002</v>
      </c>
      <c r="I217" s="152"/>
      <c r="J217" s="152">
        <f>ROUND(I217*H217,2)</f>
        <v>0</v>
      </c>
      <c r="K217" s="149"/>
      <c r="L217" s="31"/>
      <c r="M217" s="153" t="s">
        <v>1</v>
      </c>
      <c r="N217" s="154" t="s">
        <v>42</v>
      </c>
      <c r="O217" s="155">
        <v>9.9000000000000005E-2</v>
      </c>
      <c r="P217" s="155">
        <f>O217*H217</f>
        <v>7.975143000000001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7" t="s">
        <v>97</v>
      </c>
      <c r="AT217" s="157" t="s">
        <v>186</v>
      </c>
      <c r="AU217" s="157" t="s">
        <v>86</v>
      </c>
      <c r="AY217" s="18" t="s">
        <v>184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8" t="s">
        <v>84</v>
      </c>
      <c r="BK217" s="158">
        <f>ROUND(I217*H217,2)</f>
        <v>0</v>
      </c>
      <c r="BL217" s="18" t="s">
        <v>97</v>
      </c>
      <c r="BM217" s="157" t="s">
        <v>1410</v>
      </c>
    </row>
    <row r="218" spans="1:65" s="13" customFormat="1" x14ac:dyDescent="0.15">
      <c r="B218" s="163"/>
      <c r="D218" s="159" t="s">
        <v>194</v>
      </c>
      <c r="E218" s="164" t="s">
        <v>1</v>
      </c>
      <c r="F218" s="165" t="s">
        <v>294</v>
      </c>
      <c r="H218" s="164" t="s">
        <v>1</v>
      </c>
      <c r="L218" s="163"/>
      <c r="M218" s="166"/>
      <c r="N218" s="167"/>
      <c r="O218" s="167"/>
      <c r="P218" s="167"/>
      <c r="Q218" s="167"/>
      <c r="R218" s="167"/>
      <c r="S218" s="167"/>
      <c r="T218" s="168"/>
      <c r="AT218" s="164" t="s">
        <v>194</v>
      </c>
      <c r="AU218" s="164" t="s">
        <v>86</v>
      </c>
      <c r="AV218" s="13" t="s">
        <v>84</v>
      </c>
      <c r="AW218" s="13" t="s">
        <v>32</v>
      </c>
      <c r="AX218" s="13" t="s">
        <v>77</v>
      </c>
      <c r="AY218" s="164" t="s">
        <v>184</v>
      </c>
    </row>
    <row r="219" spans="1:65" s="14" customFormat="1" x14ac:dyDescent="0.15">
      <c r="B219" s="169"/>
      <c r="D219" s="159" t="s">
        <v>194</v>
      </c>
      <c r="E219" s="170" t="s">
        <v>1</v>
      </c>
      <c r="F219" s="171" t="s">
        <v>1408</v>
      </c>
      <c r="H219" s="172">
        <v>80.557000000000002</v>
      </c>
      <c r="L219" s="169"/>
      <c r="M219" s="173"/>
      <c r="N219" s="174"/>
      <c r="O219" s="174"/>
      <c r="P219" s="174"/>
      <c r="Q219" s="174"/>
      <c r="R219" s="174"/>
      <c r="S219" s="174"/>
      <c r="T219" s="175"/>
      <c r="AT219" s="170" t="s">
        <v>194</v>
      </c>
      <c r="AU219" s="170" t="s">
        <v>86</v>
      </c>
      <c r="AV219" s="14" t="s">
        <v>86</v>
      </c>
      <c r="AW219" s="14" t="s">
        <v>32</v>
      </c>
      <c r="AX219" s="14" t="s">
        <v>84</v>
      </c>
      <c r="AY219" s="170" t="s">
        <v>184</v>
      </c>
    </row>
    <row r="220" spans="1:65" s="2" customFormat="1" ht="44.25" customHeight="1" x14ac:dyDescent="0.15">
      <c r="A220" s="30"/>
      <c r="B220" s="146"/>
      <c r="C220" s="147" t="s">
        <v>296</v>
      </c>
      <c r="D220" s="147" t="s">
        <v>186</v>
      </c>
      <c r="E220" s="148" t="s">
        <v>3122</v>
      </c>
      <c r="F220" s="149" t="s">
        <v>3123</v>
      </c>
      <c r="G220" s="150" t="s">
        <v>239</v>
      </c>
      <c r="H220" s="151">
        <f>SUM(H223)</f>
        <v>147.25400000000002</v>
      </c>
      <c r="I220" s="152"/>
      <c r="J220" s="152">
        <f>ROUND(I220*H220,2)</f>
        <v>0</v>
      </c>
      <c r="K220" s="149"/>
      <c r="L220" s="31"/>
      <c r="M220" s="153" t="s">
        <v>1</v>
      </c>
      <c r="N220" s="154" t="s">
        <v>42</v>
      </c>
      <c r="O220" s="155">
        <v>0</v>
      </c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97</v>
      </c>
      <c r="AT220" s="157" t="s">
        <v>186</v>
      </c>
      <c r="AU220" s="157" t="s">
        <v>86</v>
      </c>
      <c r="AY220" s="18" t="s">
        <v>184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84</v>
      </c>
      <c r="BK220" s="158">
        <f>ROUND(I220*H220,2)</f>
        <v>0</v>
      </c>
      <c r="BL220" s="18" t="s">
        <v>97</v>
      </c>
      <c r="BM220" s="157" t="s">
        <v>1411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>
        <v>66.697000000000003</v>
      </c>
      <c r="H221" s="172">
        <v>66.697000000000003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77</v>
      </c>
      <c r="AY221" s="170" t="s">
        <v>184</v>
      </c>
    </row>
    <row r="222" spans="1:65" s="14" customFormat="1" x14ac:dyDescent="0.15">
      <c r="B222" s="169"/>
      <c r="D222" s="159" t="s">
        <v>194</v>
      </c>
      <c r="E222" s="170" t="s">
        <v>1</v>
      </c>
      <c r="F222" s="171">
        <v>80.557000000000002</v>
      </c>
      <c r="H222" s="172">
        <v>80.557000000000002</v>
      </c>
      <c r="L222" s="169"/>
      <c r="M222" s="173"/>
      <c r="N222" s="174"/>
      <c r="O222" s="174"/>
      <c r="P222" s="174"/>
      <c r="Q222" s="174"/>
      <c r="R222" s="174"/>
      <c r="S222" s="174"/>
      <c r="T222" s="175"/>
      <c r="AT222" s="170" t="s">
        <v>194</v>
      </c>
      <c r="AU222" s="170" t="s">
        <v>86</v>
      </c>
      <c r="AV222" s="14" t="s">
        <v>86</v>
      </c>
      <c r="AW222" s="14" t="s">
        <v>32</v>
      </c>
      <c r="AX222" s="14" t="s">
        <v>77</v>
      </c>
      <c r="AY222" s="170" t="s">
        <v>184</v>
      </c>
    </row>
    <row r="223" spans="1:65" s="15" customFormat="1" x14ac:dyDescent="0.15">
      <c r="B223" s="176"/>
      <c r="D223" s="159" t="s">
        <v>194</v>
      </c>
      <c r="E223" s="177" t="s">
        <v>1</v>
      </c>
      <c r="F223" s="178" t="s">
        <v>242</v>
      </c>
      <c r="H223" s="179">
        <f>SUM(H221:H222)</f>
        <v>147.25400000000002</v>
      </c>
      <c r="L223" s="176"/>
      <c r="M223" s="180"/>
      <c r="N223" s="181"/>
      <c r="O223" s="181"/>
      <c r="P223" s="181"/>
      <c r="Q223" s="181"/>
      <c r="R223" s="181"/>
      <c r="S223" s="181"/>
      <c r="T223" s="182"/>
      <c r="AT223" s="177" t="s">
        <v>194</v>
      </c>
      <c r="AU223" s="177" t="s">
        <v>86</v>
      </c>
      <c r="AV223" s="15" t="s">
        <v>97</v>
      </c>
      <c r="AW223" s="15" t="s">
        <v>32</v>
      </c>
      <c r="AX223" s="15" t="s">
        <v>84</v>
      </c>
      <c r="AY223" s="177" t="s">
        <v>184</v>
      </c>
    </row>
    <row r="224" spans="1:65" s="2" customFormat="1" ht="44.25" customHeight="1" x14ac:dyDescent="0.15">
      <c r="A224" s="30"/>
      <c r="B224" s="146"/>
      <c r="C224" s="147" t="s">
        <v>299</v>
      </c>
      <c r="D224" s="147" t="s">
        <v>186</v>
      </c>
      <c r="E224" s="148" t="s">
        <v>303</v>
      </c>
      <c r="F224" s="149" t="s">
        <v>304</v>
      </c>
      <c r="G224" s="150" t="s">
        <v>239</v>
      </c>
      <c r="H224" s="151">
        <v>82.906999999999996</v>
      </c>
      <c r="I224" s="152"/>
      <c r="J224" s="152">
        <f>ROUND(I224*H224,2)</f>
        <v>0</v>
      </c>
      <c r="K224" s="149" t="s">
        <v>190</v>
      </c>
      <c r="L224" s="31"/>
      <c r="M224" s="153" t="s">
        <v>1</v>
      </c>
      <c r="N224" s="154" t="s">
        <v>42</v>
      </c>
      <c r="O224" s="155">
        <v>0.32800000000000001</v>
      </c>
      <c r="P224" s="155">
        <f>O224*H224</f>
        <v>27.193496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7" t="s">
        <v>97</v>
      </c>
      <c r="AT224" s="157" t="s">
        <v>186</v>
      </c>
      <c r="AU224" s="157" t="s">
        <v>86</v>
      </c>
      <c r="AY224" s="18" t="s">
        <v>184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84</v>
      </c>
      <c r="BK224" s="158">
        <f>ROUND(I224*H224,2)</f>
        <v>0</v>
      </c>
      <c r="BL224" s="18" t="s">
        <v>97</v>
      </c>
      <c r="BM224" s="157" t="s">
        <v>1412</v>
      </c>
    </row>
    <row r="225" spans="1:65" s="13" customFormat="1" x14ac:dyDescent="0.15">
      <c r="B225" s="163"/>
      <c r="D225" s="159" t="s">
        <v>194</v>
      </c>
      <c r="E225" s="164" t="s">
        <v>1</v>
      </c>
      <c r="F225" s="165" t="s">
        <v>265</v>
      </c>
      <c r="H225" s="164" t="s">
        <v>1</v>
      </c>
      <c r="L225" s="163"/>
      <c r="M225" s="166"/>
      <c r="N225" s="167"/>
      <c r="O225" s="167"/>
      <c r="P225" s="167"/>
      <c r="Q225" s="167"/>
      <c r="R225" s="167"/>
      <c r="S225" s="167"/>
      <c r="T225" s="168"/>
      <c r="AT225" s="164" t="s">
        <v>194</v>
      </c>
      <c r="AU225" s="164" t="s">
        <v>86</v>
      </c>
      <c r="AV225" s="13" t="s">
        <v>84</v>
      </c>
      <c r="AW225" s="13" t="s">
        <v>32</v>
      </c>
      <c r="AX225" s="13" t="s">
        <v>77</v>
      </c>
      <c r="AY225" s="164" t="s">
        <v>184</v>
      </c>
    </row>
    <row r="226" spans="1:65" s="13" customFormat="1" x14ac:dyDescent="0.15">
      <c r="B226" s="163"/>
      <c r="D226" s="159" t="s">
        <v>194</v>
      </c>
      <c r="E226" s="164" t="s">
        <v>1</v>
      </c>
      <c r="F226" s="165" t="s">
        <v>246</v>
      </c>
      <c r="H226" s="164" t="s">
        <v>1</v>
      </c>
      <c r="L226" s="163"/>
      <c r="M226" s="166"/>
      <c r="N226" s="167"/>
      <c r="O226" s="167"/>
      <c r="P226" s="167"/>
      <c r="Q226" s="167"/>
      <c r="R226" s="167"/>
      <c r="S226" s="167"/>
      <c r="T226" s="168"/>
      <c r="AT226" s="164" t="s">
        <v>194</v>
      </c>
      <c r="AU226" s="164" t="s">
        <v>86</v>
      </c>
      <c r="AV226" s="13" t="s">
        <v>84</v>
      </c>
      <c r="AW226" s="13" t="s">
        <v>32</v>
      </c>
      <c r="AX226" s="13" t="s">
        <v>77</v>
      </c>
      <c r="AY226" s="164" t="s">
        <v>184</v>
      </c>
    </row>
    <row r="227" spans="1:65" s="14" customFormat="1" x14ac:dyDescent="0.15">
      <c r="B227" s="169"/>
      <c r="D227" s="159" t="s">
        <v>194</v>
      </c>
      <c r="E227" s="170" t="s">
        <v>1</v>
      </c>
      <c r="F227" s="171" t="s">
        <v>1413</v>
      </c>
      <c r="H227" s="172">
        <v>66.17</v>
      </c>
      <c r="L227" s="169"/>
      <c r="M227" s="173"/>
      <c r="N227" s="174"/>
      <c r="O227" s="174"/>
      <c r="P227" s="174"/>
      <c r="Q227" s="174"/>
      <c r="R227" s="174"/>
      <c r="S227" s="174"/>
      <c r="T227" s="175"/>
      <c r="AT227" s="170" t="s">
        <v>194</v>
      </c>
      <c r="AU227" s="170" t="s">
        <v>86</v>
      </c>
      <c r="AV227" s="14" t="s">
        <v>86</v>
      </c>
      <c r="AW227" s="14" t="s">
        <v>32</v>
      </c>
      <c r="AX227" s="14" t="s">
        <v>77</v>
      </c>
      <c r="AY227" s="170" t="s">
        <v>184</v>
      </c>
    </row>
    <row r="228" spans="1:65" s="13" customFormat="1" ht="33" x14ac:dyDescent="0.15">
      <c r="B228" s="163"/>
      <c r="D228" s="159" t="s">
        <v>194</v>
      </c>
      <c r="E228" s="164" t="s">
        <v>1</v>
      </c>
      <c r="F228" s="165" t="s">
        <v>307</v>
      </c>
      <c r="H228" s="164" t="s">
        <v>1</v>
      </c>
      <c r="L228" s="163"/>
      <c r="M228" s="166"/>
      <c r="N228" s="167"/>
      <c r="O228" s="167"/>
      <c r="P228" s="167"/>
      <c r="Q228" s="167"/>
      <c r="R228" s="167"/>
      <c r="S228" s="167"/>
      <c r="T228" s="168"/>
      <c r="AT228" s="164" t="s">
        <v>194</v>
      </c>
      <c r="AU228" s="164" t="s">
        <v>86</v>
      </c>
      <c r="AV228" s="13" t="s">
        <v>84</v>
      </c>
      <c r="AW228" s="13" t="s">
        <v>32</v>
      </c>
      <c r="AX228" s="13" t="s">
        <v>77</v>
      </c>
      <c r="AY228" s="164" t="s">
        <v>184</v>
      </c>
    </row>
    <row r="229" spans="1:65" s="14" customFormat="1" x14ac:dyDescent="0.15">
      <c r="B229" s="169"/>
      <c r="D229" s="159" t="s">
        <v>194</v>
      </c>
      <c r="E229" s="170" t="s">
        <v>1</v>
      </c>
      <c r="F229" s="171" t="s">
        <v>1414</v>
      </c>
      <c r="H229" s="172">
        <v>16.736999999999998</v>
      </c>
      <c r="L229" s="169"/>
      <c r="M229" s="173"/>
      <c r="N229" s="174"/>
      <c r="O229" s="174"/>
      <c r="P229" s="174"/>
      <c r="Q229" s="174"/>
      <c r="R229" s="174"/>
      <c r="S229" s="174"/>
      <c r="T229" s="175"/>
      <c r="AT229" s="170" t="s">
        <v>194</v>
      </c>
      <c r="AU229" s="170" t="s">
        <v>86</v>
      </c>
      <c r="AV229" s="14" t="s">
        <v>86</v>
      </c>
      <c r="AW229" s="14" t="s">
        <v>32</v>
      </c>
      <c r="AX229" s="14" t="s">
        <v>77</v>
      </c>
      <c r="AY229" s="170" t="s">
        <v>184</v>
      </c>
    </row>
    <row r="230" spans="1:65" s="15" customFormat="1" x14ac:dyDescent="0.15">
      <c r="B230" s="176"/>
      <c r="D230" s="159" t="s">
        <v>194</v>
      </c>
      <c r="E230" s="177" t="s">
        <v>1</v>
      </c>
      <c r="F230" s="178" t="s">
        <v>242</v>
      </c>
      <c r="H230" s="179">
        <v>82.906999999999996</v>
      </c>
      <c r="L230" s="176"/>
      <c r="M230" s="180"/>
      <c r="N230" s="181"/>
      <c r="O230" s="181"/>
      <c r="P230" s="181"/>
      <c r="Q230" s="181"/>
      <c r="R230" s="181"/>
      <c r="S230" s="181"/>
      <c r="T230" s="182"/>
      <c r="AT230" s="177" t="s">
        <v>194</v>
      </c>
      <c r="AU230" s="177" t="s">
        <v>86</v>
      </c>
      <c r="AV230" s="15" t="s">
        <v>97</v>
      </c>
      <c r="AW230" s="15" t="s">
        <v>32</v>
      </c>
      <c r="AX230" s="15" t="s">
        <v>84</v>
      </c>
      <c r="AY230" s="177" t="s">
        <v>184</v>
      </c>
    </row>
    <row r="231" spans="1:65" s="2" customFormat="1" ht="16.5" customHeight="1" x14ac:dyDescent="0.15">
      <c r="A231" s="30"/>
      <c r="B231" s="146"/>
      <c r="C231" s="183" t="s">
        <v>302</v>
      </c>
      <c r="D231" s="183" t="s">
        <v>310</v>
      </c>
      <c r="E231" s="184" t="s">
        <v>311</v>
      </c>
      <c r="F231" s="185" t="s">
        <v>312</v>
      </c>
      <c r="G231" s="186" t="s">
        <v>300</v>
      </c>
      <c r="H231" s="187">
        <v>128.608</v>
      </c>
      <c r="I231" s="188"/>
      <c r="J231" s="188">
        <f>ROUND(I231*H231,2)</f>
        <v>0</v>
      </c>
      <c r="K231" s="185" t="s">
        <v>1</v>
      </c>
      <c r="L231" s="189"/>
      <c r="M231" s="190" t="s">
        <v>1</v>
      </c>
      <c r="N231" s="191" t="s">
        <v>42</v>
      </c>
      <c r="O231" s="155">
        <v>0</v>
      </c>
      <c r="P231" s="155">
        <f>O231*H231</f>
        <v>0</v>
      </c>
      <c r="Q231" s="155">
        <v>1</v>
      </c>
      <c r="R231" s="155">
        <f>Q231*H231</f>
        <v>128.608</v>
      </c>
      <c r="S231" s="155">
        <v>0</v>
      </c>
      <c r="T231" s="156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7" t="s">
        <v>226</v>
      </c>
      <c r="AT231" s="157" t="s">
        <v>310</v>
      </c>
      <c r="AU231" s="157" t="s">
        <v>86</v>
      </c>
      <c r="AY231" s="18" t="s">
        <v>184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8" t="s">
        <v>84</v>
      </c>
      <c r="BK231" s="158">
        <f>ROUND(I231*H231,2)</f>
        <v>0</v>
      </c>
      <c r="BL231" s="18" t="s">
        <v>97</v>
      </c>
      <c r="BM231" s="157" t="s">
        <v>1415</v>
      </c>
    </row>
    <row r="232" spans="1:65" s="13" customFormat="1" x14ac:dyDescent="0.15">
      <c r="B232" s="163"/>
      <c r="D232" s="159" t="s">
        <v>194</v>
      </c>
      <c r="E232" s="164" t="s">
        <v>1</v>
      </c>
      <c r="F232" s="165" t="s">
        <v>314</v>
      </c>
      <c r="H232" s="164" t="s">
        <v>1</v>
      </c>
      <c r="L232" s="163"/>
      <c r="M232" s="166"/>
      <c r="N232" s="167"/>
      <c r="O232" s="167"/>
      <c r="P232" s="167"/>
      <c r="Q232" s="167"/>
      <c r="R232" s="167"/>
      <c r="S232" s="167"/>
      <c r="T232" s="168"/>
      <c r="AT232" s="164" t="s">
        <v>194</v>
      </c>
      <c r="AU232" s="164" t="s">
        <v>86</v>
      </c>
      <c r="AV232" s="13" t="s">
        <v>84</v>
      </c>
      <c r="AW232" s="13" t="s">
        <v>32</v>
      </c>
      <c r="AX232" s="13" t="s">
        <v>77</v>
      </c>
      <c r="AY232" s="164" t="s">
        <v>184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1416</v>
      </c>
      <c r="H233" s="172">
        <v>122.41500000000001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77</v>
      </c>
      <c r="AY233" s="170" t="s">
        <v>184</v>
      </c>
    </row>
    <row r="234" spans="1:65" s="14" customFormat="1" x14ac:dyDescent="0.15">
      <c r="B234" s="169"/>
      <c r="D234" s="159" t="s">
        <v>194</v>
      </c>
      <c r="E234" s="170" t="s">
        <v>1</v>
      </c>
      <c r="F234" s="171" t="s">
        <v>1417</v>
      </c>
      <c r="H234" s="172">
        <v>6.1929999999999996</v>
      </c>
      <c r="L234" s="169"/>
      <c r="M234" s="173"/>
      <c r="N234" s="174"/>
      <c r="O234" s="174"/>
      <c r="P234" s="174"/>
      <c r="Q234" s="174"/>
      <c r="R234" s="174"/>
      <c r="S234" s="174"/>
      <c r="T234" s="175"/>
      <c r="AT234" s="170" t="s">
        <v>194</v>
      </c>
      <c r="AU234" s="170" t="s">
        <v>86</v>
      </c>
      <c r="AV234" s="14" t="s">
        <v>86</v>
      </c>
      <c r="AW234" s="14" t="s">
        <v>32</v>
      </c>
      <c r="AX234" s="14" t="s">
        <v>77</v>
      </c>
      <c r="AY234" s="170" t="s">
        <v>184</v>
      </c>
    </row>
    <row r="235" spans="1:65" s="15" customFormat="1" x14ac:dyDescent="0.15">
      <c r="B235" s="176"/>
      <c r="D235" s="159" t="s">
        <v>194</v>
      </c>
      <c r="E235" s="177" t="s">
        <v>1</v>
      </c>
      <c r="F235" s="178" t="s">
        <v>242</v>
      </c>
      <c r="H235" s="179">
        <v>128.608</v>
      </c>
      <c r="L235" s="176"/>
      <c r="M235" s="180"/>
      <c r="N235" s="181"/>
      <c r="O235" s="181"/>
      <c r="P235" s="181"/>
      <c r="Q235" s="181"/>
      <c r="R235" s="181"/>
      <c r="S235" s="181"/>
      <c r="T235" s="182"/>
      <c r="AT235" s="177" t="s">
        <v>194</v>
      </c>
      <c r="AU235" s="177" t="s">
        <v>86</v>
      </c>
      <c r="AV235" s="15" t="s">
        <v>97</v>
      </c>
      <c r="AW235" s="15" t="s">
        <v>32</v>
      </c>
      <c r="AX235" s="15" t="s">
        <v>84</v>
      </c>
      <c r="AY235" s="177" t="s">
        <v>184</v>
      </c>
    </row>
    <row r="236" spans="1:65" s="2" customFormat="1" ht="66.75" customHeight="1" x14ac:dyDescent="0.15">
      <c r="A236" s="30"/>
      <c r="B236" s="146"/>
      <c r="C236" s="147" t="s">
        <v>309</v>
      </c>
      <c r="D236" s="147" t="s">
        <v>186</v>
      </c>
      <c r="E236" s="148" t="s">
        <v>318</v>
      </c>
      <c r="F236" s="149" t="s">
        <v>319</v>
      </c>
      <c r="G236" s="150" t="s">
        <v>239</v>
      </c>
      <c r="H236" s="151">
        <v>33.65</v>
      </c>
      <c r="I236" s="152"/>
      <c r="J236" s="152">
        <f>ROUND(I236*H236,2)</f>
        <v>0</v>
      </c>
      <c r="K236" s="149" t="s">
        <v>190</v>
      </c>
      <c r="L236" s="31"/>
      <c r="M236" s="153" t="s">
        <v>1</v>
      </c>
      <c r="N236" s="154" t="s">
        <v>42</v>
      </c>
      <c r="O236" s="155">
        <v>0.435</v>
      </c>
      <c r="P236" s="155">
        <f>O236*H236</f>
        <v>14.637749999999999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57" t="s">
        <v>97</v>
      </c>
      <c r="AT236" s="157" t="s">
        <v>186</v>
      </c>
      <c r="AU236" s="157" t="s">
        <v>86</v>
      </c>
      <c r="AY236" s="18" t="s">
        <v>184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8" t="s">
        <v>84</v>
      </c>
      <c r="BK236" s="158">
        <f>ROUND(I236*H236,2)</f>
        <v>0</v>
      </c>
      <c r="BL236" s="18" t="s">
        <v>97</v>
      </c>
      <c r="BM236" s="157" t="s">
        <v>1418</v>
      </c>
    </row>
    <row r="237" spans="1:65" s="13" customFormat="1" x14ac:dyDescent="0.15">
      <c r="B237" s="163"/>
      <c r="D237" s="159" t="s">
        <v>194</v>
      </c>
      <c r="E237" s="164" t="s">
        <v>1</v>
      </c>
      <c r="F237" s="165" t="s">
        <v>265</v>
      </c>
      <c r="H237" s="164" t="s">
        <v>1</v>
      </c>
      <c r="L237" s="163"/>
      <c r="M237" s="166"/>
      <c r="N237" s="167"/>
      <c r="O237" s="167"/>
      <c r="P237" s="167"/>
      <c r="Q237" s="167"/>
      <c r="R237" s="167"/>
      <c r="S237" s="167"/>
      <c r="T237" s="168"/>
      <c r="AT237" s="164" t="s">
        <v>194</v>
      </c>
      <c r="AU237" s="164" t="s">
        <v>86</v>
      </c>
      <c r="AV237" s="13" t="s">
        <v>84</v>
      </c>
      <c r="AW237" s="13" t="s">
        <v>32</v>
      </c>
      <c r="AX237" s="13" t="s">
        <v>77</v>
      </c>
      <c r="AY237" s="164" t="s">
        <v>184</v>
      </c>
    </row>
    <row r="238" spans="1:65" s="13" customFormat="1" x14ac:dyDescent="0.15">
      <c r="B238" s="163"/>
      <c r="D238" s="159" t="s">
        <v>194</v>
      </c>
      <c r="E238" s="164" t="s">
        <v>1</v>
      </c>
      <c r="F238" s="165" t="s">
        <v>246</v>
      </c>
      <c r="H238" s="164" t="s">
        <v>1</v>
      </c>
      <c r="L238" s="163"/>
      <c r="M238" s="166"/>
      <c r="N238" s="167"/>
      <c r="O238" s="167"/>
      <c r="P238" s="167"/>
      <c r="Q238" s="167"/>
      <c r="R238" s="167"/>
      <c r="S238" s="167"/>
      <c r="T238" s="168"/>
      <c r="AT238" s="164" t="s">
        <v>194</v>
      </c>
      <c r="AU238" s="164" t="s">
        <v>86</v>
      </c>
      <c r="AV238" s="13" t="s">
        <v>84</v>
      </c>
      <c r="AW238" s="13" t="s">
        <v>32</v>
      </c>
      <c r="AX238" s="13" t="s">
        <v>77</v>
      </c>
      <c r="AY238" s="164" t="s">
        <v>184</v>
      </c>
    </row>
    <row r="239" spans="1:65" s="14" customFormat="1" x14ac:dyDescent="0.15">
      <c r="B239" s="169"/>
      <c r="D239" s="159" t="s">
        <v>194</v>
      </c>
      <c r="E239" s="170" t="s">
        <v>1</v>
      </c>
      <c r="F239" s="171" t="s">
        <v>1419</v>
      </c>
      <c r="H239" s="172">
        <v>33.65</v>
      </c>
      <c r="L239" s="169"/>
      <c r="M239" s="173"/>
      <c r="N239" s="174"/>
      <c r="O239" s="174"/>
      <c r="P239" s="174"/>
      <c r="Q239" s="174"/>
      <c r="R239" s="174"/>
      <c r="S239" s="174"/>
      <c r="T239" s="175"/>
      <c r="AT239" s="170" t="s">
        <v>194</v>
      </c>
      <c r="AU239" s="170" t="s">
        <v>86</v>
      </c>
      <c r="AV239" s="14" t="s">
        <v>86</v>
      </c>
      <c r="AW239" s="14" t="s">
        <v>32</v>
      </c>
      <c r="AX239" s="14" t="s">
        <v>84</v>
      </c>
      <c r="AY239" s="170" t="s">
        <v>184</v>
      </c>
    </row>
    <row r="240" spans="1:65" s="2" customFormat="1" ht="16.5" customHeight="1" x14ac:dyDescent="0.15">
      <c r="A240" s="30"/>
      <c r="B240" s="146"/>
      <c r="C240" s="183" t="s">
        <v>317</v>
      </c>
      <c r="D240" s="183" t="s">
        <v>310</v>
      </c>
      <c r="E240" s="184" t="s">
        <v>324</v>
      </c>
      <c r="F240" s="185" t="s">
        <v>325</v>
      </c>
      <c r="G240" s="186" t="s">
        <v>300</v>
      </c>
      <c r="H240" s="187">
        <v>62.253</v>
      </c>
      <c r="I240" s="188"/>
      <c r="J240" s="188">
        <f>ROUND(I240*H240,2)</f>
        <v>0</v>
      </c>
      <c r="K240" s="185" t="s">
        <v>190</v>
      </c>
      <c r="L240" s="189"/>
      <c r="M240" s="190" t="s">
        <v>1</v>
      </c>
      <c r="N240" s="191" t="s">
        <v>42</v>
      </c>
      <c r="O240" s="155">
        <v>0</v>
      </c>
      <c r="P240" s="155">
        <f>O240*H240</f>
        <v>0</v>
      </c>
      <c r="Q240" s="155">
        <v>1</v>
      </c>
      <c r="R240" s="155">
        <f>Q240*H240</f>
        <v>62.253</v>
      </c>
      <c r="S240" s="155">
        <v>0</v>
      </c>
      <c r="T240" s="156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7" t="s">
        <v>226</v>
      </c>
      <c r="AT240" s="157" t="s">
        <v>310</v>
      </c>
      <c r="AU240" s="157" t="s">
        <v>86</v>
      </c>
      <c r="AY240" s="18" t="s">
        <v>184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8" t="s">
        <v>84</v>
      </c>
      <c r="BK240" s="158">
        <f>ROUND(I240*H240,2)</f>
        <v>0</v>
      </c>
      <c r="BL240" s="18" t="s">
        <v>97</v>
      </c>
      <c r="BM240" s="157" t="s">
        <v>1420</v>
      </c>
    </row>
    <row r="241" spans="1:65" s="2" customFormat="1" ht="30" x14ac:dyDescent="0.15">
      <c r="A241" s="30"/>
      <c r="B241" s="31"/>
      <c r="C241" s="30"/>
      <c r="D241" s="159" t="s">
        <v>192</v>
      </c>
      <c r="E241" s="30"/>
      <c r="F241" s="160" t="s">
        <v>327</v>
      </c>
      <c r="G241" s="30"/>
      <c r="H241" s="30"/>
      <c r="I241" s="30"/>
      <c r="J241" s="30"/>
      <c r="K241" s="30"/>
      <c r="L241" s="31"/>
      <c r="M241" s="161"/>
      <c r="N241" s="162"/>
      <c r="O241" s="56"/>
      <c r="P241" s="56"/>
      <c r="Q241" s="56"/>
      <c r="R241" s="56"/>
      <c r="S241" s="56"/>
      <c r="T241" s="57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8" t="s">
        <v>192</v>
      </c>
      <c r="AU241" s="18" t="s">
        <v>86</v>
      </c>
    </row>
    <row r="242" spans="1:65" s="14" customFormat="1" x14ac:dyDescent="0.15">
      <c r="B242" s="169"/>
      <c r="D242" s="159" t="s">
        <v>194</v>
      </c>
      <c r="F242" s="171" t="s">
        <v>1421</v>
      </c>
      <c r="H242" s="172">
        <v>62.253</v>
      </c>
      <c r="L242" s="169"/>
      <c r="M242" s="173"/>
      <c r="N242" s="174"/>
      <c r="O242" s="174"/>
      <c r="P242" s="174"/>
      <c r="Q242" s="174"/>
      <c r="R242" s="174"/>
      <c r="S242" s="174"/>
      <c r="T242" s="175"/>
      <c r="AT242" s="170" t="s">
        <v>194</v>
      </c>
      <c r="AU242" s="170" t="s">
        <v>86</v>
      </c>
      <c r="AV242" s="14" t="s">
        <v>86</v>
      </c>
      <c r="AW242" s="14" t="s">
        <v>3</v>
      </c>
      <c r="AX242" s="14" t="s">
        <v>84</v>
      </c>
      <c r="AY242" s="170" t="s">
        <v>184</v>
      </c>
    </row>
    <row r="243" spans="1:65" s="2" customFormat="1" ht="55.5" customHeight="1" x14ac:dyDescent="0.15">
      <c r="A243" s="30"/>
      <c r="B243" s="146"/>
      <c r="C243" s="147" t="s">
        <v>323</v>
      </c>
      <c r="D243" s="147" t="s">
        <v>186</v>
      </c>
      <c r="E243" s="148" t="s">
        <v>1063</v>
      </c>
      <c r="F243" s="149" t="s">
        <v>1064</v>
      </c>
      <c r="G243" s="150" t="s">
        <v>189</v>
      </c>
      <c r="H243" s="151">
        <v>16.78</v>
      </c>
      <c r="I243" s="152"/>
      <c r="J243" s="152">
        <f>ROUND(I243*H243,2)</f>
        <v>0</v>
      </c>
      <c r="K243" s="149" t="s">
        <v>190</v>
      </c>
      <c r="L243" s="31"/>
      <c r="M243" s="153" t="s">
        <v>1</v>
      </c>
      <c r="N243" s="154" t="s">
        <v>42</v>
      </c>
      <c r="O243" s="155">
        <v>0.153</v>
      </c>
      <c r="P243" s="155">
        <f>O243*H243</f>
        <v>2.5673400000000002</v>
      </c>
      <c r="Q243" s="155">
        <v>0</v>
      </c>
      <c r="R243" s="155">
        <f>Q243*H243</f>
        <v>0</v>
      </c>
      <c r="S243" s="155">
        <v>0</v>
      </c>
      <c r="T243" s="156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7" t="s">
        <v>97</v>
      </c>
      <c r="AT243" s="157" t="s">
        <v>186</v>
      </c>
      <c r="AU243" s="157" t="s">
        <v>86</v>
      </c>
      <c r="AY243" s="18" t="s">
        <v>184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18" t="s">
        <v>84</v>
      </c>
      <c r="BK243" s="158">
        <f>ROUND(I243*H243,2)</f>
        <v>0</v>
      </c>
      <c r="BL243" s="18" t="s">
        <v>97</v>
      </c>
      <c r="BM243" s="157" t="s">
        <v>1422</v>
      </c>
    </row>
    <row r="244" spans="1:65" s="14" customFormat="1" x14ac:dyDescent="0.15">
      <c r="B244" s="169"/>
      <c r="D244" s="159" t="s">
        <v>194</v>
      </c>
      <c r="E244" s="170" t="s">
        <v>1</v>
      </c>
      <c r="F244" s="171" t="s">
        <v>1423</v>
      </c>
      <c r="H244" s="172">
        <v>16.78</v>
      </c>
      <c r="L244" s="169"/>
      <c r="M244" s="173"/>
      <c r="N244" s="174"/>
      <c r="O244" s="174"/>
      <c r="P244" s="174"/>
      <c r="Q244" s="174"/>
      <c r="R244" s="174"/>
      <c r="S244" s="174"/>
      <c r="T244" s="175"/>
      <c r="AT244" s="170" t="s">
        <v>194</v>
      </c>
      <c r="AU244" s="170" t="s">
        <v>86</v>
      </c>
      <c r="AV244" s="14" t="s">
        <v>86</v>
      </c>
      <c r="AW244" s="14" t="s">
        <v>32</v>
      </c>
      <c r="AX244" s="14" t="s">
        <v>84</v>
      </c>
      <c r="AY244" s="170" t="s">
        <v>184</v>
      </c>
    </row>
    <row r="245" spans="1:65" s="2" customFormat="1" ht="37.75" customHeight="1" x14ac:dyDescent="0.15">
      <c r="A245" s="30"/>
      <c r="B245" s="146"/>
      <c r="C245" s="147" t="s">
        <v>330</v>
      </c>
      <c r="D245" s="147" t="s">
        <v>186</v>
      </c>
      <c r="E245" s="148" t="s">
        <v>1067</v>
      </c>
      <c r="F245" s="149" t="s">
        <v>1068</v>
      </c>
      <c r="G245" s="150" t="s">
        <v>189</v>
      </c>
      <c r="H245" s="151">
        <v>9.2289999999999992</v>
      </c>
      <c r="I245" s="152"/>
      <c r="J245" s="152">
        <f>ROUND(I245*H245,2)</f>
        <v>0</v>
      </c>
      <c r="K245" s="149" t="s">
        <v>190</v>
      </c>
      <c r="L245" s="31"/>
      <c r="M245" s="153" t="s">
        <v>1</v>
      </c>
      <c r="N245" s="154" t="s">
        <v>42</v>
      </c>
      <c r="O245" s="155">
        <v>0.114</v>
      </c>
      <c r="P245" s="155">
        <f>O245*H245</f>
        <v>1.052106</v>
      </c>
      <c r="Q245" s="155">
        <v>0</v>
      </c>
      <c r="R245" s="155">
        <f>Q245*H245</f>
        <v>0</v>
      </c>
      <c r="S245" s="155">
        <v>0</v>
      </c>
      <c r="T245" s="156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7" t="s">
        <v>97</v>
      </c>
      <c r="AT245" s="157" t="s">
        <v>186</v>
      </c>
      <c r="AU245" s="157" t="s">
        <v>86</v>
      </c>
      <c r="AY245" s="18" t="s">
        <v>184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8" t="s">
        <v>84</v>
      </c>
      <c r="BK245" s="158">
        <f>ROUND(I245*H245,2)</f>
        <v>0</v>
      </c>
      <c r="BL245" s="18" t="s">
        <v>97</v>
      </c>
      <c r="BM245" s="157" t="s">
        <v>1424</v>
      </c>
    </row>
    <row r="246" spans="1:65" s="13" customFormat="1" x14ac:dyDescent="0.15">
      <c r="B246" s="163"/>
      <c r="D246" s="159" t="s">
        <v>194</v>
      </c>
      <c r="E246" s="164" t="s">
        <v>1</v>
      </c>
      <c r="F246" s="165" t="s">
        <v>1070</v>
      </c>
      <c r="H246" s="164" t="s">
        <v>1</v>
      </c>
      <c r="L246" s="163"/>
      <c r="M246" s="166"/>
      <c r="N246" s="167"/>
      <c r="O246" s="167"/>
      <c r="P246" s="167"/>
      <c r="Q246" s="167"/>
      <c r="R246" s="167"/>
      <c r="S246" s="167"/>
      <c r="T246" s="168"/>
      <c r="AT246" s="164" t="s">
        <v>194</v>
      </c>
      <c r="AU246" s="164" t="s">
        <v>86</v>
      </c>
      <c r="AV246" s="13" t="s">
        <v>84</v>
      </c>
      <c r="AW246" s="13" t="s">
        <v>32</v>
      </c>
      <c r="AX246" s="13" t="s">
        <v>77</v>
      </c>
      <c r="AY246" s="164" t="s">
        <v>184</v>
      </c>
    </row>
    <row r="247" spans="1:65" s="14" customFormat="1" x14ac:dyDescent="0.15">
      <c r="B247" s="169"/>
      <c r="D247" s="159" t="s">
        <v>194</v>
      </c>
      <c r="E247" s="170" t="s">
        <v>1</v>
      </c>
      <c r="F247" s="171" t="s">
        <v>1394</v>
      </c>
      <c r="H247" s="172">
        <v>9.2289999999999992</v>
      </c>
      <c r="L247" s="169"/>
      <c r="M247" s="173"/>
      <c r="N247" s="174"/>
      <c r="O247" s="174"/>
      <c r="P247" s="174"/>
      <c r="Q247" s="174"/>
      <c r="R247" s="174"/>
      <c r="S247" s="174"/>
      <c r="T247" s="175"/>
      <c r="AT247" s="170" t="s">
        <v>194</v>
      </c>
      <c r="AU247" s="170" t="s">
        <v>86</v>
      </c>
      <c r="AV247" s="14" t="s">
        <v>86</v>
      </c>
      <c r="AW247" s="14" t="s">
        <v>32</v>
      </c>
      <c r="AX247" s="14" t="s">
        <v>84</v>
      </c>
      <c r="AY247" s="170" t="s">
        <v>184</v>
      </c>
    </row>
    <row r="248" spans="1:65" s="2" customFormat="1" ht="37.75" customHeight="1" x14ac:dyDescent="0.15">
      <c r="A248" s="30"/>
      <c r="B248" s="146"/>
      <c r="C248" s="147" t="s">
        <v>335</v>
      </c>
      <c r="D248" s="147" t="s">
        <v>186</v>
      </c>
      <c r="E248" s="148" t="s">
        <v>1071</v>
      </c>
      <c r="F248" s="149" t="s">
        <v>1072</v>
      </c>
      <c r="G248" s="150" t="s">
        <v>189</v>
      </c>
      <c r="H248" s="151">
        <v>26.009</v>
      </c>
      <c r="I248" s="152"/>
      <c r="J248" s="152">
        <f>ROUND(I248*H248,2)</f>
        <v>0</v>
      </c>
      <c r="K248" s="149" t="s">
        <v>190</v>
      </c>
      <c r="L248" s="31"/>
      <c r="M248" s="153" t="s">
        <v>1</v>
      </c>
      <c r="N248" s="154" t="s">
        <v>42</v>
      </c>
      <c r="O248" s="155">
        <v>7.0000000000000001E-3</v>
      </c>
      <c r="P248" s="155">
        <f>O248*H248</f>
        <v>0.182063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7" t="s">
        <v>97</v>
      </c>
      <c r="AT248" s="157" t="s">
        <v>186</v>
      </c>
      <c r="AU248" s="157" t="s">
        <v>86</v>
      </c>
      <c r="AY248" s="18" t="s">
        <v>184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8" t="s">
        <v>84</v>
      </c>
      <c r="BK248" s="158">
        <f>ROUND(I248*H248,2)</f>
        <v>0</v>
      </c>
      <c r="BL248" s="18" t="s">
        <v>97</v>
      </c>
      <c r="BM248" s="157" t="s">
        <v>1425</v>
      </c>
    </row>
    <row r="249" spans="1:65" s="14" customFormat="1" x14ac:dyDescent="0.15">
      <c r="B249" s="169"/>
      <c r="D249" s="159" t="s">
        <v>194</v>
      </c>
      <c r="E249" s="170" t="s">
        <v>1</v>
      </c>
      <c r="F249" s="171" t="s">
        <v>1426</v>
      </c>
      <c r="H249" s="172">
        <v>26.009</v>
      </c>
      <c r="L249" s="169"/>
      <c r="M249" s="173"/>
      <c r="N249" s="174"/>
      <c r="O249" s="174"/>
      <c r="P249" s="174"/>
      <c r="Q249" s="174"/>
      <c r="R249" s="174"/>
      <c r="S249" s="174"/>
      <c r="T249" s="175"/>
      <c r="AT249" s="170" t="s">
        <v>194</v>
      </c>
      <c r="AU249" s="170" t="s">
        <v>86</v>
      </c>
      <c r="AV249" s="14" t="s">
        <v>86</v>
      </c>
      <c r="AW249" s="14" t="s">
        <v>32</v>
      </c>
      <c r="AX249" s="14" t="s">
        <v>84</v>
      </c>
      <c r="AY249" s="170" t="s">
        <v>184</v>
      </c>
    </row>
    <row r="250" spans="1:65" s="2" customFormat="1" ht="16.5" customHeight="1" x14ac:dyDescent="0.15">
      <c r="A250" s="30"/>
      <c r="B250" s="146"/>
      <c r="C250" s="183" t="s">
        <v>340</v>
      </c>
      <c r="D250" s="183" t="s">
        <v>310</v>
      </c>
      <c r="E250" s="184" t="s">
        <v>1075</v>
      </c>
      <c r="F250" s="185" t="s">
        <v>1076</v>
      </c>
      <c r="G250" s="186" t="s">
        <v>1077</v>
      </c>
      <c r="H250" s="187">
        <v>0.52</v>
      </c>
      <c r="I250" s="188"/>
      <c r="J250" s="188">
        <f>ROUND(I250*H250,2)</f>
        <v>0</v>
      </c>
      <c r="K250" s="185" t="s">
        <v>190</v>
      </c>
      <c r="L250" s="189"/>
      <c r="M250" s="190" t="s">
        <v>1</v>
      </c>
      <c r="N250" s="191" t="s">
        <v>42</v>
      </c>
      <c r="O250" s="155">
        <v>0</v>
      </c>
      <c r="P250" s="155">
        <f>O250*H250</f>
        <v>0</v>
      </c>
      <c r="Q250" s="155">
        <v>1E-3</v>
      </c>
      <c r="R250" s="155">
        <f>Q250*H250</f>
        <v>5.2000000000000006E-4</v>
      </c>
      <c r="S250" s="155">
        <v>0</v>
      </c>
      <c r="T250" s="156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7" t="s">
        <v>226</v>
      </c>
      <c r="AT250" s="157" t="s">
        <v>310</v>
      </c>
      <c r="AU250" s="157" t="s">
        <v>86</v>
      </c>
      <c r="AY250" s="18" t="s">
        <v>184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8" t="s">
        <v>84</v>
      </c>
      <c r="BK250" s="158">
        <f>ROUND(I250*H250,2)</f>
        <v>0</v>
      </c>
      <c r="BL250" s="18" t="s">
        <v>97</v>
      </c>
      <c r="BM250" s="157" t="s">
        <v>1427</v>
      </c>
    </row>
    <row r="251" spans="1:65" s="14" customFormat="1" x14ac:dyDescent="0.15">
      <c r="B251" s="169"/>
      <c r="D251" s="159" t="s">
        <v>194</v>
      </c>
      <c r="E251" s="170" t="s">
        <v>1</v>
      </c>
      <c r="F251" s="171" t="s">
        <v>1428</v>
      </c>
      <c r="H251" s="172">
        <v>0.52</v>
      </c>
      <c r="L251" s="169"/>
      <c r="M251" s="173"/>
      <c r="N251" s="174"/>
      <c r="O251" s="174"/>
      <c r="P251" s="174"/>
      <c r="Q251" s="174"/>
      <c r="R251" s="174"/>
      <c r="S251" s="174"/>
      <c r="T251" s="175"/>
      <c r="AT251" s="170" t="s">
        <v>194</v>
      </c>
      <c r="AU251" s="170" t="s">
        <v>86</v>
      </c>
      <c r="AV251" s="14" t="s">
        <v>86</v>
      </c>
      <c r="AW251" s="14" t="s">
        <v>32</v>
      </c>
      <c r="AX251" s="14" t="s">
        <v>84</v>
      </c>
      <c r="AY251" s="170" t="s">
        <v>184</v>
      </c>
    </row>
    <row r="252" spans="1:65" s="12" customFormat="1" ht="22.75" customHeight="1" x14ac:dyDescent="0.15">
      <c r="B252" s="134"/>
      <c r="D252" s="135" t="s">
        <v>76</v>
      </c>
      <c r="E252" s="144" t="s">
        <v>86</v>
      </c>
      <c r="F252" s="144" t="s">
        <v>329</v>
      </c>
      <c r="J252" s="145">
        <f>BK252</f>
        <v>0</v>
      </c>
      <c r="L252" s="134"/>
      <c r="M252" s="138"/>
      <c r="N252" s="139"/>
      <c r="O252" s="139"/>
      <c r="P252" s="140">
        <f>SUM(P253:P256)</f>
        <v>44.211759999999998</v>
      </c>
      <c r="Q252" s="139"/>
      <c r="R252" s="140">
        <f>SUM(R253:R256)</f>
        <v>39.196153599999995</v>
      </c>
      <c r="S252" s="139"/>
      <c r="T252" s="141">
        <f>SUM(T253:T256)</f>
        <v>0</v>
      </c>
      <c r="AR252" s="135" t="s">
        <v>84</v>
      </c>
      <c r="AT252" s="142" t="s">
        <v>76</v>
      </c>
      <c r="AU252" s="142" t="s">
        <v>84</v>
      </c>
      <c r="AY252" s="135" t="s">
        <v>184</v>
      </c>
      <c r="BK252" s="143">
        <f>SUM(BK253:BK256)</f>
        <v>0</v>
      </c>
    </row>
    <row r="253" spans="1:65" s="2" customFormat="1" ht="44.25" customHeight="1" x14ac:dyDescent="0.15">
      <c r="A253" s="30"/>
      <c r="B253" s="146"/>
      <c r="C253" s="147" t="s">
        <v>344</v>
      </c>
      <c r="D253" s="147" t="s">
        <v>186</v>
      </c>
      <c r="E253" s="148" t="s">
        <v>331</v>
      </c>
      <c r="F253" s="149" t="s">
        <v>332</v>
      </c>
      <c r="G253" s="150" t="s">
        <v>239</v>
      </c>
      <c r="H253" s="151">
        <v>12.757999999999999</v>
      </c>
      <c r="I253" s="152"/>
      <c r="J253" s="152">
        <f>ROUND(I253*H253,2)</f>
        <v>0</v>
      </c>
      <c r="K253" s="149" t="s">
        <v>190</v>
      </c>
      <c r="L253" s="31"/>
      <c r="M253" s="153" t="s">
        <v>1</v>
      </c>
      <c r="N253" s="154" t="s">
        <v>42</v>
      </c>
      <c r="O253" s="155">
        <v>0.92</v>
      </c>
      <c r="P253" s="155">
        <f>O253*H253</f>
        <v>11.737359999999999</v>
      </c>
      <c r="Q253" s="155">
        <v>1.63</v>
      </c>
      <c r="R253" s="155">
        <f>Q253*H253</f>
        <v>20.795539999999995</v>
      </c>
      <c r="S253" s="155">
        <v>0</v>
      </c>
      <c r="T253" s="156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7" t="s">
        <v>97</v>
      </c>
      <c r="AT253" s="157" t="s">
        <v>186</v>
      </c>
      <c r="AU253" s="157" t="s">
        <v>86</v>
      </c>
      <c r="AY253" s="18" t="s">
        <v>184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8" t="s">
        <v>84</v>
      </c>
      <c r="BK253" s="158">
        <f>ROUND(I253*H253,2)</f>
        <v>0</v>
      </c>
      <c r="BL253" s="18" t="s">
        <v>97</v>
      </c>
      <c r="BM253" s="157" t="s">
        <v>1429</v>
      </c>
    </row>
    <row r="254" spans="1:65" s="13" customFormat="1" x14ac:dyDescent="0.15">
      <c r="B254" s="163"/>
      <c r="D254" s="159" t="s">
        <v>194</v>
      </c>
      <c r="E254" s="164" t="s">
        <v>1</v>
      </c>
      <c r="F254" s="165" t="s">
        <v>265</v>
      </c>
      <c r="H254" s="164" t="s">
        <v>1</v>
      </c>
      <c r="L254" s="163"/>
      <c r="M254" s="166"/>
      <c r="N254" s="167"/>
      <c r="O254" s="167"/>
      <c r="P254" s="167"/>
      <c r="Q254" s="167"/>
      <c r="R254" s="167"/>
      <c r="S254" s="167"/>
      <c r="T254" s="168"/>
      <c r="AT254" s="164" t="s">
        <v>194</v>
      </c>
      <c r="AU254" s="164" t="s">
        <v>86</v>
      </c>
      <c r="AV254" s="13" t="s">
        <v>84</v>
      </c>
      <c r="AW254" s="13" t="s">
        <v>32</v>
      </c>
      <c r="AX254" s="13" t="s">
        <v>77</v>
      </c>
      <c r="AY254" s="164" t="s">
        <v>184</v>
      </c>
    </row>
    <row r="255" spans="1:65" s="14" customFormat="1" x14ac:dyDescent="0.15">
      <c r="B255" s="169"/>
      <c r="D255" s="159" t="s">
        <v>194</v>
      </c>
      <c r="E255" s="170" t="s">
        <v>1</v>
      </c>
      <c r="F255" s="171" t="s">
        <v>1430</v>
      </c>
      <c r="H255" s="172">
        <v>12.757999999999999</v>
      </c>
      <c r="L255" s="169"/>
      <c r="M255" s="173"/>
      <c r="N255" s="174"/>
      <c r="O255" s="174"/>
      <c r="P255" s="174"/>
      <c r="Q255" s="174"/>
      <c r="R255" s="174"/>
      <c r="S255" s="174"/>
      <c r="T255" s="175"/>
      <c r="AT255" s="170" t="s">
        <v>194</v>
      </c>
      <c r="AU255" s="170" t="s">
        <v>86</v>
      </c>
      <c r="AV255" s="14" t="s">
        <v>86</v>
      </c>
      <c r="AW255" s="14" t="s">
        <v>32</v>
      </c>
      <c r="AX255" s="14" t="s">
        <v>84</v>
      </c>
      <c r="AY255" s="170" t="s">
        <v>184</v>
      </c>
    </row>
    <row r="256" spans="1:65" s="2" customFormat="1" ht="66.75" customHeight="1" x14ac:dyDescent="0.15">
      <c r="A256" s="30"/>
      <c r="B256" s="146"/>
      <c r="C256" s="147" t="s">
        <v>349</v>
      </c>
      <c r="D256" s="147" t="s">
        <v>186</v>
      </c>
      <c r="E256" s="148" t="s">
        <v>336</v>
      </c>
      <c r="F256" s="149" t="s">
        <v>337</v>
      </c>
      <c r="G256" s="150" t="s">
        <v>229</v>
      </c>
      <c r="H256" s="151">
        <v>77.319999999999993</v>
      </c>
      <c r="I256" s="152"/>
      <c r="J256" s="152">
        <f>ROUND(I256*H256,2)</f>
        <v>0</v>
      </c>
      <c r="K256" s="149" t="s">
        <v>190</v>
      </c>
      <c r="L256" s="31"/>
      <c r="M256" s="153" t="s">
        <v>1</v>
      </c>
      <c r="N256" s="154" t="s">
        <v>42</v>
      </c>
      <c r="O256" s="155">
        <v>0.42</v>
      </c>
      <c r="P256" s="155">
        <f>O256*H256</f>
        <v>32.474399999999996</v>
      </c>
      <c r="Q256" s="155">
        <v>0.23798</v>
      </c>
      <c r="R256" s="155">
        <f>Q256*H256</f>
        <v>18.4006136</v>
      </c>
      <c r="S256" s="155">
        <v>0</v>
      </c>
      <c r="T256" s="156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97</v>
      </c>
      <c r="AT256" s="157" t="s">
        <v>186</v>
      </c>
      <c r="AU256" s="157" t="s">
        <v>86</v>
      </c>
      <c r="AY256" s="18" t="s">
        <v>184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8" t="s">
        <v>84</v>
      </c>
      <c r="BK256" s="158">
        <f>ROUND(I256*H256,2)</f>
        <v>0</v>
      </c>
      <c r="BL256" s="18" t="s">
        <v>97</v>
      </c>
      <c r="BM256" s="157" t="s">
        <v>1431</v>
      </c>
    </row>
    <row r="257" spans="1:65" s="12" customFormat="1" ht="22.75" customHeight="1" x14ac:dyDescent="0.15">
      <c r="B257" s="134"/>
      <c r="D257" s="135" t="s">
        <v>76</v>
      </c>
      <c r="E257" s="144" t="s">
        <v>97</v>
      </c>
      <c r="F257" s="144" t="s">
        <v>348</v>
      </c>
      <c r="J257" s="145">
        <f>BK257</f>
        <v>0</v>
      </c>
      <c r="L257" s="134"/>
      <c r="M257" s="138"/>
      <c r="N257" s="139"/>
      <c r="O257" s="139"/>
      <c r="P257" s="140">
        <f>SUM(P258:P265)</f>
        <v>11.946965999999998</v>
      </c>
      <c r="Q257" s="139"/>
      <c r="R257" s="140">
        <f>SUM(R258:R265)</f>
        <v>0</v>
      </c>
      <c r="S257" s="139"/>
      <c r="T257" s="141">
        <f>SUM(T258:T265)</f>
        <v>0</v>
      </c>
      <c r="AR257" s="135" t="s">
        <v>84</v>
      </c>
      <c r="AT257" s="142" t="s">
        <v>76</v>
      </c>
      <c r="AU257" s="142" t="s">
        <v>84</v>
      </c>
      <c r="AY257" s="135" t="s">
        <v>184</v>
      </c>
      <c r="BK257" s="143">
        <f>SUM(BK258:BK265)</f>
        <v>0</v>
      </c>
    </row>
    <row r="258" spans="1:65" s="2" customFormat="1" ht="33" customHeight="1" x14ac:dyDescent="0.15">
      <c r="A258" s="30"/>
      <c r="B258" s="146"/>
      <c r="C258" s="147" t="s">
        <v>356</v>
      </c>
      <c r="D258" s="147" t="s">
        <v>186</v>
      </c>
      <c r="E258" s="148" t="s">
        <v>350</v>
      </c>
      <c r="F258" s="149" t="s">
        <v>351</v>
      </c>
      <c r="G258" s="150" t="s">
        <v>239</v>
      </c>
      <c r="H258" s="151">
        <v>8.51</v>
      </c>
      <c r="I258" s="152"/>
      <c r="J258" s="152">
        <f>ROUND(I258*H258,2)</f>
        <v>0</v>
      </c>
      <c r="K258" s="149" t="s">
        <v>190</v>
      </c>
      <c r="L258" s="31"/>
      <c r="M258" s="153" t="s">
        <v>1</v>
      </c>
      <c r="N258" s="154" t="s">
        <v>42</v>
      </c>
      <c r="O258" s="155">
        <v>1.3169999999999999</v>
      </c>
      <c r="P258" s="155">
        <f>O258*H258</f>
        <v>11.207669999999998</v>
      </c>
      <c r="Q258" s="155">
        <v>0</v>
      </c>
      <c r="R258" s="155">
        <f>Q258*H258</f>
        <v>0</v>
      </c>
      <c r="S258" s="155">
        <v>0</v>
      </c>
      <c r="T258" s="156">
        <f>S258*H258</f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7" t="s">
        <v>97</v>
      </c>
      <c r="AT258" s="157" t="s">
        <v>186</v>
      </c>
      <c r="AU258" s="157" t="s">
        <v>86</v>
      </c>
      <c r="AY258" s="18" t="s">
        <v>184</v>
      </c>
      <c r="BE258" s="158">
        <f>IF(N258="základní",J258,0)</f>
        <v>0</v>
      </c>
      <c r="BF258" s="158">
        <f>IF(N258="snížená",J258,0)</f>
        <v>0</v>
      </c>
      <c r="BG258" s="158">
        <f>IF(N258="zákl. přenesená",J258,0)</f>
        <v>0</v>
      </c>
      <c r="BH258" s="158">
        <f>IF(N258="sníž. přenesená",J258,0)</f>
        <v>0</v>
      </c>
      <c r="BI258" s="158">
        <f>IF(N258="nulová",J258,0)</f>
        <v>0</v>
      </c>
      <c r="BJ258" s="18" t="s">
        <v>84</v>
      </c>
      <c r="BK258" s="158">
        <f>ROUND(I258*H258,2)</f>
        <v>0</v>
      </c>
      <c r="BL258" s="18" t="s">
        <v>97</v>
      </c>
      <c r="BM258" s="157" t="s">
        <v>1432</v>
      </c>
    </row>
    <row r="259" spans="1:65" s="13" customFormat="1" x14ac:dyDescent="0.15">
      <c r="B259" s="163"/>
      <c r="D259" s="159" t="s">
        <v>194</v>
      </c>
      <c r="E259" s="164" t="s">
        <v>1</v>
      </c>
      <c r="F259" s="165" t="s">
        <v>265</v>
      </c>
      <c r="H259" s="164" t="s">
        <v>1</v>
      </c>
      <c r="L259" s="163"/>
      <c r="M259" s="166"/>
      <c r="N259" s="167"/>
      <c r="O259" s="167"/>
      <c r="P259" s="167"/>
      <c r="Q259" s="167"/>
      <c r="R259" s="167"/>
      <c r="S259" s="167"/>
      <c r="T259" s="168"/>
      <c r="AT259" s="164" t="s">
        <v>194</v>
      </c>
      <c r="AU259" s="164" t="s">
        <v>86</v>
      </c>
      <c r="AV259" s="13" t="s">
        <v>84</v>
      </c>
      <c r="AW259" s="13" t="s">
        <v>32</v>
      </c>
      <c r="AX259" s="13" t="s">
        <v>77</v>
      </c>
      <c r="AY259" s="164" t="s">
        <v>184</v>
      </c>
    </row>
    <row r="260" spans="1:65" s="13" customFormat="1" x14ac:dyDescent="0.15">
      <c r="B260" s="163"/>
      <c r="D260" s="159" t="s">
        <v>194</v>
      </c>
      <c r="E260" s="164" t="s">
        <v>1</v>
      </c>
      <c r="F260" s="165" t="s">
        <v>246</v>
      </c>
      <c r="H260" s="164" t="s">
        <v>1</v>
      </c>
      <c r="L260" s="163"/>
      <c r="M260" s="166"/>
      <c r="N260" s="167"/>
      <c r="O260" s="167"/>
      <c r="P260" s="167"/>
      <c r="Q260" s="167"/>
      <c r="R260" s="167"/>
      <c r="S260" s="167"/>
      <c r="T260" s="168"/>
      <c r="AT260" s="164" t="s">
        <v>194</v>
      </c>
      <c r="AU260" s="164" t="s">
        <v>86</v>
      </c>
      <c r="AV260" s="13" t="s">
        <v>84</v>
      </c>
      <c r="AW260" s="13" t="s">
        <v>32</v>
      </c>
      <c r="AX260" s="13" t="s">
        <v>77</v>
      </c>
      <c r="AY260" s="164" t="s">
        <v>184</v>
      </c>
    </row>
    <row r="261" spans="1:65" s="14" customFormat="1" x14ac:dyDescent="0.15">
      <c r="B261" s="169"/>
      <c r="D261" s="159" t="s">
        <v>194</v>
      </c>
      <c r="E261" s="170" t="s">
        <v>1</v>
      </c>
      <c r="F261" s="171" t="s">
        <v>1433</v>
      </c>
      <c r="H261" s="172">
        <v>8.51</v>
      </c>
      <c r="L261" s="169"/>
      <c r="M261" s="173"/>
      <c r="N261" s="174"/>
      <c r="O261" s="174"/>
      <c r="P261" s="174"/>
      <c r="Q261" s="174"/>
      <c r="R261" s="174"/>
      <c r="S261" s="174"/>
      <c r="T261" s="175"/>
      <c r="AT261" s="170" t="s">
        <v>194</v>
      </c>
      <c r="AU261" s="170" t="s">
        <v>86</v>
      </c>
      <c r="AV261" s="14" t="s">
        <v>86</v>
      </c>
      <c r="AW261" s="14" t="s">
        <v>32</v>
      </c>
      <c r="AX261" s="14" t="s">
        <v>84</v>
      </c>
      <c r="AY261" s="170" t="s">
        <v>184</v>
      </c>
    </row>
    <row r="262" spans="1:65" s="2" customFormat="1" ht="33" customHeight="1" x14ac:dyDescent="0.15">
      <c r="A262" s="30"/>
      <c r="B262" s="146"/>
      <c r="C262" s="147" t="s">
        <v>362</v>
      </c>
      <c r="D262" s="147" t="s">
        <v>186</v>
      </c>
      <c r="E262" s="148" t="s">
        <v>1265</v>
      </c>
      <c r="F262" s="149" t="s">
        <v>1266</v>
      </c>
      <c r="G262" s="150" t="s">
        <v>239</v>
      </c>
      <c r="H262" s="151">
        <v>0.61199999999999999</v>
      </c>
      <c r="I262" s="152"/>
      <c r="J262" s="152">
        <f>ROUND(I262*H262,2)</f>
        <v>0</v>
      </c>
      <c r="K262" s="149" t="s">
        <v>190</v>
      </c>
      <c r="L262" s="31"/>
      <c r="M262" s="153" t="s">
        <v>1</v>
      </c>
      <c r="N262" s="154" t="s">
        <v>42</v>
      </c>
      <c r="O262" s="155">
        <v>1.208</v>
      </c>
      <c r="P262" s="155">
        <f>O262*H262</f>
        <v>0.73929599999999995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97</v>
      </c>
      <c r="AT262" s="157" t="s">
        <v>186</v>
      </c>
      <c r="AU262" s="157" t="s">
        <v>86</v>
      </c>
      <c r="AY262" s="18" t="s">
        <v>184</v>
      </c>
      <c r="BE262" s="158">
        <f>IF(N262="základní",J262,0)</f>
        <v>0</v>
      </c>
      <c r="BF262" s="158">
        <f>IF(N262="snížená",J262,0)</f>
        <v>0</v>
      </c>
      <c r="BG262" s="158">
        <f>IF(N262="zákl. přenesená",J262,0)</f>
        <v>0</v>
      </c>
      <c r="BH262" s="158">
        <f>IF(N262="sníž. přenesená",J262,0)</f>
        <v>0</v>
      </c>
      <c r="BI262" s="158">
        <f>IF(N262="nulová",J262,0)</f>
        <v>0</v>
      </c>
      <c r="BJ262" s="18" t="s">
        <v>84</v>
      </c>
      <c r="BK262" s="158">
        <f>ROUND(I262*H262,2)</f>
        <v>0</v>
      </c>
      <c r="BL262" s="18" t="s">
        <v>97</v>
      </c>
      <c r="BM262" s="157" t="s">
        <v>1434</v>
      </c>
    </row>
    <row r="263" spans="1:65" s="14" customFormat="1" x14ac:dyDescent="0.15">
      <c r="B263" s="169"/>
      <c r="D263" s="159" t="s">
        <v>194</v>
      </c>
      <c r="E263" s="170" t="s">
        <v>1</v>
      </c>
      <c r="F263" s="171" t="s">
        <v>1435</v>
      </c>
      <c r="H263" s="172">
        <v>0.48</v>
      </c>
      <c r="L263" s="169"/>
      <c r="M263" s="173"/>
      <c r="N263" s="174"/>
      <c r="O263" s="174"/>
      <c r="P263" s="174"/>
      <c r="Q263" s="174"/>
      <c r="R263" s="174"/>
      <c r="S263" s="174"/>
      <c r="T263" s="175"/>
      <c r="AT263" s="170" t="s">
        <v>194</v>
      </c>
      <c r="AU263" s="170" t="s">
        <v>86</v>
      </c>
      <c r="AV263" s="14" t="s">
        <v>86</v>
      </c>
      <c r="AW263" s="14" t="s">
        <v>32</v>
      </c>
      <c r="AX263" s="14" t="s">
        <v>77</v>
      </c>
      <c r="AY263" s="170" t="s">
        <v>184</v>
      </c>
    </row>
    <row r="264" spans="1:65" s="14" customFormat="1" x14ac:dyDescent="0.15">
      <c r="B264" s="169"/>
      <c r="D264" s="159" t="s">
        <v>194</v>
      </c>
      <c r="E264" s="170" t="s">
        <v>1</v>
      </c>
      <c r="F264" s="171" t="s">
        <v>1436</v>
      </c>
      <c r="H264" s="172">
        <v>0.13200000000000001</v>
      </c>
      <c r="L264" s="169"/>
      <c r="M264" s="173"/>
      <c r="N264" s="174"/>
      <c r="O264" s="174"/>
      <c r="P264" s="174"/>
      <c r="Q264" s="174"/>
      <c r="R264" s="174"/>
      <c r="S264" s="174"/>
      <c r="T264" s="175"/>
      <c r="AT264" s="170" t="s">
        <v>194</v>
      </c>
      <c r="AU264" s="170" t="s">
        <v>86</v>
      </c>
      <c r="AV264" s="14" t="s">
        <v>86</v>
      </c>
      <c r="AW264" s="14" t="s">
        <v>32</v>
      </c>
      <c r="AX264" s="14" t="s">
        <v>77</v>
      </c>
      <c r="AY264" s="170" t="s">
        <v>184</v>
      </c>
    </row>
    <row r="265" spans="1:65" s="15" customFormat="1" x14ac:dyDescent="0.15">
      <c r="B265" s="176"/>
      <c r="D265" s="159" t="s">
        <v>194</v>
      </c>
      <c r="E265" s="177" t="s">
        <v>1</v>
      </c>
      <c r="F265" s="178" t="s">
        <v>242</v>
      </c>
      <c r="H265" s="179">
        <v>0.61199999999999999</v>
      </c>
      <c r="L265" s="176"/>
      <c r="M265" s="180"/>
      <c r="N265" s="181"/>
      <c r="O265" s="181"/>
      <c r="P265" s="181"/>
      <c r="Q265" s="181"/>
      <c r="R265" s="181"/>
      <c r="S265" s="181"/>
      <c r="T265" s="182"/>
      <c r="AT265" s="177" t="s">
        <v>194</v>
      </c>
      <c r="AU265" s="177" t="s">
        <v>86</v>
      </c>
      <c r="AV265" s="15" t="s">
        <v>97</v>
      </c>
      <c r="AW265" s="15" t="s">
        <v>32</v>
      </c>
      <c r="AX265" s="15" t="s">
        <v>84</v>
      </c>
      <c r="AY265" s="177" t="s">
        <v>184</v>
      </c>
    </row>
    <row r="266" spans="1:65" s="12" customFormat="1" ht="22.75" customHeight="1" x14ac:dyDescent="0.15">
      <c r="B266" s="134"/>
      <c r="D266" s="135" t="s">
        <v>76</v>
      </c>
      <c r="E266" s="144" t="s">
        <v>209</v>
      </c>
      <c r="F266" s="144" t="s">
        <v>603</v>
      </c>
      <c r="J266" s="145">
        <f>BK266</f>
        <v>0</v>
      </c>
      <c r="L266" s="134"/>
      <c r="M266" s="138"/>
      <c r="N266" s="139"/>
      <c r="O266" s="139"/>
      <c r="P266" s="140">
        <f>SUM(P267:P297)</f>
        <v>47.007360000000006</v>
      </c>
      <c r="Q266" s="139"/>
      <c r="R266" s="140">
        <f>SUM(R267:R297)</f>
        <v>6.4914546399999988</v>
      </c>
      <c r="S266" s="139"/>
      <c r="T266" s="141">
        <f>SUM(T267:T297)</f>
        <v>0</v>
      </c>
      <c r="AR266" s="135" t="s">
        <v>84</v>
      </c>
      <c r="AT266" s="142" t="s">
        <v>76</v>
      </c>
      <c r="AU266" s="142" t="s">
        <v>84</v>
      </c>
      <c r="AY266" s="135" t="s">
        <v>184</v>
      </c>
      <c r="BK266" s="143">
        <f>SUM(BK267:BK297)</f>
        <v>0</v>
      </c>
    </row>
    <row r="267" spans="1:65" s="2" customFormat="1" ht="33" customHeight="1" x14ac:dyDescent="0.15">
      <c r="A267" s="30"/>
      <c r="B267" s="146"/>
      <c r="C267" s="147" t="s">
        <v>366</v>
      </c>
      <c r="D267" s="147" t="s">
        <v>186</v>
      </c>
      <c r="E267" s="148" t="s">
        <v>604</v>
      </c>
      <c r="F267" s="149" t="s">
        <v>605</v>
      </c>
      <c r="G267" s="150" t="s">
        <v>189</v>
      </c>
      <c r="H267" s="151">
        <v>12.407999999999999</v>
      </c>
      <c r="I267" s="152"/>
      <c r="J267" s="152">
        <f>ROUND(I267*H267,2)</f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8.3000000000000004E-2</v>
      </c>
      <c r="P267" s="155">
        <f>O267*H267</f>
        <v>1.0298640000000001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97</v>
      </c>
      <c r="BM267" s="157" t="s">
        <v>1437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537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4" customFormat="1" x14ac:dyDescent="0.15">
      <c r="B269" s="169"/>
      <c r="D269" s="159" t="s">
        <v>194</v>
      </c>
      <c r="E269" s="170" t="s">
        <v>1</v>
      </c>
      <c r="F269" s="171" t="s">
        <v>1378</v>
      </c>
      <c r="H269" s="172">
        <v>12.407999999999999</v>
      </c>
      <c r="L269" s="169"/>
      <c r="M269" s="173"/>
      <c r="N269" s="174"/>
      <c r="O269" s="174"/>
      <c r="P269" s="174"/>
      <c r="Q269" s="174"/>
      <c r="R269" s="174"/>
      <c r="S269" s="174"/>
      <c r="T269" s="175"/>
      <c r="AT269" s="170" t="s">
        <v>194</v>
      </c>
      <c r="AU269" s="170" t="s">
        <v>86</v>
      </c>
      <c r="AV269" s="14" t="s">
        <v>86</v>
      </c>
      <c r="AW269" s="14" t="s">
        <v>32</v>
      </c>
      <c r="AX269" s="14" t="s">
        <v>84</v>
      </c>
      <c r="AY269" s="170" t="s">
        <v>184</v>
      </c>
    </row>
    <row r="270" spans="1:65" s="2" customFormat="1" ht="33" customHeight="1" x14ac:dyDescent="0.15">
      <c r="A270" s="30"/>
      <c r="B270" s="146"/>
      <c r="C270" s="147" t="s">
        <v>370</v>
      </c>
      <c r="D270" s="147" t="s">
        <v>186</v>
      </c>
      <c r="E270" s="148" t="s">
        <v>780</v>
      </c>
      <c r="F270" s="149" t="s">
        <v>781</v>
      </c>
      <c r="G270" s="150" t="s">
        <v>189</v>
      </c>
      <c r="H270" s="151">
        <v>41.646000000000001</v>
      </c>
      <c r="I270" s="152"/>
      <c r="J270" s="152">
        <f>ROUND(I270*H270,2)</f>
        <v>0</v>
      </c>
      <c r="K270" s="149" t="s">
        <v>190</v>
      </c>
      <c r="L270" s="31"/>
      <c r="M270" s="153" t="s">
        <v>1</v>
      </c>
      <c r="N270" s="154" t="s">
        <v>42</v>
      </c>
      <c r="O270" s="155">
        <v>0.12</v>
      </c>
      <c r="P270" s="155">
        <f>O270*H270</f>
        <v>4.9975199999999997</v>
      </c>
      <c r="Q270" s="155">
        <v>0</v>
      </c>
      <c r="R270" s="155">
        <f>Q270*H270</f>
        <v>0</v>
      </c>
      <c r="S270" s="155">
        <v>0</v>
      </c>
      <c r="T270" s="156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97</v>
      </c>
      <c r="AT270" s="157" t="s">
        <v>186</v>
      </c>
      <c r="AU270" s="157" t="s">
        <v>86</v>
      </c>
      <c r="AY270" s="18" t="s">
        <v>184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84</v>
      </c>
      <c r="BK270" s="158">
        <f>ROUND(I270*H270,2)</f>
        <v>0</v>
      </c>
      <c r="BL270" s="18" t="s">
        <v>97</v>
      </c>
      <c r="BM270" s="157" t="s">
        <v>1438</v>
      </c>
    </row>
    <row r="271" spans="1:65" s="14" customFormat="1" x14ac:dyDescent="0.15">
      <c r="B271" s="169"/>
      <c r="D271" s="159" t="s">
        <v>194</v>
      </c>
      <c r="E271" s="170" t="s">
        <v>1</v>
      </c>
      <c r="F271" s="171" t="s">
        <v>1381</v>
      </c>
      <c r="H271" s="172">
        <v>41.646000000000001</v>
      </c>
      <c r="L271" s="169"/>
      <c r="M271" s="173"/>
      <c r="N271" s="174"/>
      <c r="O271" s="174"/>
      <c r="P271" s="174"/>
      <c r="Q271" s="174"/>
      <c r="R271" s="174"/>
      <c r="S271" s="174"/>
      <c r="T271" s="175"/>
      <c r="AT271" s="170" t="s">
        <v>194</v>
      </c>
      <c r="AU271" s="170" t="s">
        <v>86</v>
      </c>
      <c r="AV271" s="14" t="s">
        <v>86</v>
      </c>
      <c r="AW271" s="14" t="s">
        <v>32</v>
      </c>
      <c r="AX271" s="14" t="s">
        <v>84</v>
      </c>
      <c r="AY271" s="170" t="s">
        <v>184</v>
      </c>
    </row>
    <row r="272" spans="1:65" s="2" customFormat="1" ht="33" customHeight="1" x14ac:dyDescent="0.15">
      <c r="A272" s="30"/>
      <c r="B272" s="146"/>
      <c r="C272" s="147" t="s">
        <v>374</v>
      </c>
      <c r="D272" s="147" t="s">
        <v>186</v>
      </c>
      <c r="E272" s="148" t="s">
        <v>607</v>
      </c>
      <c r="F272" s="149" t="s">
        <v>608</v>
      </c>
      <c r="G272" s="150" t="s">
        <v>189</v>
      </c>
      <c r="H272" s="151">
        <v>12.407999999999999</v>
      </c>
      <c r="I272" s="152"/>
      <c r="J272" s="152">
        <f>ROUND(I272*H272,2)</f>
        <v>0</v>
      </c>
      <c r="K272" s="149" t="s">
        <v>190</v>
      </c>
      <c r="L272" s="31"/>
      <c r="M272" s="153" t="s">
        <v>1</v>
      </c>
      <c r="N272" s="154" t="s">
        <v>42</v>
      </c>
      <c r="O272" s="155">
        <v>0.152</v>
      </c>
      <c r="P272" s="155">
        <f>O272*H272</f>
        <v>1.8860159999999999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97</v>
      </c>
      <c r="AT272" s="157" t="s">
        <v>186</v>
      </c>
      <c r="AU272" s="157" t="s">
        <v>86</v>
      </c>
      <c r="AY272" s="18" t="s">
        <v>184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84</v>
      </c>
      <c r="BK272" s="158">
        <f>ROUND(I272*H272,2)</f>
        <v>0</v>
      </c>
      <c r="BL272" s="18" t="s">
        <v>97</v>
      </c>
      <c r="BM272" s="157" t="s">
        <v>1439</v>
      </c>
    </row>
    <row r="273" spans="1:65" s="13" customFormat="1" x14ac:dyDescent="0.15">
      <c r="B273" s="163"/>
      <c r="D273" s="159" t="s">
        <v>194</v>
      </c>
      <c r="E273" s="164" t="s">
        <v>1</v>
      </c>
      <c r="F273" s="165" t="s">
        <v>195</v>
      </c>
      <c r="H273" s="164" t="s">
        <v>1</v>
      </c>
      <c r="L273" s="163"/>
      <c r="M273" s="166"/>
      <c r="N273" s="167"/>
      <c r="O273" s="167"/>
      <c r="P273" s="167"/>
      <c r="Q273" s="167"/>
      <c r="R273" s="167"/>
      <c r="S273" s="167"/>
      <c r="T273" s="168"/>
      <c r="AT273" s="164" t="s">
        <v>194</v>
      </c>
      <c r="AU273" s="164" t="s">
        <v>86</v>
      </c>
      <c r="AV273" s="13" t="s">
        <v>84</v>
      </c>
      <c r="AW273" s="13" t="s">
        <v>32</v>
      </c>
      <c r="AX273" s="13" t="s">
        <v>77</v>
      </c>
      <c r="AY273" s="164" t="s">
        <v>184</v>
      </c>
    </row>
    <row r="274" spans="1:65" s="13" customFormat="1" x14ac:dyDescent="0.15">
      <c r="B274" s="163"/>
      <c r="D274" s="159" t="s">
        <v>194</v>
      </c>
      <c r="E274" s="164" t="s">
        <v>1</v>
      </c>
      <c r="F274" s="165" t="s">
        <v>196</v>
      </c>
      <c r="H274" s="164" t="s">
        <v>1</v>
      </c>
      <c r="L274" s="163"/>
      <c r="M274" s="166"/>
      <c r="N274" s="167"/>
      <c r="O274" s="167"/>
      <c r="P274" s="167"/>
      <c r="Q274" s="167"/>
      <c r="R274" s="167"/>
      <c r="S274" s="167"/>
      <c r="T274" s="168"/>
      <c r="AT274" s="164" t="s">
        <v>194</v>
      </c>
      <c r="AU274" s="164" t="s">
        <v>86</v>
      </c>
      <c r="AV274" s="13" t="s">
        <v>84</v>
      </c>
      <c r="AW274" s="13" t="s">
        <v>32</v>
      </c>
      <c r="AX274" s="13" t="s">
        <v>77</v>
      </c>
      <c r="AY274" s="164" t="s">
        <v>184</v>
      </c>
    </row>
    <row r="275" spans="1:65" s="14" customFormat="1" x14ac:dyDescent="0.15">
      <c r="B275" s="169"/>
      <c r="D275" s="159" t="s">
        <v>194</v>
      </c>
      <c r="E275" s="170" t="s">
        <v>1</v>
      </c>
      <c r="F275" s="171" t="s">
        <v>1378</v>
      </c>
      <c r="H275" s="172">
        <v>12.407999999999999</v>
      </c>
      <c r="L275" s="169"/>
      <c r="M275" s="173"/>
      <c r="N275" s="174"/>
      <c r="O275" s="174"/>
      <c r="P275" s="174"/>
      <c r="Q275" s="174"/>
      <c r="R275" s="174"/>
      <c r="S275" s="174"/>
      <c r="T275" s="175"/>
      <c r="AT275" s="170" t="s">
        <v>194</v>
      </c>
      <c r="AU275" s="170" t="s">
        <v>86</v>
      </c>
      <c r="AV275" s="14" t="s">
        <v>86</v>
      </c>
      <c r="AW275" s="14" t="s">
        <v>32</v>
      </c>
      <c r="AX275" s="14" t="s">
        <v>84</v>
      </c>
      <c r="AY275" s="170" t="s">
        <v>184</v>
      </c>
    </row>
    <row r="276" spans="1:65" s="2" customFormat="1" ht="49" customHeight="1" x14ac:dyDescent="0.15">
      <c r="A276" s="30"/>
      <c r="B276" s="146"/>
      <c r="C276" s="147" t="s">
        <v>378</v>
      </c>
      <c r="D276" s="147" t="s">
        <v>186</v>
      </c>
      <c r="E276" s="148" t="s">
        <v>610</v>
      </c>
      <c r="F276" s="149" t="s">
        <v>611</v>
      </c>
      <c r="G276" s="150" t="s">
        <v>189</v>
      </c>
      <c r="H276" s="151">
        <v>12.407999999999999</v>
      </c>
      <c r="I276" s="152"/>
      <c r="J276" s="152">
        <f>ROUND(I276*H276,2)</f>
        <v>0</v>
      </c>
      <c r="K276" s="149" t="s">
        <v>190</v>
      </c>
      <c r="L276" s="31"/>
      <c r="M276" s="153" t="s">
        <v>1</v>
      </c>
      <c r="N276" s="154" t="s">
        <v>42</v>
      </c>
      <c r="O276" s="155">
        <v>0.14899999999999999</v>
      </c>
      <c r="P276" s="155">
        <f>O276*H276</f>
        <v>1.8487919999999998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7" t="s">
        <v>97</v>
      </c>
      <c r="AT276" s="157" t="s">
        <v>186</v>
      </c>
      <c r="AU276" s="157" t="s">
        <v>86</v>
      </c>
      <c r="AY276" s="18" t="s">
        <v>184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8" t="s">
        <v>84</v>
      </c>
      <c r="BK276" s="158">
        <f>ROUND(I276*H276,2)</f>
        <v>0</v>
      </c>
      <c r="BL276" s="18" t="s">
        <v>97</v>
      </c>
      <c r="BM276" s="157" t="s">
        <v>1440</v>
      </c>
    </row>
    <row r="277" spans="1:65" s="13" customFormat="1" x14ac:dyDescent="0.15">
      <c r="B277" s="163"/>
      <c r="D277" s="159" t="s">
        <v>194</v>
      </c>
      <c r="E277" s="164" t="s">
        <v>1</v>
      </c>
      <c r="F277" s="165" t="s">
        <v>195</v>
      </c>
      <c r="H277" s="164" t="s">
        <v>1</v>
      </c>
      <c r="L277" s="163"/>
      <c r="M277" s="166"/>
      <c r="N277" s="167"/>
      <c r="O277" s="167"/>
      <c r="P277" s="167"/>
      <c r="Q277" s="167"/>
      <c r="R277" s="167"/>
      <c r="S277" s="167"/>
      <c r="T277" s="168"/>
      <c r="AT277" s="164" t="s">
        <v>194</v>
      </c>
      <c r="AU277" s="164" t="s">
        <v>86</v>
      </c>
      <c r="AV277" s="13" t="s">
        <v>84</v>
      </c>
      <c r="AW277" s="13" t="s">
        <v>32</v>
      </c>
      <c r="AX277" s="13" t="s">
        <v>77</v>
      </c>
      <c r="AY277" s="164" t="s">
        <v>184</v>
      </c>
    </row>
    <row r="278" spans="1:65" s="13" customFormat="1" x14ac:dyDescent="0.15">
      <c r="B278" s="163"/>
      <c r="D278" s="159" t="s">
        <v>194</v>
      </c>
      <c r="E278" s="164" t="s">
        <v>1</v>
      </c>
      <c r="F278" s="165" t="s">
        <v>196</v>
      </c>
      <c r="H278" s="164" t="s">
        <v>1</v>
      </c>
      <c r="L278" s="163"/>
      <c r="M278" s="166"/>
      <c r="N278" s="167"/>
      <c r="O278" s="167"/>
      <c r="P278" s="167"/>
      <c r="Q278" s="167"/>
      <c r="R278" s="167"/>
      <c r="S278" s="167"/>
      <c r="T278" s="168"/>
      <c r="AT278" s="164" t="s">
        <v>194</v>
      </c>
      <c r="AU278" s="164" t="s">
        <v>86</v>
      </c>
      <c r="AV278" s="13" t="s">
        <v>84</v>
      </c>
      <c r="AW278" s="13" t="s">
        <v>32</v>
      </c>
      <c r="AX278" s="13" t="s">
        <v>77</v>
      </c>
      <c r="AY278" s="164" t="s">
        <v>184</v>
      </c>
    </row>
    <row r="279" spans="1:65" s="14" customFormat="1" x14ac:dyDescent="0.15">
      <c r="B279" s="169"/>
      <c r="D279" s="159" t="s">
        <v>194</v>
      </c>
      <c r="E279" s="170" t="s">
        <v>1</v>
      </c>
      <c r="F279" s="171" t="s">
        <v>1378</v>
      </c>
      <c r="H279" s="172">
        <v>12.407999999999999</v>
      </c>
      <c r="L279" s="169"/>
      <c r="M279" s="173"/>
      <c r="N279" s="174"/>
      <c r="O279" s="174"/>
      <c r="P279" s="174"/>
      <c r="Q279" s="174"/>
      <c r="R279" s="174"/>
      <c r="S279" s="174"/>
      <c r="T279" s="175"/>
      <c r="AT279" s="170" t="s">
        <v>194</v>
      </c>
      <c r="AU279" s="170" t="s">
        <v>86</v>
      </c>
      <c r="AV279" s="14" t="s">
        <v>86</v>
      </c>
      <c r="AW279" s="14" t="s">
        <v>32</v>
      </c>
      <c r="AX279" s="14" t="s">
        <v>84</v>
      </c>
      <c r="AY279" s="170" t="s">
        <v>184</v>
      </c>
    </row>
    <row r="280" spans="1:65" s="2" customFormat="1" ht="24.25" customHeight="1" x14ac:dyDescent="0.15">
      <c r="A280" s="30"/>
      <c r="B280" s="146"/>
      <c r="C280" s="147" t="s">
        <v>382</v>
      </c>
      <c r="D280" s="147" t="s">
        <v>186</v>
      </c>
      <c r="E280" s="148" t="s">
        <v>613</v>
      </c>
      <c r="F280" s="149" t="s">
        <v>614</v>
      </c>
      <c r="G280" s="150" t="s">
        <v>189</v>
      </c>
      <c r="H280" s="151">
        <v>12.407999999999999</v>
      </c>
      <c r="I280" s="152"/>
      <c r="J280" s="152">
        <f>ROUND(I280*H280,2)</f>
        <v>0</v>
      </c>
      <c r="K280" s="149" t="s">
        <v>190</v>
      </c>
      <c r="L280" s="31"/>
      <c r="M280" s="153" t="s">
        <v>1</v>
      </c>
      <c r="N280" s="154" t="s">
        <v>42</v>
      </c>
      <c r="O280" s="155">
        <v>4.0000000000000001E-3</v>
      </c>
      <c r="P280" s="155">
        <f>O280*H280</f>
        <v>4.9631999999999996E-2</v>
      </c>
      <c r="Q280" s="155">
        <v>0</v>
      </c>
      <c r="R280" s="155">
        <f>Q280*H280</f>
        <v>0</v>
      </c>
      <c r="S280" s="155">
        <v>0</v>
      </c>
      <c r="T280" s="156">
        <f>S280*H280</f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7" t="s">
        <v>97</v>
      </c>
      <c r="AT280" s="157" t="s">
        <v>186</v>
      </c>
      <c r="AU280" s="157" t="s">
        <v>86</v>
      </c>
      <c r="AY280" s="18" t="s">
        <v>184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8" t="s">
        <v>84</v>
      </c>
      <c r="BK280" s="158">
        <f>ROUND(I280*H280,2)</f>
        <v>0</v>
      </c>
      <c r="BL280" s="18" t="s">
        <v>97</v>
      </c>
      <c r="BM280" s="157" t="s">
        <v>1441</v>
      </c>
    </row>
    <row r="281" spans="1:65" s="13" customFormat="1" x14ac:dyDescent="0.15">
      <c r="B281" s="163"/>
      <c r="D281" s="159" t="s">
        <v>194</v>
      </c>
      <c r="E281" s="164" t="s">
        <v>1</v>
      </c>
      <c r="F281" s="165" t="s">
        <v>195</v>
      </c>
      <c r="H281" s="164" t="s">
        <v>1</v>
      </c>
      <c r="L281" s="163"/>
      <c r="M281" s="166"/>
      <c r="N281" s="167"/>
      <c r="O281" s="167"/>
      <c r="P281" s="167"/>
      <c r="Q281" s="167"/>
      <c r="R281" s="167"/>
      <c r="S281" s="167"/>
      <c r="T281" s="168"/>
      <c r="AT281" s="164" t="s">
        <v>194</v>
      </c>
      <c r="AU281" s="164" t="s">
        <v>86</v>
      </c>
      <c r="AV281" s="13" t="s">
        <v>84</v>
      </c>
      <c r="AW281" s="13" t="s">
        <v>32</v>
      </c>
      <c r="AX281" s="13" t="s">
        <v>77</v>
      </c>
      <c r="AY281" s="164" t="s">
        <v>184</v>
      </c>
    </row>
    <row r="282" spans="1:65" s="13" customFormat="1" x14ac:dyDescent="0.15">
      <c r="B282" s="163"/>
      <c r="D282" s="159" t="s">
        <v>194</v>
      </c>
      <c r="E282" s="164" t="s">
        <v>1</v>
      </c>
      <c r="F282" s="165" t="s">
        <v>196</v>
      </c>
      <c r="H282" s="164" t="s">
        <v>1</v>
      </c>
      <c r="L282" s="163"/>
      <c r="M282" s="166"/>
      <c r="N282" s="167"/>
      <c r="O282" s="167"/>
      <c r="P282" s="167"/>
      <c r="Q282" s="167"/>
      <c r="R282" s="167"/>
      <c r="S282" s="167"/>
      <c r="T282" s="168"/>
      <c r="AT282" s="164" t="s">
        <v>194</v>
      </c>
      <c r="AU282" s="164" t="s">
        <v>86</v>
      </c>
      <c r="AV282" s="13" t="s">
        <v>84</v>
      </c>
      <c r="AW282" s="13" t="s">
        <v>32</v>
      </c>
      <c r="AX282" s="13" t="s">
        <v>77</v>
      </c>
      <c r="AY282" s="164" t="s">
        <v>184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1378</v>
      </c>
      <c r="H283" s="172">
        <v>12.407999999999999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84</v>
      </c>
      <c r="AY283" s="170" t="s">
        <v>184</v>
      </c>
    </row>
    <row r="284" spans="1:65" s="2" customFormat="1" ht="24.25" customHeight="1" x14ac:dyDescent="0.15">
      <c r="A284" s="30"/>
      <c r="B284" s="146"/>
      <c r="C284" s="147" t="s">
        <v>390</v>
      </c>
      <c r="D284" s="147" t="s">
        <v>186</v>
      </c>
      <c r="E284" s="148" t="s">
        <v>616</v>
      </c>
      <c r="F284" s="149" t="s">
        <v>617</v>
      </c>
      <c r="G284" s="150" t="s">
        <v>189</v>
      </c>
      <c r="H284" s="151">
        <v>15.792</v>
      </c>
      <c r="I284" s="152"/>
      <c r="J284" s="152">
        <f>ROUND(I284*H284,2)</f>
        <v>0</v>
      </c>
      <c r="K284" s="149" t="s">
        <v>190</v>
      </c>
      <c r="L284" s="31"/>
      <c r="M284" s="153" t="s">
        <v>1</v>
      </c>
      <c r="N284" s="154" t="s">
        <v>42</v>
      </c>
      <c r="O284" s="155">
        <v>2E-3</v>
      </c>
      <c r="P284" s="155">
        <f>O284*H284</f>
        <v>3.1584000000000001E-2</v>
      </c>
      <c r="Q284" s="155">
        <v>0</v>
      </c>
      <c r="R284" s="155">
        <f>Q284*H284</f>
        <v>0</v>
      </c>
      <c r="S284" s="155">
        <v>0</v>
      </c>
      <c r="T284" s="156">
        <f>S284*H284</f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57" t="s">
        <v>97</v>
      </c>
      <c r="AT284" s="157" t="s">
        <v>186</v>
      </c>
      <c r="AU284" s="157" t="s">
        <v>86</v>
      </c>
      <c r="AY284" s="18" t="s">
        <v>184</v>
      </c>
      <c r="BE284" s="158">
        <f>IF(N284="základní",J284,0)</f>
        <v>0</v>
      </c>
      <c r="BF284" s="158">
        <f>IF(N284="snížená",J284,0)</f>
        <v>0</v>
      </c>
      <c r="BG284" s="158">
        <f>IF(N284="zákl. přenesená",J284,0)</f>
        <v>0</v>
      </c>
      <c r="BH284" s="158">
        <f>IF(N284="sníž. přenesená",J284,0)</f>
        <v>0</v>
      </c>
      <c r="BI284" s="158">
        <f>IF(N284="nulová",J284,0)</f>
        <v>0</v>
      </c>
      <c r="BJ284" s="18" t="s">
        <v>84</v>
      </c>
      <c r="BK284" s="158">
        <f>ROUND(I284*H284,2)</f>
        <v>0</v>
      </c>
      <c r="BL284" s="18" t="s">
        <v>97</v>
      </c>
      <c r="BM284" s="157" t="s">
        <v>1442</v>
      </c>
    </row>
    <row r="285" spans="1:65" s="13" customFormat="1" x14ac:dyDescent="0.15">
      <c r="B285" s="163"/>
      <c r="D285" s="159" t="s">
        <v>194</v>
      </c>
      <c r="E285" s="164" t="s">
        <v>1</v>
      </c>
      <c r="F285" s="165" t="s">
        <v>195</v>
      </c>
      <c r="H285" s="164" t="s">
        <v>1</v>
      </c>
      <c r="L285" s="163"/>
      <c r="M285" s="166"/>
      <c r="N285" s="167"/>
      <c r="O285" s="167"/>
      <c r="P285" s="167"/>
      <c r="Q285" s="167"/>
      <c r="R285" s="167"/>
      <c r="S285" s="167"/>
      <c r="T285" s="168"/>
      <c r="AT285" s="164" t="s">
        <v>194</v>
      </c>
      <c r="AU285" s="164" t="s">
        <v>86</v>
      </c>
      <c r="AV285" s="13" t="s">
        <v>84</v>
      </c>
      <c r="AW285" s="13" t="s">
        <v>32</v>
      </c>
      <c r="AX285" s="13" t="s">
        <v>77</v>
      </c>
      <c r="AY285" s="164" t="s">
        <v>184</v>
      </c>
    </row>
    <row r="286" spans="1:65" s="13" customFormat="1" x14ac:dyDescent="0.15">
      <c r="B286" s="163"/>
      <c r="D286" s="159" t="s">
        <v>194</v>
      </c>
      <c r="E286" s="164" t="s">
        <v>1</v>
      </c>
      <c r="F286" s="165" t="s">
        <v>196</v>
      </c>
      <c r="H286" s="164" t="s">
        <v>1</v>
      </c>
      <c r="L286" s="163"/>
      <c r="M286" s="166"/>
      <c r="N286" s="167"/>
      <c r="O286" s="167"/>
      <c r="P286" s="167"/>
      <c r="Q286" s="167"/>
      <c r="R286" s="167"/>
      <c r="S286" s="167"/>
      <c r="T286" s="168"/>
      <c r="AT286" s="164" t="s">
        <v>194</v>
      </c>
      <c r="AU286" s="164" t="s">
        <v>86</v>
      </c>
      <c r="AV286" s="13" t="s">
        <v>84</v>
      </c>
      <c r="AW286" s="13" t="s">
        <v>32</v>
      </c>
      <c r="AX286" s="13" t="s">
        <v>77</v>
      </c>
      <c r="AY286" s="164" t="s">
        <v>184</v>
      </c>
    </row>
    <row r="287" spans="1:65" s="14" customFormat="1" x14ac:dyDescent="0.15">
      <c r="B287" s="169"/>
      <c r="D287" s="159" t="s">
        <v>194</v>
      </c>
      <c r="E287" s="170" t="s">
        <v>1</v>
      </c>
      <c r="F287" s="171" t="s">
        <v>1385</v>
      </c>
      <c r="H287" s="172">
        <v>15.792</v>
      </c>
      <c r="L287" s="169"/>
      <c r="M287" s="173"/>
      <c r="N287" s="174"/>
      <c r="O287" s="174"/>
      <c r="P287" s="174"/>
      <c r="Q287" s="174"/>
      <c r="R287" s="174"/>
      <c r="S287" s="174"/>
      <c r="T287" s="175"/>
      <c r="AT287" s="170" t="s">
        <v>194</v>
      </c>
      <c r="AU287" s="170" t="s">
        <v>86</v>
      </c>
      <c r="AV287" s="14" t="s">
        <v>86</v>
      </c>
      <c r="AW287" s="14" t="s">
        <v>32</v>
      </c>
      <c r="AX287" s="14" t="s">
        <v>84</v>
      </c>
      <c r="AY287" s="170" t="s">
        <v>184</v>
      </c>
    </row>
    <row r="288" spans="1:65" s="2" customFormat="1" ht="44.25" customHeight="1" x14ac:dyDescent="0.15">
      <c r="A288" s="30"/>
      <c r="B288" s="146"/>
      <c r="C288" s="147" t="s">
        <v>396</v>
      </c>
      <c r="D288" s="147" t="s">
        <v>186</v>
      </c>
      <c r="E288" s="148" t="s">
        <v>619</v>
      </c>
      <c r="F288" s="149" t="s">
        <v>620</v>
      </c>
      <c r="G288" s="150" t="s">
        <v>189</v>
      </c>
      <c r="H288" s="151">
        <v>15.792</v>
      </c>
      <c r="I288" s="152"/>
      <c r="J288" s="152">
        <f>ROUND(I288*H288,2)</f>
        <v>0</v>
      </c>
      <c r="K288" s="149" t="s">
        <v>190</v>
      </c>
      <c r="L288" s="31"/>
      <c r="M288" s="153" t="s">
        <v>1</v>
      </c>
      <c r="N288" s="154" t="s">
        <v>42</v>
      </c>
      <c r="O288" s="155">
        <v>7.0999999999999994E-2</v>
      </c>
      <c r="P288" s="155">
        <f>O288*H288</f>
        <v>1.1212319999999998</v>
      </c>
      <c r="Q288" s="155">
        <v>0</v>
      </c>
      <c r="R288" s="155">
        <f>Q288*H288</f>
        <v>0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97</v>
      </c>
      <c r="AT288" s="157" t="s">
        <v>186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1443</v>
      </c>
    </row>
    <row r="289" spans="1:65" s="13" customFormat="1" x14ac:dyDescent="0.15">
      <c r="B289" s="163"/>
      <c r="D289" s="159" t="s">
        <v>194</v>
      </c>
      <c r="E289" s="164" t="s">
        <v>1</v>
      </c>
      <c r="F289" s="165" t="s">
        <v>195</v>
      </c>
      <c r="H289" s="164" t="s">
        <v>1</v>
      </c>
      <c r="L289" s="163"/>
      <c r="M289" s="166"/>
      <c r="N289" s="167"/>
      <c r="O289" s="167"/>
      <c r="P289" s="167"/>
      <c r="Q289" s="167"/>
      <c r="R289" s="167"/>
      <c r="S289" s="167"/>
      <c r="T289" s="168"/>
      <c r="AT289" s="164" t="s">
        <v>194</v>
      </c>
      <c r="AU289" s="164" t="s">
        <v>86</v>
      </c>
      <c r="AV289" s="13" t="s">
        <v>84</v>
      </c>
      <c r="AW289" s="13" t="s">
        <v>32</v>
      </c>
      <c r="AX289" s="13" t="s">
        <v>77</v>
      </c>
      <c r="AY289" s="164" t="s">
        <v>184</v>
      </c>
    </row>
    <row r="290" spans="1:65" s="13" customFormat="1" x14ac:dyDescent="0.15">
      <c r="B290" s="163"/>
      <c r="D290" s="159" t="s">
        <v>194</v>
      </c>
      <c r="E290" s="164" t="s">
        <v>1</v>
      </c>
      <c r="F290" s="165" t="s">
        <v>196</v>
      </c>
      <c r="H290" s="164" t="s">
        <v>1</v>
      </c>
      <c r="L290" s="163"/>
      <c r="M290" s="166"/>
      <c r="N290" s="167"/>
      <c r="O290" s="167"/>
      <c r="P290" s="167"/>
      <c r="Q290" s="167"/>
      <c r="R290" s="167"/>
      <c r="S290" s="167"/>
      <c r="T290" s="168"/>
      <c r="AT290" s="164" t="s">
        <v>194</v>
      </c>
      <c r="AU290" s="164" t="s">
        <v>86</v>
      </c>
      <c r="AV290" s="13" t="s">
        <v>84</v>
      </c>
      <c r="AW290" s="13" t="s">
        <v>32</v>
      </c>
      <c r="AX290" s="13" t="s">
        <v>77</v>
      </c>
      <c r="AY290" s="164" t="s">
        <v>184</v>
      </c>
    </row>
    <row r="291" spans="1:65" s="14" customFormat="1" x14ac:dyDescent="0.15">
      <c r="B291" s="169"/>
      <c r="D291" s="159" t="s">
        <v>194</v>
      </c>
      <c r="E291" s="170" t="s">
        <v>1</v>
      </c>
      <c r="F291" s="171" t="s">
        <v>1385</v>
      </c>
      <c r="H291" s="172">
        <v>15.792</v>
      </c>
      <c r="L291" s="169"/>
      <c r="M291" s="173"/>
      <c r="N291" s="174"/>
      <c r="O291" s="174"/>
      <c r="P291" s="174"/>
      <c r="Q291" s="174"/>
      <c r="R291" s="174"/>
      <c r="S291" s="174"/>
      <c r="T291" s="175"/>
      <c r="AT291" s="170" t="s">
        <v>194</v>
      </c>
      <c r="AU291" s="170" t="s">
        <v>86</v>
      </c>
      <c r="AV291" s="14" t="s">
        <v>86</v>
      </c>
      <c r="AW291" s="14" t="s">
        <v>32</v>
      </c>
      <c r="AX291" s="14" t="s">
        <v>84</v>
      </c>
      <c r="AY291" s="170" t="s">
        <v>184</v>
      </c>
    </row>
    <row r="292" spans="1:65" s="2" customFormat="1" ht="78" customHeight="1" x14ac:dyDescent="0.15">
      <c r="A292" s="30"/>
      <c r="B292" s="146"/>
      <c r="C292" s="147" t="s">
        <v>403</v>
      </c>
      <c r="D292" s="147" t="s">
        <v>186</v>
      </c>
      <c r="E292" s="148" t="s">
        <v>1444</v>
      </c>
      <c r="F292" s="149" t="s">
        <v>1445</v>
      </c>
      <c r="G292" s="150" t="s">
        <v>189</v>
      </c>
      <c r="H292" s="151">
        <v>64.361999999999995</v>
      </c>
      <c r="I292" s="152"/>
      <c r="J292" s="152">
        <f>ROUND(I292*H292,2)</f>
        <v>0</v>
      </c>
      <c r="K292" s="149" t="s">
        <v>190</v>
      </c>
      <c r="L292" s="31"/>
      <c r="M292" s="153" t="s">
        <v>1</v>
      </c>
      <c r="N292" s="154" t="s">
        <v>42</v>
      </c>
      <c r="O292" s="155">
        <v>0.56000000000000005</v>
      </c>
      <c r="P292" s="155">
        <f>O292*H292</f>
        <v>36.042720000000003</v>
      </c>
      <c r="Q292" s="155">
        <v>8.9219999999999994E-2</v>
      </c>
      <c r="R292" s="155">
        <f>Q292*H292</f>
        <v>5.7423776399999991</v>
      </c>
      <c r="S292" s="155">
        <v>0</v>
      </c>
      <c r="T292" s="156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7" t="s">
        <v>97</v>
      </c>
      <c r="AT292" s="157" t="s">
        <v>186</v>
      </c>
      <c r="AU292" s="157" t="s">
        <v>86</v>
      </c>
      <c r="AY292" s="18" t="s">
        <v>184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8" t="s">
        <v>84</v>
      </c>
      <c r="BK292" s="158">
        <f>ROUND(I292*H292,2)</f>
        <v>0</v>
      </c>
      <c r="BL292" s="18" t="s">
        <v>97</v>
      </c>
      <c r="BM292" s="157" t="s">
        <v>1446</v>
      </c>
    </row>
    <row r="293" spans="1:65" s="14" customFormat="1" x14ac:dyDescent="0.15">
      <c r="B293" s="169"/>
      <c r="D293" s="159" t="s">
        <v>194</v>
      </c>
      <c r="E293" s="170" t="s">
        <v>1</v>
      </c>
      <c r="F293" s="171" t="s">
        <v>1376</v>
      </c>
      <c r="H293" s="172">
        <v>64.361999999999995</v>
      </c>
      <c r="L293" s="169"/>
      <c r="M293" s="173"/>
      <c r="N293" s="174"/>
      <c r="O293" s="174"/>
      <c r="P293" s="174"/>
      <c r="Q293" s="174"/>
      <c r="R293" s="174"/>
      <c r="S293" s="174"/>
      <c r="T293" s="175"/>
      <c r="AT293" s="170" t="s">
        <v>194</v>
      </c>
      <c r="AU293" s="170" t="s">
        <v>86</v>
      </c>
      <c r="AV293" s="14" t="s">
        <v>86</v>
      </c>
      <c r="AW293" s="14" t="s">
        <v>32</v>
      </c>
      <c r="AX293" s="14" t="s">
        <v>84</v>
      </c>
      <c r="AY293" s="170" t="s">
        <v>184</v>
      </c>
    </row>
    <row r="294" spans="1:65" s="2" customFormat="1" ht="16.5" customHeight="1" x14ac:dyDescent="0.15">
      <c r="A294" s="30"/>
      <c r="B294" s="146"/>
      <c r="C294" s="183" t="s">
        <v>409</v>
      </c>
      <c r="D294" s="183" t="s">
        <v>310</v>
      </c>
      <c r="E294" s="184" t="s">
        <v>792</v>
      </c>
      <c r="F294" s="185" t="s">
        <v>793</v>
      </c>
      <c r="G294" s="186" t="s">
        <v>189</v>
      </c>
      <c r="H294" s="187">
        <v>6.6289999999999996</v>
      </c>
      <c r="I294" s="188"/>
      <c r="J294" s="188">
        <f>ROUND(I294*H294,2)</f>
        <v>0</v>
      </c>
      <c r="K294" s="185" t="s">
        <v>190</v>
      </c>
      <c r="L294" s="189"/>
      <c r="M294" s="190" t="s">
        <v>1</v>
      </c>
      <c r="N294" s="191" t="s">
        <v>42</v>
      </c>
      <c r="O294" s="155">
        <v>0</v>
      </c>
      <c r="P294" s="155">
        <f>O294*H294</f>
        <v>0</v>
      </c>
      <c r="Q294" s="155">
        <v>0.113</v>
      </c>
      <c r="R294" s="155">
        <f>Q294*H294</f>
        <v>0.74907699999999999</v>
      </c>
      <c r="S294" s="155">
        <v>0</v>
      </c>
      <c r="T294" s="156">
        <f>S294*H294</f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7" t="s">
        <v>226</v>
      </c>
      <c r="AT294" s="157" t="s">
        <v>310</v>
      </c>
      <c r="AU294" s="157" t="s">
        <v>86</v>
      </c>
      <c r="AY294" s="18" t="s">
        <v>184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8" t="s">
        <v>84</v>
      </c>
      <c r="BK294" s="158">
        <f>ROUND(I294*H294,2)</f>
        <v>0</v>
      </c>
      <c r="BL294" s="18" t="s">
        <v>97</v>
      </c>
      <c r="BM294" s="157" t="s">
        <v>1447</v>
      </c>
    </row>
    <row r="295" spans="1:65" s="13" customFormat="1" x14ac:dyDescent="0.15">
      <c r="B295" s="163"/>
      <c r="D295" s="159" t="s">
        <v>194</v>
      </c>
      <c r="E295" s="164" t="s">
        <v>1</v>
      </c>
      <c r="F295" s="165" t="s">
        <v>795</v>
      </c>
      <c r="H295" s="164" t="s">
        <v>1</v>
      </c>
      <c r="L295" s="163"/>
      <c r="M295" s="166"/>
      <c r="N295" s="167"/>
      <c r="O295" s="167"/>
      <c r="P295" s="167"/>
      <c r="Q295" s="167"/>
      <c r="R295" s="167"/>
      <c r="S295" s="167"/>
      <c r="T295" s="168"/>
      <c r="AT295" s="164" t="s">
        <v>194</v>
      </c>
      <c r="AU295" s="164" t="s">
        <v>86</v>
      </c>
      <c r="AV295" s="13" t="s">
        <v>84</v>
      </c>
      <c r="AW295" s="13" t="s">
        <v>32</v>
      </c>
      <c r="AX295" s="13" t="s">
        <v>77</v>
      </c>
      <c r="AY295" s="164" t="s">
        <v>184</v>
      </c>
    </row>
    <row r="296" spans="1:65" s="14" customFormat="1" x14ac:dyDescent="0.15">
      <c r="B296" s="169"/>
      <c r="D296" s="159" t="s">
        <v>194</v>
      </c>
      <c r="E296" s="170" t="s">
        <v>1</v>
      </c>
      <c r="F296" s="171" t="s">
        <v>1448</v>
      </c>
      <c r="H296" s="172">
        <v>6.4359999999999999</v>
      </c>
      <c r="L296" s="169"/>
      <c r="M296" s="173"/>
      <c r="N296" s="174"/>
      <c r="O296" s="174"/>
      <c r="P296" s="174"/>
      <c r="Q296" s="174"/>
      <c r="R296" s="174"/>
      <c r="S296" s="174"/>
      <c r="T296" s="175"/>
      <c r="AT296" s="170" t="s">
        <v>194</v>
      </c>
      <c r="AU296" s="170" t="s">
        <v>86</v>
      </c>
      <c r="AV296" s="14" t="s">
        <v>86</v>
      </c>
      <c r="AW296" s="14" t="s">
        <v>32</v>
      </c>
      <c r="AX296" s="14" t="s">
        <v>84</v>
      </c>
      <c r="AY296" s="170" t="s">
        <v>184</v>
      </c>
    </row>
    <row r="297" spans="1:65" s="14" customFormat="1" x14ac:dyDescent="0.15">
      <c r="B297" s="169"/>
      <c r="D297" s="159" t="s">
        <v>194</v>
      </c>
      <c r="F297" s="171" t="s">
        <v>1449</v>
      </c>
      <c r="H297" s="172">
        <v>6.6289999999999996</v>
      </c>
      <c r="L297" s="169"/>
      <c r="M297" s="173"/>
      <c r="N297" s="174"/>
      <c r="O297" s="174"/>
      <c r="P297" s="174"/>
      <c r="Q297" s="174"/>
      <c r="R297" s="174"/>
      <c r="S297" s="174"/>
      <c r="T297" s="175"/>
      <c r="AT297" s="170" t="s">
        <v>194</v>
      </c>
      <c r="AU297" s="170" t="s">
        <v>86</v>
      </c>
      <c r="AV297" s="14" t="s">
        <v>86</v>
      </c>
      <c r="AW297" s="14" t="s">
        <v>3</v>
      </c>
      <c r="AX297" s="14" t="s">
        <v>84</v>
      </c>
      <c r="AY297" s="170" t="s">
        <v>184</v>
      </c>
    </row>
    <row r="298" spans="1:65" s="12" customFormat="1" ht="22.75" customHeight="1" x14ac:dyDescent="0.15">
      <c r="B298" s="134"/>
      <c r="D298" s="135" t="s">
        <v>76</v>
      </c>
      <c r="E298" s="144" t="s">
        <v>226</v>
      </c>
      <c r="F298" s="144" t="s">
        <v>395</v>
      </c>
      <c r="J298" s="145">
        <f>BK298</f>
        <v>0</v>
      </c>
      <c r="L298" s="134"/>
      <c r="M298" s="138"/>
      <c r="N298" s="139"/>
      <c r="O298" s="139"/>
      <c r="P298" s="140">
        <f>SUM(P299:P345)</f>
        <v>159.16727999999995</v>
      </c>
      <c r="Q298" s="139"/>
      <c r="R298" s="140">
        <f>SUM(R299:R345)</f>
        <v>4.6964812</v>
      </c>
      <c r="S298" s="139"/>
      <c r="T298" s="141">
        <f>SUM(T299:T345)</f>
        <v>0</v>
      </c>
      <c r="AR298" s="135" t="s">
        <v>84</v>
      </c>
      <c r="AT298" s="142" t="s">
        <v>76</v>
      </c>
      <c r="AU298" s="142" t="s">
        <v>84</v>
      </c>
      <c r="AY298" s="135" t="s">
        <v>184</v>
      </c>
      <c r="BK298" s="143">
        <f>SUM(BK299:BK345)</f>
        <v>0</v>
      </c>
    </row>
    <row r="299" spans="1:65" s="2" customFormat="1" ht="24.25" customHeight="1" x14ac:dyDescent="0.15">
      <c r="A299" s="30"/>
      <c r="B299" s="146"/>
      <c r="C299" s="147" t="s">
        <v>413</v>
      </c>
      <c r="D299" s="147" t="s">
        <v>186</v>
      </c>
      <c r="E299" s="148" t="s">
        <v>1450</v>
      </c>
      <c r="F299" s="149" t="s">
        <v>1451</v>
      </c>
      <c r="G299" s="150" t="s">
        <v>359</v>
      </c>
      <c r="H299" s="151">
        <v>2</v>
      </c>
      <c r="I299" s="152"/>
      <c r="J299" s="152">
        <f t="shared" ref="J299:J307" si="0">ROUND(I299*H299,2)</f>
        <v>0</v>
      </c>
      <c r="K299" s="149" t="s">
        <v>190</v>
      </c>
      <c r="L299" s="31"/>
      <c r="M299" s="153" t="s">
        <v>1</v>
      </c>
      <c r="N299" s="154" t="s">
        <v>42</v>
      </c>
      <c r="O299" s="155">
        <v>9.2829999999999995</v>
      </c>
      <c r="P299" s="155">
        <f t="shared" ref="P299:P307" si="1">O299*H299</f>
        <v>18.565999999999999</v>
      </c>
      <c r="Q299" s="155">
        <v>0</v>
      </c>
      <c r="R299" s="155">
        <f t="shared" ref="R299:R307" si="2">Q299*H299</f>
        <v>0</v>
      </c>
      <c r="S299" s="155">
        <v>0</v>
      </c>
      <c r="T299" s="156">
        <f t="shared" ref="T299:T307" si="3"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97</v>
      </c>
      <c r="AT299" s="157" t="s">
        <v>186</v>
      </c>
      <c r="AU299" s="157" t="s">
        <v>86</v>
      </c>
      <c r="AY299" s="18" t="s">
        <v>184</v>
      </c>
      <c r="BE299" s="158">
        <f t="shared" ref="BE299:BE307" si="4">IF(N299="základní",J299,0)</f>
        <v>0</v>
      </c>
      <c r="BF299" s="158">
        <f t="shared" ref="BF299:BF307" si="5">IF(N299="snížená",J299,0)</f>
        <v>0</v>
      </c>
      <c r="BG299" s="158">
        <f t="shared" ref="BG299:BG307" si="6">IF(N299="zákl. přenesená",J299,0)</f>
        <v>0</v>
      </c>
      <c r="BH299" s="158">
        <f t="shared" ref="BH299:BH307" si="7">IF(N299="sníž. přenesená",J299,0)</f>
        <v>0</v>
      </c>
      <c r="BI299" s="158">
        <f t="shared" ref="BI299:BI307" si="8">IF(N299="nulová",J299,0)</f>
        <v>0</v>
      </c>
      <c r="BJ299" s="18" t="s">
        <v>84</v>
      </c>
      <c r="BK299" s="158">
        <f t="shared" ref="BK299:BK307" si="9">ROUND(I299*H299,2)</f>
        <v>0</v>
      </c>
      <c r="BL299" s="18" t="s">
        <v>97</v>
      </c>
      <c r="BM299" s="157" t="s">
        <v>1452</v>
      </c>
    </row>
    <row r="300" spans="1:65" s="2" customFormat="1" ht="33" customHeight="1" x14ac:dyDescent="0.15">
      <c r="A300" s="30"/>
      <c r="B300" s="146"/>
      <c r="C300" s="147" t="s">
        <v>418</v>
      </c>
      <c r="D300" s="147" t="s">
        <v>186</v>
      </c>
      <c r="E300" s="148" t="s">
        <v>1453</v>
      </c>
      <c r="F300" s="149" t="s">
        <v>1454</v>
      </c>
      <c r="G300" s="150" t="s">
        <v>229</v>
      </c>
      <c r="H300" s="151">
        <v>75.680000000000007</v>
      </c>
      <c r="I300" s="152"/>
      <c r="J300" s="152">
        <f t="shared" si="0"/>
        <v>0</v>
      </c>
      <c r="K300" s="149" t="s">
        <v>190</v>
      </c>
      <c r="L300" s="31"/>
      <c r="M300" s="153" t="s">
        <v>1</v>
      </c>
      <c r="N300" s="154" t="s">
        <v>42</v>
      </c>
      <c r="O300" s="155">
        <v>0.44800000000000001</v>
      </c>
      <c r="P300" s="155">
        <f t="shared" si="1"/>
        <v>33.904640000000001</v>
      </c>
      <c r="Q300" s="155">
        <v>0</v>
      </c>
      <c r="R300" s="155">
        <f t="shared" si="2"/>
        <v>0</v>
      </c>
      <c r="S300" s="155">
        <v>0</v>
      </c>
      <c r="T300" s="156">
        <f t="shared" si="3"/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97</v>
      </c>
      <c r="AT300" s="157" t="s">
        <v>186</v>
      </c>
      <c r="AU300" s="157" t="s">
        <v>86</v>
      </c>
      <c r="AY300" s="18" t="s">
        <v>184</v>
      </c>
      <c r="BE300" s="158">
        <f t="shared" si="4"/>
        <v>0</v>
      </c>
      <c r="BF300" s="158">
        <f t="shared" si="5"/>
        <v>0</v>
      </c>
      <c r="BG300" s="158">
        <f t="shared" si="6"/>
        <v>0</v>
      </c>
      <c r="BH300" s="158">
        <f t="shared" si="7"/>
        <v>0</v>
      </c>
      <c r="BI300" s="158">
        <f t="shared" si="8"/>
        <v>0</v>
      </c>
      <c r="BJ300" s="18" t="s">
        <v>84</v>
      </c>
      <c r="BK300" s="158">
        <f t="shared" si="9"/>
        <v>0</v>
      </c>
      <c r="BL300" s="18" t="s">
        <v>97</v>
      </c>
      <c r="BM300" s="157" t="s">
        <v>1455</v>
      </c>
    </row>
    <row r="301" spans="1:65" s="2" customFormat="1" ht="16.5" customHeight="1" x14ac:dyDescent="0.15">
      <c r="A301" s="30"/>
      <c r="B301" s="146"/>
      <c r="C301" s="183" t="s">
        <v>422</v>
      </c>
      <c r="D301" s="183" t="s">
        <v>310</v>
      </c>
      <c r="E301" s="184" t="s">
        <v>1456</v>
      </c>
      <c r="F301" s="185" t="s">
        <v>1457</v>
      </c>
      <c r="G301" s="186" t="s">
        <v>229</v>
      </c>
      <c r="H301" s="187">
        <v>75.680000000000007</v>
      </c>
      <c r="I301" s="188"/>
      <c r="J301" s="188">
        <f t="shared" si="0"/>
        <v>0</v>
      </c>
      <c r="K301" s="185" t="s">
        <v>190</v>
      </c>
      <c r="L301" s="189"/>
      <c r="M301" s="190" t="s">
        <v>1</v>
      </c>
      <c r="N301" s="191" t="s">
        <v>42</v>
      </c>
      <c r="O301" s="155">
        <v>0</v>
      </c>
      <c r="P301" s="155">
        <f t="shared" si="1"/>
        <v>0</v>
      </c>
      <c r="Q301" s="155">
        <v>2.1499999999999998E-2</v>
      </c>
      <c r="R301" s="155">
        <f t="shared" si="2"/>
        <v>1.6271200000000001</v>
      </c>
      <c r="S301" s="155">
        <v>0</v>
      </c>
      <c r="T301" s="156">
        <f t="shared" si="3"/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226</v>
      </c>
      <c r="AT301" s="157" t="s">
        <v>310</v>
      </c>
      <c r="AU301" s="157" t="s">
        <v>86</v>
      </c>
      <c r="AY301" s="18" t="s">
        <v>184</v>
      </c>
      <c r="BE301" s="158">
        <f t="shared" si="4"/>
        <v>0</v>
      </c>
      <c r="BF301" s="158">
        <f t="shared" si="5"/>
        <v>0</v>
      </c>
      <c r="BG301" s="158">
        <f t="shared" si="6"/>
        <v>0</v>
      </c>
      <c r="BH301" s="158">
        <f t="shared" si="7"/>
        <v>0</v>
      </c>
      <c r="BI301" s="158">
        <f t="shared" si="8"/>
        <v>0</v>
      </c>
      <c r="BJ301" s="18" t="s">
        <v>84</v>
      </c>
      <c r="BK301" s="158">
        <f t="shared" si="9"/>
        <v>0</v>
      </c>
      <c r="BL301" s="18" t="s">
        <v>97</v>
      </c>
      <c r="BM301" s="157" t="s">
        <v>1458</v>
      </c>
    </row>
    <row r="302" spans="1:65" s="2" customFormat="1" ht="49" customHeight="1" x14ac:dyDescent="0.15">
      <c r="A302" s="30"/>
      <c r="B302" s="146"/>
      <c r="C302" s="147" t="s">
        <v>426</v>
      </c>
      <c r="D302" s="147" t="s">
        <v>186</v>
      </c>
      <c r="E302" s="148" t="s">
        <v>1459</v>
      </c>
      <c r="F302" s="149" t="s">
        <v>1460</v>
      </c>
      <c r="G302" s="150" t="s">
        <v>359</v>
      </c>
      <c r="H302" s="151">
        <v>12</v>
      </c>
      <c r="I302" s="152"/>
      <c r="J302" s="152">
        <f t="shared" si="0"/>
        <v>0</v>
      </c>
      <c r="K302" s="149" t="s">
        <v>190</v>
      </c>
      <c r="L302" s="31"/>
      <c r="M302" s="153" t="s">
        <v>1</v>
      </c>
      <c r="N302" s="154" t="s">
        <v>42</v>
      </c>
      <c r="O302" s="155">
        <v>1.5920000000000001</v>
      </c>
      <c r="P302" s="155">
        <f t="shared" si="1"/>
        <v>19.103999999999999</v>
      </c>
      <c r="Q302" s="155">
        <v>0</v>
      </c>
      <c r="R302" s="155">
        <f t="shared" si="2"/>
        <v>0</v>
      </c>
      <c r="S302" s="155">
        <v>0</v>
      </c>
      <c r="T302" s="156">
        <f t="shared" si="3"/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97</v>
      </c>
      <c r="AT302" s="157" t="s">
        <v>186</v>
      </c>
      <c r="AU302" s="157" t="s">
        <v>86</v>
      </c>
      <c r="AY302" s="18" t="s">
        <v>184</v>
      </c>
      <c r="BE302" s="158">
        <f t="shared" si="4"/>
        <v>0</v>
      </c>
      <c r="BF302" s="158">
        <f t="shared" si="5"/>
        <v>0</v>
      </c>
      <c r="BG302" s="158">
        <f t="shared" si="6"/>
        <v>0</v>
      </c>
      <c r="BH302" s="158">
        <f t="shared" si="7"/>
        <v>0</v>
      </c>
      <c r="BI302" s="158">
        <f t="shared" si="8"/>
        <v>0</v>
      </c>
      <c r="BJ302" s="18" t="s">
        <v>84</v>
      </c>
      <c r="BK302" s="158">
        <f t="shared" si="9"/>
        <v>0</v>
      </c>
      <c r="BL302" s="18" t="s">
        <v>97</v>
      </c>
      <c r="BM302" s="157" t="s">
        <v>1461</v>
      </c>
    </row>
    <row r="303" spans="1:65" s="2" customFormat="1" ht="24.25" customHeight="1" x14ac:dyDescent="0.15">
      <c r="A303" s="30"/>
      <c r="B303" s="146"/>
      <c r="C303" s="183" t="s">
        <v>431</v>
      </c>
      <c r="D303" s="183" t="s">
        <v>310</v>
      </c>
      <c r="E303" s="184" t="s">
        <v>1462</v>
      </c>
      <c r="F303" s="185" t="s">
        <v>1463</v>
      </c>
      <c r="G303" s="186" t="s">
        <v>359</v>
      </c>
      <c r="H303" s="187">
        <v>9</v>
      </c>
      <c r="I303" s="188"/>
      <c r="J303" s="188">
        <f t="shared" si="0"/>
        <v>0</v>
      </c>
      <c r="K303" s="185" t="s">
        <v>190</v>
      </c>
      <c r="L303" s="189"/>
      <c r="M303" s="190" t="s">
        <v>1</v>
      </c>
      <c r="N303" s="191" t="s">
        <v>42</v>
      </c>
      <c r="O303" s="155">
        <v>0</v>
      </c>
      <c r="P303" s="155">
        <f t="shared" si="1"/>
        <v>0</v>
      </c>
      <c r="Q303" s="155">
        <v>1.01E-2</v>
      </c>
      <c r="R303" s="155">
        <f t="shared" si="2"/>
        <v>9.0899999999999995E-2</v>
      </c>
      <c r="S303" s="155">
        <v>0</v>
      </c>
      <c r="T303" s="156">
        <f t="shared" si="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226</v>
      </c>
      <c r="AT303" s="157" t="s">
        <v>310</v>
      </c>
      <c r="AU303" s="157" t="s">
        <v>86</v>
      </c>
      <c r="AY303" s="18" t="s">
        <v>184</v>
      </c>
      <c r="BE303" s="158">
        <f t="shared" si="4"/>
        <v>0</v>
      </c>
      <c r="BF303" s="158">
        <f t="shared" si="5"/>
        <v>0</v>
      </c>
      <c r="BG303" s="158">
        <f t="shared" si="6"/>
        <v>0</v>
      </c>
      <c r="BH303" s="158">
        <f t="shared" si="7"/>
        <v>0</v>
      </c>
      <c r="BI303" s="158">
        <f t="shared" si="8"/>
        <v>0</v>
      </c>
      <c r="BJ303" s="18" t="s">
        <v>84</v>
      </c>
      <c r="BK303" s="158">
        <f t="shared" si="9"/>
        <v>0</v>
      </c>
      <c r="BL303" s="18" t="s">
        <v>97</v>
      </c>
      <c r="BM303" s="157" t="s">
        <v>1464</v>
      </c>
    </row>
    <row r="304" spans="1:65" s="2" customFormat="1" ht="24.25" customHeight="1" x14ac:dyDescent="0.15">
      <c r="A304" s="30"/>
      <c r="B304" s="146"/>
      <c r="C304" s="183" t="s">
        <v>435</v>
      </c>
      <c r="D304" s="183" t="s">
        <v>310</v>
      </c>
      <c r="E304" s="184" t="s">
        <v>1465</v>
      </c>
      <c r="F304" s="185" t="s">
        <v>1466</v>
      </c>
      <c r="G304" s="186" t="s">
        <v>359</v>
      </c>
      <c r="H304" s="187">
        <v>2</v>
      </c>
      <c r="I304" s="188"/>
      <c r="J304" s="188">
        <f t="shared" si="0"/>
        <v>0</v>
      </c>
      <c r="K304" s="185" t="s">
        <v>190</v>
      </c>
      <c r="L304" s="189"/>
      <c r="M304" s="190" t="s">
        <v>1</v>
      </c>
      <c r="N304" s="191" t="s">
        <v>42</v>
      </c>
      <c r="O304" s="155">
        <v>0</v>
      </c>
      <c r="P304" s="155">
        <f t="shared" si="1"/>
        <v>0</v>
      </c>
      <c r="Q304" s="155">
        <v>8.8000000000000005E-3</v>
      </c>
      <c r="R304" s="155">
        <f t="shared" si="2"/>
        <v>1.7600000000000001E-2</v>
      </c>
      <c r="S304" s="155">
        <v>0</v>
      </c>
      <c r="T304" s="156">
        <f t="shared" si="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226</v>
      </c>
      <c r="AT304" s="157" t="s">
        <v>310</v>
      </c>
      <c r="AU304" s="157" t="s">
        <v>86</v>
      </c>
      <c r="AY304" s="18" t="s">
        <v>184</v>
      </c>
      <c r="BE304" s="158">
        <f t="shared" si="4"/>
        <v>0</v>
      </c>
      <c r="BF304" s="158">
        <f t="shared" si="5"/>
        <v>0</v>
      </c>
      <c r="BG304" s="158">
        <f t="shared" si="6"/>
        <v>0</v>
      </c>
      <c r="BH304" s="158">
        <f t="shared" si="7"/>
        <v>0</v>
      </c>
      <c r="BI304" s="158">
        <f t="shared" si="8"/>
        <v>0</v>
      </c>
      <c r="BJ304" s="18" t="s">
        <v>84</v>
      </c>
      <c r="BK304" s="158">
        <f t="shared" si="9"/>
        <v>0</v>
      </c>
      <c r="BL304" s="18" t="s">
        <v>97</v>
      </c>
      <c r="BM304" s="157" t="s">
        <v>1467</v>
      </c>
    </row>
    <row r="305" spans="1:65" s="2" customFormat="1" ht="24.25" customHeight="1" x14ac:dyDescent="0.15">
      <c r="A305" s="30"/>
      <c r="B305" s="146"/>
      <c r="C305" s="183" t="s">
        <v>439</v>
      </c>
      <c r="D305" s="183" t="s">
        <v>310</v>
      </c>
      <c r="E305" s="184" t="s">
        <v>1468</v>
      </c>
      <c r="F305" s="185" t="s">
        <v>1469</v>
      </c>
      <c r="G305" s="186" t="s">
        <v>359</v>
      </c>
      <c r="H305" s="187">
        <v>1</v>
      </c>
      <c r="I305" s="188"/>
      <c r="J305" s="188">
        <f t="shared" si="0"/>
        <v>0</v>
      </c>
      <c r="K305" s="185" t="s">
        <v>1</v>
      </c>
      <c r="L305" s="189"/>
      <c r="M305" s="190" t="s">
        <v>1</v>
      </c>
      <c r="N305" s="191" t="s">
        <v>42</v>
      </c>
      <c r="O305" s="155">
        <v>0</v>
      </c>
      <c r="P305" s="155">
        <f t="shared" si="1"/>
        <v>0</v>
      </c>
      <c r="Q305" s="155">
        <v>8.9999999999999993E-3</v>
      </c>
      <c r="R305" s="155">
        <f t="shared" si="2"/>
        <v>8.9999999999999993E-3</v>
      </c>
      <c r="S305" s="155">
        <v>0</v>
      </c>
      <c r="T305" s="156">
        <f t="shared" si="3"/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7" t="s">
        <v>226</v>
      </c>
      <c r="AT305" s="157" t="s">
        <v>310</v>
      </c>
      <c r="AU305" s="157" t="s">
        <v>86</v>
      </c>
      <c r="AY305" s="18" t="s">
        <v>184</v>
      </c>
      <c r="BE305" s="158">
        <f t="shared" si="4"/>
        <v>0</v>
      </c>
      <c r="BF305" s="158">
        <f t="shared" si="5"/>
        <v>0</v>
      </c>
      <c r="BG305" s="158">
        <f t="shared" si="6"/>
        <v>0</v>
      </c>
      <c r="BH305" s="158">
        <f t="shared" si="7"/>
        <v>0</v>
      </c>
      <c r="BI305" s="158">
        <f t="shared" si="8"/>
        <v>0</v>
      </c>
      <c r="BJ305" s="18" t="s">
        <v>84</v>
      </c>
      <c r="BK305" s="158">
        <f t="shared" si="9"/>
        <v>0</v>
      </c>
      <c r="BL305" s="18" t="s">
        <v>97</v>
      </c>
      <c r="BM305" s="157" t="s">
        <v>1470</v>
      </c>
    </row>
    <row r="306" spans="1:65" s="2" customFormat="1" ht="55.5" customHeight="1" x14ac:dyDescent="0.15">
      <c r="A306" s="30"/>
      <c r="B306" s="146"/>
      <c r="C306" s="147" t="s">
        <v>444</v>
      </c>
      <c r="D306" s="147" t="s">
        <v>186</v>
      </c>
      <c r="E306" s="148" t="s">
        <v>1471</v>
      </c>
      <c r="F306" s="149" t="s">
        <v>1472</v>
      </c>
      <c r="G306" s="150" t="s">
        <v>359</v>
      </c>
      <c r="H306" s="151">
        <v>1</v>
      </c>
      <c r="I306" s="152"/>
      <c r="J306" s="152">
        <f t="shared" si="0"/>
        <v>0</v>
      </c>
      <c r="K306" s="149" t="s">
        <v>190</v>
      </c>
      <c r="L306" s="31"/>
      <c r="M306" s="153" t="s">
        <v>1</v>
      </c>
      <c r="N306" s="154" t="s">
        <v>42</v>
      </c>
      <c r="O306" s="155">
        <v>0.41699999999999998</v>
      </c>
      <c r="P306" s="155">
        <f t="shared" si="1"/>
        <v>0.41699999999999998</v>
      </c>
      <c r="Q306" s="155">
        <v>2.1000000000000001E-4</v>
      </c>
      <c r="R306" s="155">
        <f t="shared" si="2"/>
        <v>2.1000000000000001E-4</v>
      </c>
      <c r="S306" s="155">
        <v>0</v>
      </c>
      <c r="T306" s="156">
        <f t="shared" si="3"/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97</v>
      </c>
      <c r="AT306" s="157" t="s">
        <v>186</v>
      </c>
      <c r="AU306" s="157" t="s">
        <v>86</v>
      </c>
      <c r="AY306" s="18" t="s">
        <v>184</v>
      </c>
      <c r="BE306" s="158">
        <f t="shared" si="4"/>
        <v>0</v>
      </c>
      <c r="BF306" s="158">
        <f t="shared" si="5"/>
        <v>0</v>
      </c>
      <c r="BG306" s="158">
        <f t="shared" si="6"/>
        <v>0</v>
      </c>
      <c r="BH306" s="158">
        <f t="shared" si="7"/>
        <v>0</v>
      </c>
      <c r="BI306" s="158">
        <f t="shared" si="8"/>
        <v>0</v>
      </c>
      <c r="BJ306" s="18" t="s">
        <v>84</v>
      </c>
      <c r="BK306" s="158">
        <f t="shared" si="9"/>
        <v>0</v>
      </c>
      <c r="BL306" s="18" t="s">
        <v>97</v>
      </c>
      <c r="BM306" s="157" t="s">
        <v>1473</v>
      </c>
    </row>
    <row r="307" spans="1:65" s="2" customFormat="1" ht="16.5" customHeight="1" x14ac:dyDescent="0.15">
      <c r="A307" s="30"/>
      <c r="B307" s="146"/>
      <c r="C307" s="183" t="s">
        <v>449</v>
      </c>
      <c r="D307" s="183" t="s">
        <v>310</v>
      </c>
      <c r="E307" s="184" t="s">
        <v>1474</v>
      </c>
      <c r="F307" s="185" t="s">
        <v>1475</v>
      </c>
      <c r="G307" s="186" t="s">
        <v>359</v>
      </c>
      <c r="H307" s="187">
        <v>1</v>
      </c>
      <c r="I307" s="188"/>
      <c r="J307" s="188">
        <f t="shared" si="0"/>
        <v>0</v>
      </c>
      <c r="K307" s="185" t="s">
        <v>1</v>
      </c>
      <c r="L307" s="189"/>
      <c r="M307" s="190" t="s">
        <v>1</v>
      </c>
      <c r="N307" s="191" t="s">
        <v>42</v>
      </c>
      <c r="O307" s="155">
        <v>0</v>
      </c>
      <c r="P307" s="155">
        <f t="shared" si="1"/>
        <v>0</v>
      </c>
      <c r="Q307" s="155">
        <v>9.1999999999999998E-3</v>
      </c>
      <c r="R307" s="155">
        <f t="shared" si="2"/>
        <v>9.1999999999999998E-3</v>
      </c>
      <c r="S307" s="155">
        <v>0</v>
      </c>
      <c r="T307" s="156">
        <f t="shared" si="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226</v>
      </c>
      <c r="AT307" s="157" t="s">
        <v>310</v>
      </c>
      <c r="AU307" s="157" t="s">
        <v>86</v>
      </c>
      <c r="AY307" s="18" t="s">
        <v>184</v>
      </c>
      <c r="BE307" s="158">
        <f t="shared" si="4"/>
        <v>0</v>
      </c>
      <c r="BF307" s="158">
        <f t="shared" si="5"/>
        <v>0</v>
      </c>
      <c r="BG307" s="158">
        <f t="shared" si="6"/>
        <v>0</v>
      </c>
      <c r="BH307" s="158">
        <f t="shared" si="7"/>
        <v>0</v>
      </c>
      <c r="BI307" s="158">
        <f t="shared" si="8"/>
        <v>0</v>
      </c>
      <c r="BJ307" s="18" t="s">
        <v>84</v>
      </c>
      <c r="BK307" s="158">
        <f t="shared" si="9"/>
        <v>0</v>
      </c>
      <c r="BL307" s="18" t="s">
        <v>97</v>
      </c>
      <c r="BM307" s="157" t="s">
        <v>1476</v>
      </c>
    </row>
    <row r="308" spans="1:65" s="2" customFormat="1" ht="30" x14ac:dyDescent="0.15">
      <c r="A308" s="30"/>
      <c r="B308" s="31"/>
      <c r="C308" s="30"/>
      <c r="D308" s="159" t="s">
        <v>192</v>
      </c>
      <c r="E308" s="30"/>
      <c r="F308" s="160" t="s">
        <v>1477</v>
      </c>
      <c r="G308" s="30"/>
      <c r="H308" s="30"/>
      <c r="I308" s="30"/>
      <c r="J308" s="30"/>
      <c r="K308" s="30"/>
      <c r="L308" s="31"/>
      <c r="M308" s="161"/>
      <c r="N308" s="162"/>
      <c r="O308" s="56"/>
      <c r="P308" s="56"/>
      <c r="Q308" s="56"/>
      <c r="R308" s="56"/>
      <c r="S308" s="56"/>
      <c r="T308" s="57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T308" s="18" t="s">
        <v>192</v>
      </c>
      <c r="AU308" s="18" t="s">
        <v>86</v>
      </c>
    </row>
    <row r="309" spans="1:65" s="2" customFormat="1" ht="55.5" customHeight="1" x14ac:dyDescent="0.15">
      <c r="A309" s="30"/>
      <c r="B309" s="146"/>
      <c r="C309" s="147" t="s">
        <v>453</v>
      </c>
      <c r="D309" s="147" t="s">
        <v>186</v>
      </c>
      <c r="E309" s="148" t="s">
        <v>1478</v>
      </c>
      <c r="F309" s="149" t="s">
        <v>1479</v>
      </c>
      <c r="G309" s="150" t="s">
        <v>359</v>
      </c>
      <c r="H309" s="151">
        <v>3</v>
      </c>
      <c r="I309" s="152"/>
      <c r="J309" s="152">
        <f t="shared" ref="J309:J323" si="10">ROUND(I309*H309,2)</f>
        <v>0</v>
      </c>
      <c r="K309" s="149" t="s">
        <v>190</v>
      </c>
      <c r="L309" s="31"/>
      <c r="M309" s="153" t="s">
        <v>1</v>
      </c>
      <c r="N309" s="154" t="s">
        <v>42</v>
      </c>
      <c r="O309" s="155">
        <v>0.625</v>
      </c>
      <c r="P309" s="155">
        <f t="shared" ref="P309:P323" si="11">O309*H309</f>
        <v>1.875</v>
      </c>
      <c r="Q309" s="155">
        <v>1E-4</v>
      </c>
      <c r="R309" s="155">
        <f t="shared" ref="R309:R323" si="12">Q309*H309</f>
        <v>3.0000000000000003E-4</v>
      </c>
      <c r="S309" s="155">
        <v>0</v>
      </c>
      <c r="T309" s="156">
        <f t="shared" ref="T309:T323" si="13"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97</v>
      </c>
      <c r="AT309" s="157" t="s">
        <v>186</v>
      </c>
      <c r="AU309" s="157" t="s">
        <v>86</v>
      </c>
      <c r="AY309" s="18" t="s">
        <v>184</v>
      </c>
      <c r="BE309" s="158">
        <f t="shared" ref="BE309:BE323" si="14">IF(N309="základní",J309,0)</f>
        <v>0</v>
      </c>
      <c r="BF309" s="158">
        <f t="shared" ref="BF309:BF323" si="15">IF(N309="snížená",J309,0)</f>
        <v>0</v>
      </c>
      <c r="BG309" s="158">
        <f t="shared" ref="BG309:BG323" si="16">IF(N309="zákl. přenesená",J309,0)</f>
        <v>0</v>
      </c>
      <c r="BH309" s="158">
        <f t="shared" ref="BH309:BH323" si="17">IF(N309="sníž. přenesená",J309,0)</f>
        <v>0</v>
      </c>
      <c r="BI309" s="158">
        <f t="shared" ref="BI309:BI323" si="18">IF(N309="nulová",J309,0)</f>
        <v>0</v>
      </c>
      <c r="BJ309" s="18" t="s">
        <v>84</v>
      </c>
      <c r="BK309" s="158">
        <f t="shared" ref="BK309:BK323" si="19">ROUND(I309*H309,2)</f>
        <v>0</v>
      </c>
      <c r="BL309" s="18" t="s">
        <v>97</v>
      </c>
      <c r="BM309" s="157" t="s">
        <v>1480</v>
      </c>
    </row>
    <row r="310" spans="1:65" s="2" customFormat="1" ht="24.25" customHeight="1" x14ac:dyDescent="0.15">
      <c r="A310" s="30"/>
      <c r="B310" s="146"/>
      <c r="C310" s="183" t="s">
        <v>457</v>
      </c>
      <c r="D310" s="183" t="s">
        <v>310</v>
      </c>
      <c r="E310" s="184" t="s">
        <v>1481</v>
      </c>
      <c r="F310" s="185" t="s">
        <v>1482</v>
      </c>
      <c r="G310" s="186" t="s">
        <v>359</v>
      </c>
      <c r="H310" s="187">
        <v>3</v>
      </c>
      <c r="I310" s="188"/>
      <c r="J310" s="188">
        <f t="shared" si="10"/>
        <v>0</v>
      </c>
      <c r="K310" s="185" t="s">
        <v>190</v>
      </c>
      <c r="L310" s="189"/>
      <c r="M310" s="190" t="s">
        <v>1</v>
      </c>
      <c r="N310" s="191" t="s">
        <v>42</v>
      </c>
      <c r="O310" s="155">
        <v>0</v>
      </c>
      <c r="P310" s="155">
        <f t="shared" si="11"/>
        <v>0</v>
      </c>
      <c r="Q310" s="155">
        <v>6.7000000000000002E-3</v>
      </c>
      <c r="R310" s="155">
        <f t="shared" si="12"/>
        <v>2.01E-2</v>
      </c>
      <c r="S310" s="155">
        <v>0</v>
      </c>
      <c r="T310" s="156">
        <f t="shared" si="13"/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226</v>
      </c>
      <c r="AT310" s="157" t="s">
        <v>310</v>
      </c>
      <c r="AU310" s="157" t="s">
        <v>86</v>
      </c>
      <c r="AY310" s="18" t="s">
        <v>184</v>
      </c>
      <c r="BE310" s="158">
        <f t="shared" si="14"/>
        <v>0</v>
      </c>
      <c r="BF310" s="158">
        <f t="shared" si="15"/>
        <v>0</v>
      </c>
      <c r="BG310" s="158">
        <f t="shared" si="16"/>
        <v>0</v>
      </c>
      <c r="BH310" s="158">
        <f t="shared" si="17"/>
        <v>0</v>
      </c>
      <c r="BI310" s="158">
        <f t="shared" si="18"/>
        <v>0</v>
      </c>
      <c r="BJ310" s="18" t="s">
        <v>84</v>
      </c>
      <c r="BK310" s="158">
        <f t="shared" si="19"/>
        <v>0</v>
      </c>
      <c r="BL310" s="18" t="s">
        <v>97</v>
      </c>
      <c r="BM310" s="157" t="s">
        <v>1483</v>
      </c>
    </row>
    <row r="311" spans="1:65" s="2" customFormat="1" ht="55.5" customHeight="1" x14ac:dyDescent="0.15">
      <c r="A311" s="30"/>
      <c r="B311" s="146"/>
      <c r="C311" s="147" t="s">
        <v>461</v>
      </c>
      <c r="D311" s="147" t="s">
        <v>186</v>
      </c>
      <c r="E311" s="148" t="s">
        <v>1484</v>
      </c>
      <c r="F311" s="149" t="s">
        <v>1485</v>
      </c>
      <c r="G311" s="150" t="s">
        <v>359</v>
      </c>
      <c r="H311" s="151">
        <v>1</v>
      </c>
      <c r="I311" s="152"/>
      <c r="J311" s="152">
        <f t="shared" si="10"/>
        <v>0</v>
      </c>
      <c r="K311" s="149" t="s">
        <v>190</v>
      </c>
      <c r="L311" s="31"/>
      <c r="M311" s="153" t="s">
        <v>1</v>
      </c>
      <c r="N311" s="154" t="s">
        <v>42</v>
      </c>
      <c r="O311" s="155">
        <v>0.83299999999999996</v>
      </c>
      <c r="P311" s="155">
        <f t="shared" si="11"/>
        <v>0.83299999999999996</v>
      </c>
      <c r="Q311" s="155">
        <v>2.1000000000000001E-4</v>
      </c>
      <c r="R311" s="155">
        <f t="shared" si="12"/>
        <v>2.1000000000000001E-4</v>
      </c>
      <c r="S311" s="155">
        <v>0</v>
      </c>
      <c r="T311" s="156">
        <f t="shared" si="13"/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97</v>
      </c>
      <c r="AT311" s="157" t="s">
        <v>186</v>
      </c>
      <c r="AU311" s="157" t="s">
        <v>86</v>
      </c>
      <c r="AY311" s="18" t="s">
        <v>184</v>
      </c>
      <c r="BE311" s="158">
        <f t="shared" si="14"/>
        <v>0</v>
      </c>
      <c r="BF311" s="158">
        <f t="shared" si="15"/>
        <v>0</v>
      </c>
      <c r="BG311" s="158">
        <f t="shared" si="16"/>
        <v>0</v>
      </c>
      <c r="BH311" s="158">
        <f t="shared" si="17"/>
        <v>0</v>
      </c>
      <c r="BI311" s="158">
        <f t="shared" si="18"/>
        <v>0</v>
      </c>
      <c r="BJ311" s="18" t="s">
        <v>84</v>
      </c>
      <c r="BK311" s="158">
        <f t="shared" si="19"/>
        <v>0</v>
      </c>
      <c r="BL311" s="18" t="s">
        <v>97</v>
      </c>
      <c r="BM311" s="157" t="s">
        <v>1486</v>
      </c>
    </row>
    <row r="312" spans="1:65" s="2" customFormat="1" ht="33" customHeight="1" x14ac:dyDescent="0.15">
      <c r="A312" s="30"/>
      <c r="B312" s="146"/>
      <c r="C312" s="183" t="s">
        <v>465</v>
      </c>
      <c r="D312" s="183" t="s">
        <v>310</v>
      </c>
      <c r="E312" s="184" t="s">
        <v>1487</v>
      </c>
      <c r="F312" s="185" t="s">
        <v>1488</v>
      </c>
      <c r="G312" s="186" t="s">
        <v>359</v>
      </c>
      <c r="H312" s="187">
        <v>1</v>
      </c>
      <c r="I312" s="188"/>
      <c r="J312" s="188">
        <f t="shared" si="10"/>
        <v>0</v>
      </c>
      <c r="K312" s="185" t="s">
        <v>190</v>
      </c>
      <c r="L312" s="189"/>
      <c r="M312" s="190" t="s">
        <v>1</v>
      </c>
      <c r="N312" s="191" t="s">
        <v>42</v>
      </c>
      <c r="O312" s="155">
        <v>0</v>
      </c>
      <c r="P312" s="155">
        <f t="shared" si="11"/>
        <v>0</v>
      </c>
      <c r="Q312" s="155">
        <v>1.4999999999999999E-2</v>
      </c>
      <c r="R312" s="155">
        <f t="shared" si="12"/>
        <v>1.4999999999999999E-2</v>
      </c>
      <c r="S312" s="155">
        <v>0</v>
      </c>
      <c r="T312" s="156">
        <f t="shared" si="13"/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226</v>
      </c>
      <c r="AT312" s="157" t="s">
        <v>310</v>
      </c>
      <c r="AU312" s="157" t="s">
        <v>86</v>
      </c>
      <c r="AY312" s="18" t="s">
        <v>184</v>
      </c>
      <c r="BE312" s="158">
        <f t="shared" si="14"/>
        <v>0</v>
      </c>
      <c r="BF312" s="158">
        <f t="shared" si="15"/>
        <v>0</v>
      </c>
      <c r="BG312" s="158">
        <f t="shared" si="16"/>
        <v>0</v>
      </c>
      <c r="BH312" s="158">
        <f t="shared" si="17"/>
        <v>0</v>
      </c>
      <c r="BI312" s="158">
        <f t="shared" si="18"/>
        <v>0</v>
      </c>
      <c r="BJ312" s="18" t="s">
        <v>84</v>
      </c>
      <c r="BK312" s="158">
        <f t="shared" si="19"/>
        <v>0</v>
      </c>
      <c r="BL312" s="18" t="s">
        <v>97</v>
      </c>
      <c r="BM312" s="157" t="s">
        <v>1489</v>
      </c>
    </row>
    <row r="313" spans="1:65" s="2" customFormat="1" ht="44.25" customHeight="1" x14ac:dyDescent="0.15">
      <c r="A313" s="30"/>
      <c r="B313" s="146"/>
      <c r="C313" s="147" t="s">
        <v>469</v>
      </c>
      <c r="D313" s="147" t="s">
        <v>186</v>
      </c>
      <c r="E313" s="148" t="s">
        <v>1490</v>
      </c>
      <c r="F313" s="149" t="s">
        <v>1491</v>
      </c>
      <c r="G313" s="150" t="s">
        <v>359</v>
      </c>
      <c r="H313" s="151">
        <v>1</v>
      </c>
      <c r="I313" s="152"/>
      <c r="J313" s="152">
        <f t="shared" si="10"/>
        <v>0</v>
      </c>
      <c r="K313" s="149" t="s">
        <v>190</v>
      </c>
      <c r="L313" s="31"/>
      <c r="M313" s="153" t="s">
        <v>1</v>
      </c>
      <c r="N313" s="154" t="s">
        <v>42</v>
      </c>
      <c r="O313" s="155">
        <v>1.24</v>
      </c>
      <c r="P313" s="155">
        <f t="shared" si="11"/>
        <v>1.24</v>
      </c>
      <c r="Q313" s="155">
        <v>1.7099999999999999E-3</v>
      </c>
      <c r="R313" s="155">
        <f t="shared" si="12"/>
        <v>1.7099999999999999E-3</v>
      </c>
      <c r="S313" s="155">
        <v>0</v>
      </c>
      <c r="T313" s="156">
        <f t="shared" si="13"/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97</v>
      </c>
      <c r="AT313" s="157" t="s">
        <v>186</v>
      </c>
      <c r="AU313" s="157" t="s">
        <v>86</v>
      </c>
      <c r="AY313" s="18" t="s">
        <v>184</v>
      </c>
      <c r="BE313" s="158">
        <f t="shared" si="14"/>
        <v>0</v>
      </c>
      <c r="BF313" s="158">
        <f t="shared" si="15"/>
        <v>0</v>
      </c>
      <c r="BG313" s="158">
        <f t="shared" si="16"/>
        <v>0</v>
      </c>
      <c r="BH313" s="158">
        <f t="shared" si="17"/>
        <v>0</v>
      </c>
      <c r="BI313" s="158">
        <f t="shared" si="18"/>
        <v>0</v>
      </c>
      <c r="BJ313" s="18" t="s">
        <v>84</v>
      </c>
      <c r="BK313" s="158">
        <f t="shared" si="19"/>
        <v>0</v>
      </c>
      <c r="BL313" s="18" t="s">
        <v>97</v>
      </c>
      <c r="BM313" s="157" t="s">
        <v>1492</v>
      </c>
    </row>
    <row r="314" spans="1:65" s="2" customFormat="1" ht="33" customHeight="1" x14ac:dyDescent="0.15">
      <c r="A314" s="30"/>
      <c r="B314" s="146"/>
      <c r="C314" s="183" t="s">
        <v>473</v>
      </c>
      <c r="D314" s="183" t="s">
        <v>310</v>
      </c>
      <c r="E314" s="184" t="s">
        <v>1493</v>
      </c>
      <c r="F314" s="185" t="s">
        <v>1494</v>
      </c>
      <c r="G314" s="186" t="s">
        <v>359</v>
      </c>
      <c r="H314" s="187">
        <v>1</v>
      </c>
      <c r="I314" s="188"/>
      <c r="J314" s="188">
        <f t="shared" si="10"/>
        <v>0</v>
      </c>
      <c r="K314" s="185" t="s">
        <v>190</v>
      </c>
      <c r="L314" s="189"/>
      <c r="M314" s="190" t="s">
        <v>1</v>
      </c>
      <c r="N314" s="191" t="s">
        <v>42</v>
      </c>
      <c r="O314" s="155">
        <v>0</v>
      </c>
      <c r="P314" s="155">
        <f t="shared" si="11"/>
        <v>0</v>
      </c>
      <c r="Q314" s="155">
        <v>1.78E-2</v>
      </c>
      <c r="R314" s="155">
        <f t="shared" si="12"/>
        <v>1.78E-2</v>
      </c>
      <c r="S314" s="155">
        <v>0</v>
      </c>
      <c r="T314" s="156">
        <f t="shared" si="13"/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226</v>
      </c>
      <c r="AT314" s="157" t="s">
        <v>310</v>
      </c>
      <c r="AU314" s="157" t="s">
        <v>86</v>
      </c>
      <c r="AY314" s="18" t="s">
        <v>184</v>
      </c>
      <c r="BE314" s="158">
        <f t="shared" si="14"/>
        <v>0</v>
      </c>
      <c r="BF314" s="158">
        <f t="shared" si="15"/>
        <v>0</v>
      </c>
      <c r="BG314" s="158">
        <f t="shared" si="16"/>
        <v>0</v>
      </c>
      <c r="BH314" s="158">
        <f t="shared" si="17"/>
        <v>0</v>
      </c>
      <c r="BI314" s="158">
        <f t="shared" si="18"/>
        <v>0</v>
      </c>
      <c r="BJ314" s="18" t="s">
        <v>84</v>
      </c>
      <c r="BK314" s="158">
        <f t="shared" si="19"/>
        <v>0</v>
      </c>
      <c r="BL314" s="18" t="s">
        <v>97</v>
      </c>
      <c r="BM314" s="157" t="s">
        <v>1495</v>
      </c>
    </row>
    <row r="315" spans="1:65" s="2" customFormat="1" ht="33" customHeight="1" x14ac:dyDescent="0.15">
      <c r="A315" s="30"/>
      <c r="B315" s="146"/>
      <c r="C315" s="147" t="s">
        <v>477</v>
      </c>
      <c r="D315" s="147" t="s">
        <v>186</v>
      </c>
      <c r="E315" s="148" t="s">
        <v>1292</v>
      </c>
      <c r="F315" s="149" t="s">
        <v>1293</v>
      </c>
      <c r="G315" s="150" t="s">
        <v>359</v>
      </c>
      <c r="H315" s="151">
        <v>4</v>
      </c>
      <c r="I315" s="152"/>
      <c r="J315" s="152">
        <f t="shared" si="10"/>
        <v>0</v>
      </c>
      <c r="K315" s="149" t="s">
        <v>190</v>
      </c>
      <c r="L315" s="31"/>
      <c r="M315" s="153" t="s">
        <v>1</v>
      </c>
      <c r="N315" s="154" t="s">
        <v>42</v>
      </c>
      <c r="O315" s="155">
        <v>0.4</v>
      </c>
      <c r="P315" s="155">
        <f t="shared" si="11"/>
        <v>1.6</v>
      </c>
      <c r="Q315" s="155">
        <v>2.4000000000000001E-4</v>
      </c>
      <c r="R315" s="155">
        <f t="shared" si="12"/>
        <v>9.6000000000000002E-4</v>
      </c>
      <c r="S315" s="155">
        <v>0</v>
      </c>
      <c r="T315" s="156">
        <f t="shared" si="13"/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7" t="s">
        <v>97</v>
      </c>
      <c r="AT315" s="157" t="s">
        <v>186</v>
      </c>
      <c r="AU315" s="157" t="s">
        <v>86</v>
      </c>
      <c r="AY315" s="18" t="s">
        <v>184</v>
      </c>
      <c r="BE315" s="158">
        <f t="shared" si="14"/>
        <v>0</v>
      </c>
      <c r="BF315" s="158">
        <f t="shared" si="15"/>
        <v>0</v>
      </c>
      <c r="BG315" s="158">
        <f t="shared" si="16"/>
        <v>0</v>
      </c>
      <c r="BH315" s="158">
        <f t="shared" si="17"/>
        <v>0</v>
      </c>
      <c r="BI315" s="158">
        <f t="shared" si="18"/>
        <v>0</v>
      </c>
      <c r="BJ315" s="18" t="s">
        <v>84</v>
      </c>
      <c r="BK315" s="158">
        <f t="shared" si="19"/>
        <v>0</v>
      </c>
      <c r="BL315" s="18" t="s">
        <v>97</v>
      </c>
      <c r="BM315" s="157" t="s">
        <v>1496</v>
      </c>
    </row>
    <row r="316" spans="1:65" s="2" customFormat="1" ht="24.25" customHeight="1" x14ac:dyDescent="0.15">
      <c r="A316" s="30"/>
      <c r="B316" s="146"/>
      <c r="C316" s="183" t="s">
        <v>481</v>
      </c>
      <c r="D316" s="183" t="s">
        <v>310</v>
      </c>
      <c r="E316" s="184" t="s">
        <v>1295</v>
      </c>
      <c r="F316" s="185" t="s">
        <v>1296</v>
      </c>
      <c r="G316" s="186" t="s">
        <v>359</v>
      </c>
      <c r="H316" s="187">
        <v>4</v>
      </c>
      <c r="I316" s="188"/>
      <c r="J316" s="188">
        <f t="shared" si="10"/>
        <v>0</v>
      </c>
      <c r="K316" s="185" t="s">
        <v>190</v>
      </c>
      <c r="L316" s="189"/>
      <c r="M316" s="190" t="s">
        <v>1</v>
      </c>
      <c r="N316" s="191" t="s">
        <v>42</v>
      </c>
      <c r="O316" s="155">
        <v>0</v>
      </c>
      <c r="P316" s="155">
        <f t="shared" si="11"/>
        <v>0</v>
      </c>
      <c r="Q316" s="155">
        <v>3.64E-3</v>
      </c>
      <c r="R316" s="155">
        <f t="shared" si="12"/>
        <v>1.456E-2</v>
      </c>
      <c r="S316" s="155">
        <v>0</v>
      </c>
      <c r="T316" s="156">
        <f t="shared" si="13"/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226</v>
      </c>
      <c r="AT316" s="157" t="s">
        <v>310</v>
      </c>
      <c r="AU316" s="157" t="s">
        <v>86</v>
      </c>
      <c r="AY316" s="18" t="s">
        <v>184</v>
      </c>
      <c r="BE316" s="158">
        <f t="shared" si="14"/>
        <v>0</v>
      </c>
      <c r="BF316" s="158">
        <f t="shared" si="15"/>
        <v>0</v>
      </c>
      <c r="BG316" s="158">
        <f t="shared" si="16"/>
        <v>0</v>
      </c>
      <c r="BH316" s="158">
        <f t="shared" si="17"/>
        <v>0</v>
      </c>
      <c r="BI316" s="158">
        <f t="shared" si="18"/>
        <v>0</v>
      </c>
      <c r="BJ316" s="18" t="s">
        <v>84</v>
      </c>
      <c r="BK316" s="158">
        <f t="shared" si="19"/>
        <v>0</v>
      </c>
      <c r="BL316" s="18" t="s">
        <v>97</v>
      </c>
      <c r="BM316" s="157" t="s">
        <v>1497</v>
      </c>
    </row>
    <row r="317" spans="1:65" s="2" customFormat="1" ht="24.25" customHeight="1" x14ac:dyDescent="0.15">
      <c r="A317" s="30"/>
      <c r="B317" s="146"/>
      <c r="C317" s="183" t="s">
        <v>485</v>
      </c>
      <c r="D317" s="183" t="s">
        <v>310</v>
      </c>
      <c r="E317" s="184" t="s">
        <v>1298</v>
      </c>
      <c r="F317" s="185" t="s">
        <v>1299</v>
      </c>
      <c r="G317" s="186" t="s">
        <v>359</v>
      </c>
      <c r="H317" s="187">
        <v>4</v>
      </c>
      <c r="I317" s="188"/>
      <c r="J317" s="188">
        <f t="shared" si="10"/>
        <v>0</v>
      </c>
      <c r="K317" s="185" t="s">
        <v>1</v>
      </c>
      <c r="L317" s="189"/>
      <c r="M317" s="190" t="s">
        <v>1</v>
      </c>
      <c r="N317" s="191" t="s">
        <v>42</v>
      </c>
      <c r="O317" s="155">
        <v>0</v>
      </c>
      <c r="P317" s="155">
        <f t="shared" si="11"/>
        <v>0</v>
      </c>
      <c r="Q317" s="155">
        <v>3.3999999999999998E-3</v>
      </c>
      <c r="R317" s="155">
        <f t="shared" si="12"/>
        <v>1.3599999999999999E-2</v>
      </c>
      <c r="S317" s="155">
        <v>0</v>
      </c>
      <c r="T317" s="156">
        <f t="shared" si="13"/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57" t="s">
        <v>226</v>
      </c>
      <c r="AT317" s="157" t="s">
        <v>310</v>
      </c>
      <c r="AU317" s="157" t="s">
        <v>86</v>
      </c>
      <c r="AY317" s="18" t="s">
        <v>184</v>
      </c>
      <c r="BE317" s="158">
        <f t="shared" si="14"/>
        <v>0</v>
      </c>
      <c r="BF317" s="158">
        <f t="shared" si="15"/>
        <v>0</v>
      </c>
      <c r="BG317" s="158">
        <f t="shared" si="16"/>
        <v>0</v>
      </c>
      <c r="BH317" s="158">
        <f t="shared" si="17"/>
        <v>0</v>
      </c>
      <c r="BI317" s="158">
        <f t="shared" si="18"/>
        <v>0</v>
      </c>
      <c r="BJ317" s="18" t="s">
        <v>84</v>
      </c>
      <c r="BK317" s="158">
        <f t="shared" si="19"/>
        <v>0</v>
      </c>
      <c r="BL317" s="18" t="s">
        <v>97</v>
      </c>
      <c r="BM317" s="157" t="s">
        <v>1498</v>
      </c>
    </row>
    <row r="318" spans="1:65" s="2" customFormat="1" ht="33" customHeight="1" x14ac:dyDescent="0.15">
      <c r="A318" s="30"/>
      <c r="B318" s="146"/>
      <c r="C318" s="147" t="s">
        <v>489</v>
      </c>
      <c r="D318" s="147" t="s">
        <v>186</v>
      </c>
      <c r="E318" s="148" t="s">
        <v>1499</v>
      </c>
      <c r="F318" s="149" t="s">
        <v>1500</v>
      </c>
      <c r="G318" s="150" t="s">
        <v>359</v>
      </c>
      <c r="H318" s="151">
        <v>1</v>
      </c>
      <c r="I318" s="152"/>
      <c r="J318" s="152">
        <f t="shared" si="10"/>
        <v>0</v>
      </c>
      <c r="K318" s="149" t="s">
        <v>190</v>
      </c>
      <c r="L318" s="31"/>
      <c r="M318" s="153" t="s">
        <v>1</v>
      </c>
      <c r="N318" s="154" t="s">
        <v>42</v>
      </c>
      <c r="O318" s="155">
        <v>0.46700000000000003</v>
      </c>
      <c r="P318" s="155">
        <f t="shared" si="11"/>
        <v>0.46700000000000003</v>
      </c>
      <c r="Q318" s="155">
        <v>6.0999999999999997E-4</v>
      </c>
      <c r="R318" s="155">
        <f t="shared" si="12"/>
        <v>6.0999999999999997E-4</v>
      </c>
      <c r="S318" s="155">
        <v>0</v>
      </c>
      <c r="T318" s="156">
        <f t="shared" si="13"/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97</v>
      </c>
      <c r="AT318" s="157" t="s">
        <v>186</v>
      </c>
      <c r="AU318" s="157" t="s">
        <v>86</v>
      </c>
      <c r="AY318" s="18" t="s">
        <v>184</v>
      </c>
      <c r="BE318" s="158">
        <f t="shared" si="14"/>
        <v>0</v>
      </c>
      <c r="BF318" s="158">
        <f t="shared" si="15"/>
        <v>0</v>
      </c>
      <c r="BG318" s="158">
        <f t="shared" si="16"/>
        <v>0</v>
      </c>
      <c r="BH318" s="158">
        <f t="shared" si="17"/>
        <v>0</v>
      </c>
      <c r="BI318" s="158">
        <f t="shared" si="18"/>
        <v>0</v>
      </c>
      <c r="BJ318" s="18" t="s">
        <v>84</v>
      </c>
      <c r="BK318" s="158">
        <f t="shared" si="19"/>
        <v>0</v>
      </c>
      <c r="BL318" s="18" t="s">
        <v>97</v>
      </c>
      <c r="BM318" s="157" t="s">
        <v>1501</v>
      </c>
    </row>
    <row r="319" spans="1:65" s="2" customFormat="1" ht="24.25" customHeight="1" x14ac:dyDescent="0.15">
      <c r="A319" s="30"/>
      <c r="B319" s="146"/>
      <c r="C319" s="183" t="s">
        <v>493</v>
      </c>
      <c r="D319" s="183" t="s">
        <v>310</v>
      </c>
      <c r="E319" s="184" t="s">
        <v>1502</v>
      </c>
      <c r="F319" s="185" t="s">
        <v>1503</v>
      </c>
      <c r="G319" s="186" t="s">
        <v>359</v>
      </c>
      <c r="H319" s="187">
        <v>1</v>
      </c>
      <c r="I319" s="188"/>
      <c r="J319" s="188">
        <f t="shared" si="10"/>
        <v>0</v>
      </c>
      <c r="K319" s="185" t="s">
        <v>190</v>
      </c>
      <c r="L319" s="189"/>
      <c r="M319" s="190" t="s">
        <v>1</v>
      </c>
      <c r="N319" s="191" t="s">
        <v>42</v>
      </c>
      <c r="O319" s="155">
        <v>0</v>
      </c>
      <c r="P319" s="155">
        <f t="shared" si="11"/>
        <v>0</v>
      </c>
      <c r="Q319" s="155">
        <v>5.1999999999999998E-3</v>
      </c>
      <c r="R319" s="155">
        <f t="shared" si="12"/>
        <v>5.1999999999999998E-3</v>
      </c>
      <c r="S319" s="155">
        <v>0</v>
      </c>
      <c r="T319" s="156">
        <f t="shared" si="13"/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7" t="s">
        <v>226</v>
      </c>
      <c r="AT319" s="157" t="s">
        <v>310</v>
      </c>
      <c r="AU319" s="157" t="s">
        <v>86</v>
      </c>
      <c r="AY319" s="18" t="s">
        <v>184</v>
      </c>
      <c r="BE319" s="158">
        <f t="shared" si="14"/>
        <v>0</v>
      </c>
      <c r="BF319" s="158">
        <f t="shared" si="15"/>
        <v>0</v>
      </c>
      <c r="BG319" s="158">
        <f t="shared" si="16"/>
        <v>0</v>
      </c>
      <c r="BH319" s="158">
        <f t="shared" si="17"/>
        <v>0</v>
      </c>
      <c r="BI319" s="158">
        <f t="shared" si="18"/>
        <v>0</v>
      </c>
      <c r="BJ319" s="18" t="s">
        <v>84</v>
      </c>
      <c r="BK319" s="158">
        <f t="shared" si="19"/>
        <v>0</v>
      </c>
      <c r="BL319" s="18" t="s">
        <v>97</v>
      </c>
      <c r="BM319" s="157" t="s">
        <v>1504</v>
      </c>
    </row>
    <row r="320" spans="1:65" s="2" customFormat="1" ht="24.25" customHeight="1" x14ac:dyDescent="0.15">
      <c r="A320" s="30"/>
      <c r="B320" s="146"/>
      <c r="C320" s="183" t="s">
        <v>497</v>
      </c>
      <c r="D320" s="183" t="s">
        <v>310</v>
      </c>
      <c r="E320" s="184" t="s">
        <v>1298</v>
      </c>
      <c r="F320" s="185" t="s">
        <v>1299</v>
      </c>
      <c r="G320" s="186" t="s">
        <v>359</v>
      </c>
      <c r="H320" s="187">
        <v>1</v>
      </c>
      <c r="I320" s="188"/>
      <c r="J320" s="188">
        <f t="shared" si="10"/>
        <v>0</v>
      </c>
      <c r="K320" s="185" t="s">
        <v>1</v>
      </c>
      <c r="L320" s="189"/>
      <c r="M320" s="190" t="s">
        <v>1</v>
      </c>
      <c r="N320" s="191" t="s">
        <v>42</v>
      </c>
      <c r="O320" s="155">
        <v>0</v>
      </c>
      <c r="P320" s="155">
        <f t="shared" si="11"/>
        <v>0</v>
      </c>
      <c r="Q320" s="155">
        <v>3.3999999999999998E-3</v>
      </c>
      <c r="R320" s="155">
        <f t="shared" si="12"/>
        <v>3.3999999999999998E-3</v>
      </c>
      <c r="S320" s="155">
        <v>0</v>
      </c>
      <c r="T320" s="156">
        <f t="shared" si="13"/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57" t="s">
        <v>226</v>
      </c>
      <c r="AT320" s="157" t="s">
        <v>310</v>
      </c>
      <c r="AU320" s="157" t="s">
        <v>86</v>
      </c>
      <c r="AY320" s="18" t="s">
        <v>184</v>
      </c>
      <c r="BE320" s="158">
        <f t="shared" si="14"/>
        <v>0</v>
      </c>
      <c r="BF320" s="158">
        <f t="shared" si="15"/>
        <v>0</v>
      </c>
      <c r="BG320" s="158">
        <f t="shared" si="16"/>
        <v>0</v>
      </c>
      <c r="BH320" s="158">
        <f t="shared" si="17"/>
        <v>0</v>
      </c>
      <c r="BI320" s="158">
        <f t="shared" si="18"/>
        <v>0</v>
      </c>
      <c r="BJ320" s="18" t="s">
        <v>84</v>
      </c>
      <c r="BK320" s="158">
        <f t="shared" si="19"/>
        <v>0</v>
      </c>
      <c r="BL320" s="18" t="s">
        <v>97</v>
      </c>
      <c r="BM320" s="157" t="s">
        <v>1505</v>
      </c>
    </row>
    <row r="321" spans="1:65" s="2" customFormat="1" ht="49" customHeight="1" x14ac:dyDescent="0.15">
      <c r="A321" s="30"/>
      <c r="B321" s="146"/>
      <c r="C321" s="147" t="s">
        <v>501</v>
      </c>
      <c r="D321" s="147" t="s">
        <v>186</v>
      </c>
      <c r="E321" s="148" t="s">
        <v>1506</v>
      </c>
      <c r="F321" s="149" t="s">
        <v>1507</v>
      </c>
      <c r="G321" s="150" t="s">
        <v>359</v>
      </c>
      <c r="H321" s="151">
        <v>1</v>
      </c>
      <c r="I321" s="152"/>
      <c r="J321" s="152">
        <f t="shared" si="10"/>
        <v>0</v>
      </c>
      <c r="K321" s="149" t="s">
        <v>190</v>
      </c>
      <c r="L321" s="31"/>
      <c r="M321" s="153" t="s">
        <v>1</v>
      </c>
      <c r="N321" s="154" t="s">
        <v>42</v>
      </c>
      <c r="O321" s="155">
        <v>0.78</v>
      </c>
      <c r="P321" s="155">
        <f t="shared" si="11"/>
        <v>0.78</v>
      </c>
      <c r="Q321" s="155">
        <v>1.5900000000000001E-3</v>
      </c>
      <c r="R321" s="155">
        <f t="shared" si="12"/>
        <v>1.5900000000000001E-3</v>
      </c>
      <c r="S321" s="155">
        <v>0</v>
      </c>
      <c r="T321" s="156">
        <f t="shared" si="13"/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7" t="s">
        <v>97</v>
      </c>
      <c r="AT321" s="157" t="s">
        <v>186</v>
      </c>
      <c r="AU321" s="157" t="s">
        <v>86</v>
      </c>
      <c r="AY321" s="18" t="s">
        <v>184</v>
      </c>
      <c r="BE321" s="158">
        <f t="shared" si="14"/>
        <v>0</v>
      </c>
      <c r="BF321" s="158">
        <f t="shared" si="15"/>
        <v>0</v>
      </c>
      <c r="BG321" s="158">
        <f t="shared" si="16"/>
        <v>0</v>
      </c>
      <c r="BH321" s="158">
        <f t="shared" si="17"/>
        <v>0</v>
      </c>
      <c r="BI321" s="158">
        <f t="shared" si="18"/>
        <v>0</v>
      </c>
      <c r="BJ321" s="18" t="s">
        <v>84</v>
      </c>
      <c r="BK321" s="158">
        <f t="shared" si="19"/>
        <v>0</v>
      </c>
      <c r="BL321" s="18" t="s">
        <v>97</v>
      </c>
      <c r="BM321" s="157" t="s">
        <v>1508</v>
      </c>
    </row>
    <row r="322" spans="1:65" s="2" customFormat="1" ht="24.25" customHeight="1" x14ac:dyDescent="0.15">
      <c r="A322" s="30"/>
      <c r="B322" s="146"/>
      <c r="C322" s="183" t="s">
        <v>515</v>
      </c>
      <c r="D322" s="183" t="s">
        <v>310</v>
      </c>
      <c r="E322" s="184" t="s">
        <v>1509</v>
      </c>
      <c r="F322" s="185" t="s">
        <v>1510</v>
      </c>
      <c r="G322" s="186" t="s">
        <v>359</v>
      </c>
      <c r="H322" s="187">
        <v>1</v>
      </c>
      <c r="I322" s="188"/>
      <c r="J322" s="188">
        <f t="shared" si="10"/>
        <v>0</v>
      </c>
      <c r="K322" s="185" t="s">
        <v>1</v>
      </c>
      <c r="L322" s="189"/>
      <c r="M322" s="190" t="s">
        <v>1</v>
      </c>
      <c r="N322" s="191" t="s">
        <v>42</v>
      </c>
      <c r="O322" s="155">
        <v>0</v>
      </c>
      <c r="P322" s="155">
        <f t="shared" si="11"/>
        <v>0</v>
      </c>
      <c r="Q322" s="155">
        <v>2.1999999999999999E-2</v>
      </c>
      <c r="R322" s="155">
        <f t="shared" si="12"/>
        <v>2.1999999999999999E-2</v>
      </c>
      <c r="S322" s="155">
        <v>0</v>
      </c>
      <c r="T322" s="156">
        <f t="shared" si="13"/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7" t="s">
        <v>226</v>
      </c>
      <c r="AT322" s="157" t="s">
        <v>310</v>
      </c>
      <c r="AU322" s="157" t="s">
        <v>86</v>
      </c>
      <c r="AY322" s="18" t="s">
        <v>184</v>
      </c>
      <c r="BE322" s="158">
        <f t="shared" si="14"/>
        <v>0</v>
      </c>
      <c r="BF322" s="158">
        <f t="shared" si="15"/>
        <v>0</v>
      </c>
      <c r="BG322" s="158">
        <f t="shared" si="16"/>
        <v>0</v>
      </c>
      <c r="BH322" s="158">
        <f t="shared" si="17"/>
        <v>0</v>
      </c>
      <c r="BI322" s="158">
        <f t="shared" si="18"/>
        <v>0</v>
      </c>
      <c r="BJ322" s="18" t="s">
        <v>84</v>
      </c>
      <c r="BK322" s="158">
        <f t="shared" si="19"/>
        <v>0</v>
      </c>
      <c r="BL322" s="18" t="s">
        <v>97</v>
      </c>
      <c r="BM322" s="157" t="s">
        <v>1511</v>
      </c>
    </row>
    <row r="323" spans="1:65" s="2" customFormat="1" ht="49" customHeight="1" x14ac:dyDescent="0.15">
      <c r="A323" s="30"/>
      <c r="B323" s="146"/>
      <c r="C323" s="147" t="s">
        <v>517</v>
      </c>
      <c r="D323" s="147" t="s">
        <v>186</v>
      </c>
      <c r="E323" s="148" t="s">
        <v>1512</v>
      </c>
      <c r="F323" s="149" t="s">
        <v>1513</v>
      </c>
      <c r="G323" s="150" t="s">
        <v>359</v>
      </c>
      <c r="H323" s="151">
        <v>2</v>
      </c>
      <c r="I323" s="152"/>
      <c r="J323" s="152">
        <f t="shared" si="10"/>
        <v>0</v>
      </c>
      <c r="K323" s="149" t="s">
        <v>190</v>
      </c>
      <c r="L323" s="31"/>
      <c r="M323" s="153" t="s">
        <v>1</v>
      </c>
      <c r="N323" s="154" t="s">
        <v>42</v>
      </c>
      <c r="O323" s="155">
        <v>1.8660000000000001</v>
      </c>
      <c r="P323" s="155">
        <f t="shared" si="11"/>
        <v>3.7320000000000002</v>
      </c>
      <c r="Q323" s="155">
        <v>1.65E-3</v>
      </c>
      <c r="R323" s="155">
        <f t="shared" si="12"/>
        <v>3.3E-3</v>
      </c>
      <c r="S323" s="155">
        <v>0</v>
      </c>
      <c r="T323" s="156">
        <f t="shared" si="13"/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97</v>
      </c>
      <c r="AT323" s="157" t="s">
        <v>186</v>
      </c>
      <c r="AU323" s="157" t="s">
        <v>86</v>
      </c>
      <c r="AY323" s="18" t="s">
        <v>184</v>
      </c>
      <c r="BE323" s="158">
        <f t="shared" si="14"/>
        <v>0</v>
      </c>
      <c r="BF323" s="158">
        <f t="shared" si="15"/>
        <v>0</v>
      </c>
      <c r="BG323" s="158">
        <f t="shared" si="16"/>
        <v>0</v>
      </c>
      <c r="BH323" s="158">
        <f t="shared" si="17"/>
        <v>0</v>
      </c>
      <c r="BI323" s="158">
        <f t="shared" si="18"/>
        <v>0</v>
      </c>
      <c r="BJ323" s="18" t="s">
        <v>84</v>
      </c>
      <c r="BK323" s="158">
        <f t="shared" si="19"/>
        <v>0</v>
      </c>
      <c r="BL323" s="18" t="s">
        <v>97</v>
      </c>
      <c r="BM323" s="157" t="s">
        <v>1514</v>
      </c>
    </row>
    <row r="324" spans="1:65" s="14" customFormat="1" x14ac:dyDescent="0.15">
      <c r="B324" s="169"/>
      <c r="D324" s="159" t="s">
        <v>194</v>
      </c>
      <c r="E324" s="170" t="s">
        <v>1</v>
      </c>
      <c r="F324" s="171" t="s">
        <v>86</v>
      </c>
      <c r="H324" s="172">
        <v>2</v>
      </c>
      <c r="L324" s="169"/>
      <c r="M324" s="173"/>
      <c r="N324" s="174"/>
      <c r="O324" s="174"/>
      <c r="P324" s="174"/>
      <c r="Q324" s="174"/>
      <c r="R324" s="174"/>
      <c r="S324" s="174"/>
      <c r="T324" s="175"/>
      <c r="AT324" s="170" t="s">
        <v>194</v>
      </c>
      <c r="AU324" s="170" t="s">
        <v>86</v>
      </c>
      <c r="AV324" s="14" t="s">
        <v>86</v>
      </c>
      <c r="AW324" s="14" t="s">
        <v>32</v>
      </c>
      <c r="AX324" s="14" t="s">
        <v>84</v>
      </c>
      <c r="AY324" s="170" t="s">
        <v>184</v>
      </c>
    </row>
    <row r="325" spans="1:65" s="2" customFormat="1" ht="24.25" customHeight="1" x14ac:dyDescent="0.15">
      <c r="A325" s="30"/>
      <c r="B325" s="146"/>
      <c r="C325" s="183" t="s">
        <v>518</v>
      </c>
      <c r="D325" s="183" t="s">
        <v>310</v>
      </c>
      <c r="E325" s="184" t="s">
        <v>1515</v>
      </c>
      <c r="F325" s="185" t="s">
        <v>1516</v>
      </c>
      <c r="G325" s="186" t="s">
        <v>359</v>
      </c>
      <c r="H325" s="187">
        <v>2</v>
      </c>
      <c r="I325" s="188"/>
      <c r="J325" s="188">
        <f t="shared" ref="J325:J337" si="20">ROUND(I325*H325,2)</f>
        <v>0</v>
      </c>
      <c r="K325" s="185" t="s">
        <v>190</v>
      </c>
      <c r="L325" s="189"/>
      <c r="M325" s="190" t="s">
        <v>1</v>
      </c>
      <c r="N325" s="191" t="s">
        <v>42</v>
      </c>
      <c r="O325" s="155">
        <v>0</v>
      </c>
      <c r="P325" s="155">
        <f t="shared" ref="P325:P337" si="21">O325*H325</f>
        <v>0</v>
      </c>
      <c r="Q325" s="155">
        <v>2.3E-2</v>
      </c>
      <c r="R325" s="155">
        <f t="shared" ref="R325:R337" si="22">Q325*H325</f>
        <v>4.5999999999999999E-2</v>
      </c>
      <c r="S325" s="155">
        <v>0</v>
      </c>
      <c r="T325" s="156">
        <f t="shared" ref="T325:T337" si="23"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226</v>
      </c>
      <c r="AT325" s="157" t="s">
        <v>310</v>
      </c>
      <c r="AU325" s="157" t="s">
        <v>86</v>
      </c>
      <c r="AY325" s="18" t="s">
        <v>184</v>
      </c>
      <c r="BE325" s="158">
        <f t="shared" ref="BE325:BE337" si="24">IF(N325="základní",J325,0)</f>
        <v>0</v>
      </c>
      <c r="BF325" s="158">
        <f t="shared" ref="BF325:BF337" si="25">IF(N325="snížená",J325,0)</f>
        <v>0</v>
      </c>
      <c r="BG325" s="158">
        <f t="shared" ref="BG325:BG337" si="26">IF(N325="zákl. přenesená",J325,0)</f>
        <v>0</v>
      </c>
      <c r="BH325" s="158">
        <f t="shared" ref="BH325:BH337" si="27">IF(N325="sníž. přenesená",J325,0)</f>
        <v>0</v>
      </c>
      <c r="BI325" s="158">
        <f t="shared" ref="BI325:BI337" si="28">IF(N325="nulová",J325,0)</f>
        <v>0</v>
      </c>
      <c r="BJ325" s="18" t="s">
        <v>84</v>
      </c>
      <c r="BK325" s="158">
        <f t="shared" ref="BK325:BK337" si="29">ROUND(I325*H325,2)</f>
        <v>0</v>
      </c>
      <c r="BL325" s="18" t="s">
        <v>97</v>
      </c>
      <c r="BM325" s="157" t="s">
        <v>1517</v>
      </c>
    </row>
    <row r="326" spans="1:65" s="2" customFormat="1" ht="24.25" customHeight="1" x14ac:dyDescent="0.15">
      <c r="A326" s="30"/>
      <c r="B326" s="146"/>
      <c r="C326" s="183" t="s">
        <v>520</v>
      </c>
      <c r="D326" s="183" t="s">
        <v>310</v>
      </c>
      <c r="E326" s="184" t="s">
        <v>1518</v>
      </c>
      <c r="F326" s="185" t="s">
        <v>1519</v>
      </c>
      <c r="G326" s="186" t="s">
        <v>359</v>
      </c>
      <c r="H326" s="187">
        <v>2</v>
      </c>
      <c r="I326" s="188"/>
      <c r="J326" s="188">
        <f t="shared" si="20"/>
        <v>0</v>
      </c>
      <c r="K326" s="185" t="s">
        <v>1</v>
      </c>
      <c r="L326" s="189"/>
      <c r="M326" s="190" t="s">
        <v>1</v>
      </c>
      <c r="N326" s="191" t="s">
        <v>42</v>
      </c>
      <c r="O326" s="155">
        <v>0</v>
      </c>
      <c r="P326" s="155">
        <f t="shared" si="21"/>
        <v>0</v>
      </c>
      <c r="Q326" s="155">
        <v>6.8199999999999997E-3</v>
      </c>
      <c r="R326" s="155">
        <f t="shared" si="22"/>
        <v>1.3639999999999999E-2</v>
      </c>
      <c r="S326" s="155">
        <v>0</v>
      </c>
      <c r="T326" s="156">
        <f t="shared" si="23"/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7" t="s">
        <v>226</v>
      </c>
      <c r="AT326" s="157" t="s">
        <v>310</v>
      </c>
      <c r="AU326" s="157" t="s">
        <v>86</v>
      </c>
      <c r="AY326" s="18" t="s">
        <v>184</v>
      </c>
      <c r="BE326" s="158">
        <f t="shared" si="24"/>
        <v>0</v>
      </c>
      <c r="BF326" s="158">
        <f t="shared" si="25"/>
        <v>0</v>
      </c>
      <c r="BG326" s="158">
        <f t="shared" si="26"/>
        <v>0</v>
      </c>
      <c r="BH326" s="158">
        <f t="shared" si="27"/>
        <v>0</v>
      </c>
      <c r="BI326" s="158">
        <f t="shared" si="28"/>
        <v>0</v>
      </c>
      <c r="BJ326" s="18" t="s">
        <v>84</v>
      </c>
      <c r="BK326" s="158">
        <f t="shared" si="29"/>
        <v>0</v>
      </c>
      <c r="BL326" s="18" t="s">
        <v>97</v>
      </c>
      <c r="BM326" s="157" t="s">
        <v>1520</v>
      </c>
    </row>
    <row r="327" spans="1:65" s="2" customFormat="1" ht="44.25" customHeight="1" x14ac:dyDescent="0.15">
      <c r="A327" s="30"/>
      <c r="B327" s="146"/>
      <c r="C327" s="147" t="s">
        <v>523</v>
      </c>
      <c r="D327" s="147" t="s">
        <v>186</v>
      </c>
      <c r="E327" s="148" t="s">
        <v>1521</v>
      </c>
      <c r="F327" s="149" t="s">
        <v>1522</v>
      </c>
      <c r="G327" s="150" t="s">
        <v>359</v>
      </c>
      <c r="H327" s="151">
        <v>4</v>
      </c>
      <c r="I327" s="152"/>
      <c r="J327" s="152">
        <f t="shared" si="20"/>
        <v>0</v>
      </c>
      <c r="K327" s="149" t="s">
        <v>190</v>
      </c>
      <c r="L327" s="31"/>
      <c r="M327" s="153" t="s">
        <v>1</v>
      </c>
      <c r="N327" s="154" t="s">
        <v>42</v>
      </c>
      <c r="O327" s="155">
        <v>3.51</v>
      </c>
      <c r="P327" s="155">
        <f t="shared" si="21"/>
        <v>14.04</v>
      </c>
      <c r="Q327" s="155">
        <v>0</v>
      </c>
      <c r="R327" s="155">
        <f t="shared" si="22"/>
        <v>0</v>
      </c>
      <c r="S327" s="155">
        <v>0</v>
      </c>
      <c r="T327" s="156">
        <f t="shared" si="23"/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57" t="s">
        <v>97</v>
      </c>
      <c r="AT327" s="157" t="s">
        <v>186</v>
      </c>
      <c r="AU327" s="157" t="s">
        <v>86</v>
      </c>
      <c r="AY327" s="18" t="s">
        <v>184</v>
      </c>
      <c r="BE327" s="158">
        <f t="shared" si="24"/>
        <v>0</v>
      </c>
      <c r="BF327" s="158">
        <f t="shared" si="25"/>
        <v>0</v>
      </c>
      <c r="BG327" s="158">
        <f t="shared" si="26"/>
        <v>0</v>
      </c>
      <c r="BH327" s="158">
        <f t="shared" si="27"/>
        <v>0</v>
      </c>
      <c r="BI327" s="158">
        <f t="shared" si="28"/>
        <v>0</v>
      </c>
      <c r="BJ327" s="18" t="s">
        <v>84</v>
      </c>
      <c r="BK327" s="158">
        <f t="shared" si="29"/>
        <v>0</v>
      </c>
      <c r="BL327" s="18" t="s">
        <v>97</v>
      </c>
      <c r="BM327" s="157" t="s">
        <v>1523</v>
      </c>
    </row>
    <row r="328" spans="1:65" s="2" customFormat="1" ht="33" customHeight="1" x14ac:dyDescent="0.15">
      <c r="A328" s="30"/>
      <c r="B328" s="146"/>
      <c r="C328" s="183" t="s">
        <v>527</v>
      </c>
      <c r="D328" s="183" t="s">
        <v>310</v>
      </c>
      <c r="E328" s="184" t="s">
        <v>1524</v>
      </c>
      <c r="F328" s="185" t="s">
        <v>1525</v>
      </c>
      <c r="G328" s="186" t="s">
        <v>359</v>
      </c>
      <c r="H328" s="187">
        <v>3</v>
      </c>
      <c r="I328" s="188"/>
      <c r="J328" s="188">
        <f t="shared" si="20"/>
        <v>0</v>
      </c>
      <c r="K328" s="185" t="s">
        <v>190</v>
      </c>
      <c r="L328" s="189"/>
      <c r="M328" s="190" t="s">
        <v>1</v>
      </c>
      <c r="N328" s="191" t="s">
        <v>42</v>
      </c>
      <c r="O328" s="155">
        <v>0</v>
      </c>
      <c r="P328" s="155">
        <f t="shared" si="21"/>
        <v>0</v>
      </c>
      <c r="Q328" s="155">
        <v>3.0999999999999999E-3</v>
      </c>
      <c r="R328" s="155">
        <f t="shared" si="22"/>
        <v>9.2999999999999992E-3</v>
      </c>
      <c r="S328" s="155">
        <v>0</v>
      </c>
      <c r="T328" s="156">
        <f t="shared" si="23"/>
        <v>0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R328" s="157" t="s">
        <v>226</v>
      </c>
      <c r="AT328" s="157" t="s">
        <v>310</v>
      </c>
      <c r="AU328" s="157" t="s">
        <v>86</v>
      </c>
      <c r="AY328" s="18" t="s">
        <v>184</v>
      </c>
      <c r="BE328" s="158">
        <f t="shared" si="24"/>
        <v>0</v>
      </c>
      <c r="BF328" s="158">
        <f t="shared" si="25"/>
        <v>0</v>
      </c>
      <c r="BG328" s="158">
        <f t="shared" si="26"/>
        <v>0</v>
      </c>
      <c r="BH328" s="158">
        <f t="shared" si="27"/>
        <v>0</v>
      </c>
      <c r="BI328" s="158">
        <f t="shared" si="28"/>
        <v>0</v>
      </c>
      <c r="BJ328" s="18" t="s">
        <v>84</v>
      </c>
      <c r="BK328" s="158">
        <f t="shared" si="29"/>
        <v>0</v>
      </c>
      <c r="BL328" s="18" t="s">
        <v>97</v>
      </c>
      <c r="BM328" s="157" t="s">
        <v>1526</v>
      </c>
    </row>
    <row r="329" spans="1:65" s="2" customFormat="1" ht="33" customHeight="1" x14ac:dyDescent="0.15">
      <c r="A329" s="30"/>
      <c r="B329" s="146"/>
      <c r="C329" s="183" t="s">
        <v>851</v>
      </c>
      <c r="D329" s="183" t="s">
        <v>310</v>
      </c>
      <c r="E329" s="184" t="s">
        <v>1527</v>
      </c>
      <c r="F329" s="185" t="s">
        <v>1528</v>
      </c>
      <c r="G329" s="186" t="s">
        <v>359</v>
      </c>
      <c r="H329" s="187">
        <v>1</v>
      </c>
      <c r="I329" s="188"/>
      <c r="J329" s="188">
        <f t="shared" si="20"/>
        <v>0</v>
      </c>
      <c r="K329" s="185" t="s">
        <v>190</v>
      </c>
      <c r="L329" s="189"/>
      <c r="M329" s="190" t="s">
        <v>1</v>
      </c>
      <c r="N329" s="191" t="s">
        <v>42</v>
      </c>
      <c r="O329" s="155">
        <v>0</v>
      </c>
      <c r="P329" s="155">
        <f t="shared" si="21"/>
        <v>0</v>
      </c>
      <c r="Q329" s="155">
        <v>3.5500000000000002E-3</v>
      </c>
      <c r="R329" s="155">
        <f t="shared" si="22"/>
        <v>3.5500000000000002E-3</v>
      </c>
      <c r="S329" s="155">
        <v>0</v>
      </c>
      <c r="T329" s="156">
        <f t="shared" si="23"/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226</v>
      </c>
      <c r="AT329" s="157" t="s">
        <v>310</v>
      </c>
      <c r="AU329" s="157" t="s">
        <v>86</v>
      </c>
      <c r="AY329" s="18" t="s">
        <v>184</v>
      </c>
      <c r="BE329" s="158">
        <f t="shared" si="24"/>
        <v>0</v>
      </c>
      <c r="BF329" s="158">
        <f t="shared" si="25"/>
        <v>0</v>
      </c>
      <c r="BG329" s="158">
        <f t="shared" si="26"/>
        <v>0</v>
      </c>
      <c r="BH329" s="158">
        <f t="shared" si="27"/>
        <v>0</v>
      </c>
      <c r="BI329" s="158">
        <f t="shared" si="28"/>
        <v>0</v>
      </c>
      <c r="BJ329" s="18" t="s">
        <v>84</v>
      </c>
      <c r="BK329" s="158">
        <f t="shared" si="29"/>
        <v>0</v>
      </c>
      <c r="BL329" s="18" t="s">
        <v>97</v>
      </c>
      <c r="BM329" s="157" t="s">
        <v>1529</v>
      </c>
    </row>
    <row r="330" spans="1:65" s="2" customFormat="1" ht="21.75" customHeight="1" x14ac:dyDescent="0.15">
      <c r="A330" s="30"/>
      <c r="B330" s="146"/>
      <c r="C330" s="147" t="s">
        <v>855</v>
      </c>
      <c r="D330" s="147" t="s">
        <v>186</v>
      </c>
      <c r="E330" s="148" t="s">
        <v>1530</v>
      </c>
      <c r="F330" s="149" t="s">
        <v>1531</v>
      </c>
      <c r="G330" s="150" t="s">
        <v>229</v>
      </c>
      <c r="H330" s="151">
        <v>75.680000000000007</v>
      </c>
      <c r="I330" s="152"/>
      <c r="J330" s="152">
        <f t="shared" si="20"/>
        <v>0</v>
      </c>
      <c r="K330" s="149" t="s">
        <v>190</v>
      </c>
      <c r="L330" s="31"/>
      <c r="M330" s="153" t="s">
        <v>1</v>
      </c>
      <c r="N330" s="154" t="s">
        <v>42</v>
      </c>
      <c r="O330" s="155">
        <v>4.3999999999999997E-2</v>
      </c>
      <c r="P330" s="155">
        <f t="shared" si="21"/>
        <v>3.32992</v>
      </c>
      <c r="Q330" s="155">
        <v>0</v>
      </c>
      <c r="R330" s="155">
        <f t="shared" si="22"/>
        <v>0</v>
      </c>
      <c r="S330" s="155">
        <v>0</v>
      </c>
      <c r="T330" s="156">
        <f t="shared" si="23"/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7" t="s">
        <v>97</v>
      </c>
      <c r="AT330" s="157" t="s">
        <v>186</v>
      </c>
      <c r="AU330" s="157" t="s">
        <v>86</v>
      </c>
      <c r="AY330" s="18" t="s">
        <v>184</v>
      </c>
      <c r="BE330" s="158">
        <f t="shared" si="24"/>
        <v>0</v>
      </c>
      <c r="BF330" s="158">
        <f t="shared" si="25"/>
        <v>0</v>
      </c>
      <c r="BG330" s="158">
        <f t="shared" si="26"/>
        <v>0</v>
      </c>
      <c r="BH330" s="158">
        <f t="shared" si="27"/>
        <v>0</v>
      </c>
      <c r="BI330" s="158">
        <f t="shared" si="28"/>
        <v>0</v>
      </c>
      <c r="BJ330" s="18" t="s">
        <v>84</v>
      </c>
      <c r="BK330" s="158">
        <f t="shared" si="29"/>
        <v>0</v>
      </c>
      <c r="BL330" s="18" t="s">
        <v>97</v>
      </c>
      <c r="BM330" s="157" t="s">
        <v>1532</v>
      </c>
    </row>
    <row r="331" spans="1:65" s="2" customFormat="1" ht="24.25" customHeight="1" x14ac:dyDescent="0.15">
      <c r="A331" s="30"/>
      <c r="B331" s="146"/>
      <c r="C331" s="147" t="s">
        <v>859</v>
      </c>
      <c r="D331" s="147" t="s">
        <v>186</v>
      </c>
      <c r="E331" s="148" t="s">
        <v>1325</v>
      </c>
      <c r="F331" s="149" t="s">
        <v>1326</v>
      </c>
      <c r="G331" s="150" t="s">
        <v>229</v>
      </c>
      <c r="H331" s="151">
        <v>75.680000000000007</v>
      </c>
      <c r="I331" s="152"/>
      <c r="J331" s="152">
        <f t="shared" si="20"/>
        <v>0</v>
      </c>
      <c r="K331" s="149" t="s">
        <v>190</v>
      </c>
      <c r="L331" s="31"/>
      <c r="M331" s="153" t="s">
        <v>1</v>
      </c>
      <c r="N331" s="154" t="s">
        <v>42</v>
      </c>
      <c r="O331" s="155">
        <v>7.9000000000000001E-2</v>
      </c>
      <c r="P331" s="155">
        <f t="shared" si="21"/>
        <v>5.9787200000000009</v>
      </c>
      <c r="Q331" s="155">
        <v>0</v>
      </c>
      <c r="R331" s="155">
        <f t="shared" si="22"/>
        <v>0</v>
      </c>
      <c r="S331" s="155">
        <v>0</v>
      </c>
      <c r="T331" s="156">
        <f t="shared" si="23"/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57" t="s">
        <v>97</v>
      </c>
      <c r="AT331" s="157" t="s">
        <v>186</v>
      </c>
      <c r="AU331" s="157" t="s">
        <v>86</v>
      </c>
      <c r="AY331" s="18" t="s">
        <v>184</v>
      </c>
      <c r="BE331" s="158">
        <f t="shared" si="24"/>
        <v>0</v>
      </c>
      <c r="BF331" s="158">
        <f t="shared" si="25"/>
        <v>0</v>
      </c>
      <c r="BG331" s="158">
        <f t="shared" si="26"/>
        <v>0</v>
      </c>
      <c r="BH331" s="158">
        <f t="shared" si="27"/>
        <v>0</v>
      </c>
      <c r="BI331" s="158">
        <f t="shared" si="28"/>
        <v>0</v>
      </c>
      <c r="BJ331" s="18" t="s">
        <v>84</v>
      </c>
      <c r="BK331" s="158">
        <f t="shared" si="29"/>
        <v>0</v>
      </c>
      <c r="BL331" s="18" t="s">
        <v>97</v>
      </c>
      <c r="BM331" s="157" t="s">
        <v>1533</v>
      </c>
    </row>
    <row r="332" spans="1:65" s="2" customFormat="1" ht="24.25" customHeight="1" x14ac:dyDescent="0.15">
      <c r="A332" s="30"/>
      <c r="B332" s="146"/>
      <c r="C332" s="147" t="s">
        <v>863</v>
      </c>
      <c r="D332" s="147" t="s">
        <v>186</v>
      </c>
      <c r="E332" s="148" t="s">
        <v>1328</v>
      </c>
      <c r="F332" s="149" t="s">
        <v>1329</v>
      </c>
      <c r="G332" s="150" t="s">
        <v>359</v>
      </c>
      <c r="H332" s="151">
        <v>4</v>
      </c>
      <c r="I332" s="152"/>
      <c r="J332" s="152">
        <f t="shared" si="20"/>
        <v>0</v>
      </c>
      <c r="K332" s="149" t="s">
        <v>190</v>
      </c>
      <c r="L332" s="31"/>
      <c r="M332" s="153" t="s">
        <v>1</v>
      </c>
      <c r="N332" s="154" t="s">
        <v>42</v>
      </c>
      <c r="O332" s="155">
        <v>10.3</v>
      </c>
      <c r="P332" s="155">
        <f t="shared" si="21"/>
        <v>41.2</v>
      </c>
      <c r="Q332" s="155">
        <v>0.45937</v>
      </c>
      <c r="R332" s="155">
        <f t="shared" si="22"/>
        <v>1.83748</v>
      </c>
      <c r="S332" s="155">
        <v>0</v>
      </c>
      <c r="T332" s="156">
        <f t="shared" si="23"/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7" t="s">
        <v>97</v>
      </c>
      <c r="AT332" s="157" t="s">
        <v>186</v>
      </c>
      <c r="AU332" s="157" t="s">
        <v>86</v>
      </c>
      <c r="AY332" s="18" t="s">
        <v>184</v>
      </c>
      <c r="BE332" s="158">
        <f t="shared" si="24"/>
        <v>0</v>
      </c>
      <c r="BF332" s="158">
        <f t="shared" si="25"/>
        <v>0</v>
      </c>
      <c r="BG332" s="158">
        <f t="shared" si="26"/>
        <v>0</v>
      </c>
      <c r="BH332" s="158">
        <f t="shared" si="27"/>
        <v>0</v>
      </c>
      <c r="BI332" s="158">
        <f t="shared" si="28"/>
        <v>0</v>
      </c>
      <c r="BJ332" s="18" t="s">
        <v>84</v>
      </c>
      <c r="BK332" s="158">
        <f t="shared" si="29"/>
        <v>0</v>
      </c>
      <c r="BL332" s="18" t="s">
        <v>97</v>
      </c>
      <c r="BM332" s="157" t="s">
        <v>1534</v>
      </c>
    </row>
    <row r="333" spans="1:65" s="2" customFormat="1" ht="16.5" customHeight="1" x14ac:dyDescent="0.15">
      <c r="A333" s="30"/>
      <c r="B333" s="146"/>
      <c r="C333" s="147" t="s">
        <v>868</v>
      </c>
      <c r="D333" s="147" t="s">
        <v>186</v>
      </c>
      <c r="E333" s="148" t="s">
        <v>1331</v>
      </c>
      <c r="F333" s="149" t="s">
        <v>1332</v>
      </c>
      <c r="G333" s="150" t="s">
        <v>359</v>
      </c>
      <c r="H333" s="151">
        <v>4</v>
      </c>
      <c r="I333" s="152"/>
      <c r="J333" s="152">
        <f t="shared" si="20"/>
        <v>0</v>
      </c>
      <c r="K333" s="149" t="s">
        <v>648</v>
      </c>
      <c r="L333" s="31"/>
      <c r="M333" s="153" t="s">
        <v>1</v>
      </c>
      <c r="N333" s="154" t="s">
        <v>42</v>
      </c>
      <c r="O333" s="155">
        <v>0.77200000000000002</v>
      </c>
      <c r="P333" s="155">
        <f t="shared" si="21"/>
        <v>3.0880000000000001</v>
      </c>
      <c r="Q333" s="155">
        <v>6.3829999999999998E-2</v>
      </c>
      <c r="R333" s="155">
        <f t="shared" si="22"/>
        <v>0.25531999999999999</v>
      </c>
      <c r="S333" s="155">
        <v>0</v>
      </c>
      <c r="T333" s="156">
        <f t="shared" si="23"/>
        <v>0</v>
      </c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R333" s="157" t="s">
        <v>97</v>
      </c>
      <c r="AT333" s="157" t="s">
        <v>186</v>
      </c>
      <c r="AU333" s="157" t="s">
        <v>86</v>
      </c>
      <c r="AY333" s="18" t="s">
        <v>184</v>
      </c>
      <c r="BE333" s="158">
        <f t="shared" si="24"/>
        <v>0</v>
      </c>
      <c r="BF333" s="158">
        <f t="shared" si="25"/>
        <v>0</v>
      </c>
      <c r="BG333" s="158">
        <f t="shared" si="26"/>
        <v>0</v>
      </c>
      <c r="BH333" s="158">
        <f t="shared" si="27"/>
        <v>0</v>
      </c>
      <c r="BI333" s="158">
        <f t="shared" si="28"/>
        <v>0</v>
      </c>
      <c r="BJ333" s="18" t="s">
        <v>84</v>
      </c>
      <c r="BK333" s="158">
        <f t="shared" si="29"/>
        <v>0</v>
      </c>
      <c r="BL333" s="18" t="s">
        <v>97</v>
      </c>
      <c r="BM333" s="157" t="s">
        <v>1535</v>
      </c>
    </row>
    <row r="334" spans="1:65" s="2" customFormat="1" ht="24.25" customHeight="1" x14ac:dyDescent="0.15">
      <c r="A334" s="30"/>
      <c r="B334" s="146"/>
      <c r="C334" s="183" t="s">
        <v>872</v>
      </c>
      <c r="D334" s="183" t="s">
        <v>310</v>
      </c>
      <c r="E334" s="184" t="s">
        <v>1334</v>
      </c>
      <c r="F334" s="185" t="s">
        <v>1335</v>
      </c>
      <c r="G334" s="186" t="s">
        <v>359</v>
      </c>
      <c r="H334" s="187">
        <v>1</v>
      </c>
      <c r="I334" s="188"/>
      <c r="J334" s="188">
        <f t="shared" si="20"/>
        <v>0</v>
      </c>
      <c r="K334" s="185" t="s">
        <v>1</v>
      </c>
      <c r="L334" s="189"/>
      <c r="M334" s="190" t="s">
        <v>1</v>
      </c>
      <c r="N334" s="191" t="s">
        <v>42</v>
      </c>
      <c r="O334" s="155">
        <v>0</v>
      </c>
      <c r="P334" s="155">
        <f t="shared" si="21"/>
        <v>0</v>
      </c>
      <c r="Q334" s="155">
        <v>8.9700000000000005E-3</v>
      </c>
      <c r="R334" s="155">
        <f t="shared" si="22"/>
        <v>8.9700000000000005E-3</v>
      </c>
      <c r="S334" s="155">
        <v>0</v>
      </c>
      <c r="T334" s="156">
        <f t="shared" si="23"/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57" t="s">
        <v>226</v>
      </c>
      <c r="AT334" s="157" t="s">
        <v>310</v>
      </c>
      <c r="AU334" s="157" t="s">
        <v>86</v>
      </c>
      <c r="AY334" s="18" t="s">
        <v>184</v>
      </c>
      <c r="BE334" s="158">
        <f t="shared" si="24"/>
        <v>0</v>
      </c>
      <c r="BF334" s="158">
        <f t="shared" si="25"/>
        <v>0</v>
      </c>
      <c r="BG334" s="158">
        <f t="shared" si="26"/>
        <v>0</v>
      </c>
      <c r="BH334" s="158">
        <f t="shared" si="27"/>
        <v>0</v>
      </c>
      <c r="BI334" s="158">
        <f t="shared" si="28"/>
        <v>0</v>
      </c>
      <c r="BJ334" s="18" t="s">
        <v>84</v>
      </c>
      <c r="BK334" s="158">
        <f t="shared" si="29"/>
        <v>0</v>
      </c>
      <c r="BL334" s="18" t="s">
        <v>97</v>
      </c>
      <c r="BM334" s="157" t="s">
        <v>1536</v>
      </c>
    </row>
    <row r="335" spans="1:65" s="2" customFormat="1" ht="16.5" customHeight="1" x14ac:dyDescent="0.15">
      <c r="A335" s="30"/>
      <c r="B335" s="146"/>
      <c r="C335" s="183" t="s">
        <v>875</v>
      </c>
      <c r="D335" s="183" t="s">
        <v>310</v>
      </c>
      <c r="E335" s="184" t="s">
        <v>1537</v>
      </c>
      <c r="F335" s="185" t="s">
        <v>1538</v>
      </c>
      <c r="G335" s="186" t="s">
        <v>359</v>
      </c>
      <c r="H335" s="187">
        <v>1</v>
      </c>
      <c r="I335" s="188"/>
      <c r="J335" s="188">
        <f t="shared" si="20"/>
        <v>0</v>
      </c>
      <c r="K335" s="185" t="s">
        <v>190</v>
      </c>
      <c r="L335" s="189"/>
      <c r="M335" s="190" t="s">
        <v>1</v>
      </c>
      <c r="N335" s="191" t="s">
        <v>42</v>
      </c>
      <c r="O335" s="155">
        <v>0</v>
      </c>
      <c r="P335" s="155">
        <f t="shared" si="21"/>
        <v>0</v>
      </c>
      <c r="Q335" s="155">
        <v>7.3000000000000001E-3</v>
      </c>
      <c r="R335" s="155">
        <f t="shared" si="22"/>
        <v>7.3000000000000001E-3</v>
      </c>
      <c r="S335" s="155">
        <v>0</v>
      </c>
      <c r="T335" s="156">
        <f t="shared" si="23"/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226</v>
      </c>
      <c r="AT335" s="157" t="s">
        <v>310</v>
      </c>
      <c r="AU335" s="157" t="s">
        <v>86</v>
      </c>
      <c r="AY335" s="18" t="s">
        <v>184</v>
      </c>
      <c r="BE335" s="158">
        <f t="shared" si="24"/>
        <v>0</v>
      </c>
      <c r="BF335" s="158">
        <f t="shared" si="25"/>
        <v>0</v>
      </c>
      <c r="BG335" s="158">
        <f t="shared" si="26"/>
        <v>0</v>
      </c>
      <c r="BH335" s="158">
        <f t="shared" si="27"/>
        <v>0</v>
      </c>
      <c r="BI335" s="158">
        <f t="shared" si="28"/>
        <v>0</v>
      </c>
      <c r="BJ335" s="18" t="s">
        <v>84</v>
      </c>
      <c r="BK335" s="158">
        <f t="shared" si="29"/>
        <v>0</v>
      </c>
      <c r="BL335" s="18" t="s">
        <v>97</v>
      </c>
      <c r="BM335" s="157" t="s">
        <v>1539</v>
      </c>
    </row>
    <row r="336" spans="1:65" s="2" customFormat="1" ht="24.25" customHeight="1" x14ac:dyDescent="0.15">
      <c r="A336" s="30"/>
      <c r="B336" s="146"/>
      <c r="C336" s="183" t="s">
        <v>877</v>
      </c>
      <c r="D336" s="183" t="s">
        <v>310</v>
      </c>
      <c r="E336" s="184" t="s">
        <v>1540</v>
      </c>
      <c r="F336" s="185" t="s">
        <v>1541</v>
      </c>
      <c r="G336" s="186" t="s">
        <v>359</v>
      </c>
      <c r="H336" s="187">
        <v>1</v>
      </c>
      <c r="I336" s="188"/>
      <c r="J336" s="188">
        <f t="shared" si="20"/>
        <v>0</v>
      </c>
      <c r="K336" s="185" t="s">
        <v>190</v>
      </c>
      <c r="L336" s="189"/>
      <c r="M336" s="190" t="s">
        <v>1</v>
      </c>
      <c r="N336" s="191" t="s">
        <v>42</v>
      </c>
      <c r="O336" s="155">
        <v>0</v>
      </c>
      <c r="P336" s="155">
        <f t="shared" si="21"/>
        <v>0</v>
      </c>
      <c r="Q336" s="155">
        <v>2.9999999999999997E-4</v>
      </c>
      <c r="R336" s="155">
        <f t="shared" si="22"/>
        <v>2.9999999999999997E-4</v>
      </c>
      <c r="S336" s="155">
        <v>0</v>
      </c>
      <c r="T336" s="156">
        <f t="shared" si="23"/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7" t="s">
        <v>226</v>
      </c>
      <c r="AT336" s="157" t="s">
        <v>310</v>
      </c>
      <c r="AU336" s="157" t="s">
        <v>86</v>
      </c>
      <c r="AY336" s="18" t="s">
        <v>184</v>
      </c>
      <c r="BE336" s="158">
        <f t="shared" si="24"/>
        <v>0</v>
      </c>
      <c r="BF336" s="158">
        <f t="shared" si="25"/>
        <v>0</v>
      </c>
      <c r="BG336" s="158">
        <f t="shared" si="26"/>
        <v>0</v>
      </c>
      <c r="BH336" s="158">
        <f t="shared" si="27"/>
        <v>0</v>
      </c>
      <c r="BI336" s="158">
        <f t="shared" si="28"/>
        <v>0</v>
      </c>
      <c r="BJ336" s="18" t="s">
        <v>84</v>
      </c>
      <c r="BK336" s="158">
        <f t="shared" si="29"/>
        <v>0</v>
      </c>
      <c r="BL336" s="18" t="s">
        <v>97</v>
      </c>
      <c r="BM336" s="157" t="s">
        <v>1542</v>
      </c>
    </row>
    <row r="337" spans="1:65" s="2" customFormat="1" ht="16.5" customHeight="1" x14ac:dyDescent="0.15">
      <c r="A337" s="30"/>
      <c r="B337" s="146"/>
      <c r="C337" s="147" t="s">
        <v>879</v>
      </c>
      <c r="D337" s="147" t="s">
        <v>186</v>
      </c>
      <c r="E337" s="148" t="s">
        <v>1337</v>
      </c>
      <c r="F337" s="149" t="s">
        <v>1338</v>
      </c>
      <c r="G337" s="150" t="s">
        <v>359</v>
      </c>
      <c r="H337" s="151">
        <v>2</v>
      </c>
      <c r="I337" s="152"/>
      <c r="J337" s="152">
        <f t="shared" si="20"/>
        <v>0</v>
      </c>
      <c r="K337" s="149" t="s">
        <v>190</v>
      </c>
      <c r="L337" s="31"/>
      <c r="M337" s="153" t="s">
        <v>1</v>
      </c>
      <c r="N337" s="154" t="s">
        <v>42</v>
      </c>
      <c r="O337" s="155">
        <v>0.86299999999999999</v>
      </c>
      <c r="P337" s="155">
        <f t="shared" si="21"/>
        <v>1.726</v>
      </c>
      <c r="Q337" s="155">
        <v>0.12303</v>
      </c>
      <c r="R337" s="155">
        <f t="shared" si="22"/>
        <v>0.24606</v>
      </c>
      <c r="S337" s="155">
        <v>0</v>
      </c>
      <c r="T337" s="156">
        <f t="shared" si="23"/>
        <v>0</v>
      </c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R337" s="157" t="s">
        <v>97</v>
      </c>
      <c r="AT337" s="157" t="s">
        <v>186</v>
      </c>
      <c r="AU337" s="157" t="s">
        <v>86</v>
      </c>
      <c r="AY337" s="18" t="s">
        <v>184</v>
      </c>
      <c r="BE337" s="158">
        <f t="shared" si="24"/>
        <v>0</v>
      </c>
      <c r="BF337" s="158">
        <f t="shared" si="25"/>
        <v>0</v>
      </c>
      <c r="BG337" s="158">
        <f t="shared" si="26"/>
        <v>0</v>
      </c>
      <c r="BH337" s="158">
        <f t="shared" si="27"/>
        <v>0</v>
      </c>
      <c r="BI337" s="158">
        <f t="shared" si="28"/>
        <v>0</v>
      </c>
      <c r="BJ337" s="18" t="s">
        <v>84</v>
      </c>
      <c r="BK337" s="158">
        <f t="shared" si="29"/>
        <v>0</v>
      </c>
      <c r="BL337" s="18" t="s">
        <v>97</v>
      </c>
      <c r="BM337" s="157" t="s">
        <v>1543</v>
      </c>
    </row>
    <row r="338" spans="1:65" s="14" customFormat="1" x14ac:dyDescent="0.15">
      <c r="B338" s="169"/>
      <c r="D338" s="159" t="s">
        <v>194</v>
      </c>
      <c r="E338" s="170" t="s">
        <v>1</v>
      </c>
      <c r="F338" s="171" t="s">
        <v>86</v>
      </c>
      <c r="H338" s="172">
        <v>2</v>
      </c>
      <c r="L338" s="169"/>
      <c r="M338" s="173"/>
      <c r="N338" s="174"/>
      <c r="O338" s="174"/>
      <c r="P338" s="174"/>
      <c r="Q338" s="174"/>
      <c r="R338" s="174"/>
      <c r="S338" s="174"/>
      <c r="T338" s="175"/>
      <c r="AT338" s="170" t="s">
        <v>194</v>
      </c>
      <c r="AU338" s="170" t="s">
        <v>86</v>
      </c>
      <c r="AV338" s="14" t="s">
        <v>86</v>
      </c>
      <c r="AW338" s="14" t="s">
        <v>32</v>
      </c>
      <c r="AX338" s="14" t="s">
        <v>84</v>
      </c>
      <c r="AY338" s="170" t="s">
        <v>184</v>
      </c>
    </row>
    <row r="339" spans="1:65" s="2" customFormat="1" ht="24.25" customHeight="1" x14ac:dyDescent="0.15">
      <c r="A339" s="30"/>
      <c r="B339" s="146"/>
      <c r="C339" s="183" t="s">
        <v>884</v>
      </c>
      <c r="D339" s="183" t="s">
        <v>310</v>
      </c>
      <c r="E339" s="184" t="s">
        <v>1340</v>
      </c>
      <c r="F339" s="185" t="s">
        <v>1341</v>
      </c>
      <c r="G339" s="186" t="s">
        <v>359</v>
      </c>
      <c r="H339" s="187">
        <v>1</v>
      </c>
      <c r="I339" s="188"/>
      <c r="J339" s="188">
        <f>ROUND(I339*H339,2)</f>
        <v>0</v>
      </c>
      <c r="K339" s="185" t="s">
        <v>1</v>
      </c>
      <c r="L339" s="189"/>
      <c r="M339" s="190" t="s">
        <v>1</v>
      </c>
      <c r="N339" s="191" t="s">
        <v>42</v>
      </c>
      <c r="O339" s="155">
        <v>0</v>
      </c>
      <c r="P339" s="155">
        <f>O339*H339</f>
        <v>0</v>
      </c>
      <c r="Q339" s="155">
        <v>1.2999999999999999E-2</v>
      </c>
      <c r="R339" s="155">
        <f>Q339*H339</f>
        <v>1.2999999999999999E-2</v>
      </c>
      <c r="S339" s="155">
        <v>0</v>
      </c>
      <c r="T339" s="156">
        <f>S339*H339</f>
        <v>0</v>
      </c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R339" s="157" t="s">
        <v>226</v>
      </c>
      <c r="AT339" s="157" t="s">
        <v>310</v>
      </c>
      <c r="AU339" s="157" t="s">
        <v>86</v>
      </c>
      <c r="AY339" s="18" t="s">
        <v>184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8" t="s">
        <v>84</v>
      </c>
      <c r="BK339" s="158">
        <f>ROUND(I339*H339,2)</f>
        <v>0</v>
      </c>
      <c r="BL339" s="18" t="s">
        <v>97</v>
      </c>
      <c r="BM339" s="157" t="s">
        <v>1544</v>
      </c>
    </row>
    <row r="340" spans="1:65" s="2" customFormat="1" ht="16.5" customHeight="1" x14ac:dyDescent="0.15">
      <c r="A340" s="30"/>
      <c r="B340" s="146"/>
      <c r="C340" s="147" t="s">
        <v>889</v>
      </c>
      <c r="D340" s="147" t="s">
        <v>186</v>
      </c>
      <c r="E340" s="148" t="s">
        <v>1349</v>
      </c>
      <c r="F340" s="149" t="s">
        <v>1350</v>
      </c>
      <c r="G340" s="150" t="s">
        <v>359</v>
      </c>
      <c r="H340" s="151">
        <v>1</v>
      </c>
      <c r="I340" s="152"/>
      <c r="J340" s="152">
        <f>ROUND(I340*H340,2)</f>
        <v>0</v>
      </c>
      <c r="K340" s="149" t="s">
        <v>190</v>
      </c>
      <c r="L340" s="31"/>
      <c r="M340" s="153" t="s">
        <v>1</v>
      </c>
      <c r="N340" s="154" t="s">
        <v>42</v>
      </c>
      <c r="O340" s="155">
        <v>1.1819999999999999</v>
      </c>
      <c r="P340" s="155">
        <f>O340*H340</f>
        <v>1.1819999999999999</v>
      </c>
      <c r="Q340" s="155">
        <v>0.32906000000000002</v>
      </c>
      <c r="R340" s="155">
        <f>Q340*H340</f>
        <v>0.32906000000000002</v>
      </c>
      <c r="S340" s="155">
        <v>0</v>
      </c>
      <c r="T340" s="156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7" t="s">
        <v>97</v>
      </c>
      <c r="AT340" s="157" t="s">
        <v>186</v>
      </c>
      <c r="AU340" s="157" t="s">
        <v>86</v>
      </c>
      <c r="AY340" s="18" t="s">
        <v>184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8" t="s">
        <v>84</v>
      </c>
      <c r="BK340" s="158">
        <f>ROUND(I340*H340,2)</f>
        <v>0</v>
      </c>
      <c r="BL340" s="18" t="s">
        <v>97</v>
      </c>
      <c r="BM340" s="157" t="s">
        <v>1545</v>
      </c>
    </row>
    <row r="341" spans="1:65" s="14" customFormat="1" x14ac:dyDescent="0.15">
      <c r="B341" s="169"/>
      <c r="D341" s="159" t="s">
        <v>194</v>
      </c>
      <c r="E341" s="170" t="s">
        <v>1</v>
      </c>
      <c r="F341" s="171" t="s">
        <v>84</v>
      </c>
      <c r="H341" s="172">
        <v>1</v>
      </c>
      <c r="L341" s="169"/>
      <c r="M341" s="173"/>
      <c r="N341" s="174"/>
      <c r="O341" s="174"/>
      <c r="P341" s="174"/>
      <c r="Q341" s="174"/>
      <c r="R341" s="174"/>
      <c r="S341" s="174"/>
      <c r="T341" s="175"/>
      <c r="AT341" s="170" t="s">
        <v>194</v>
      </c>
      <c r="AU341" s="170" t="s">
        <v>86</v>
      </c>
      <c r="AV341" s="14" t="s">
        <v>86</v>
      </c>
      <c r="AW341" s="14" t="s">
        <v>32</v>
      </c>
      <c r="AX341" s="14" t="s">
        <v>84</v>
      </c>
      <c r="AY341" s="170" t="s">
        <v>184</v>
      </c>
    </row>
    <row r="342" spans="1:65" s="2" customFormat="1" ht="16.5" customHeight="1" x14ac:dyDescent="0.15">
      <c r="A342" s="30"/>
      <c r="B342" s="146"/>
      <c r="C342" s="183" t="s">
        <v>892</v>
      </c>
      <c r="D342" s="183" t="s">
        <v>310</v>
      </c>
      <c r="E342" s="184" t="s">
        <v>1352</v>
      </c>
      <c r="F342" s="185" t="s">
        <v>1353</v>
      </c>
      <c r="G342" s="186" t="s">
        <v>359</v>
      </c>
      <c r="H342" s="187">
        <v>1</v>
      </c>
      <c r="I342" s="188"/>
      <c r="J342" s="188">
        <f>ROUND(I342*H342,2)</f>
        <v>0</v>
      </c>
      <c r="K342" s="185" t="s">
        <v>1</v>
      </c>
      <c r="L342" s="189"/>
      <c r="M342" s="190" t="s">
        <v>1</v>
      </c>
      <c r="N342" s="191" t="s">
        <v>42</v>
      </c>
      <c r="O342" s="155">
        <v>0</v>
      </c>
      <c r="P342" s="155">
        <f>O342*H342</f>
        <v>0</v>
      </c>
      <c r="Q342" s="155">
        <v>2.9499999999999998E-2</v>
      </c>
      <c r="R342" s="155">
        <f>Q342*H342</f>
        <v>2.9499999999999998E-2</v>
      </c>
      <c r="S342" s="155">
        <v>0</v>
      </c>
      <c r="T342" s="156">
        <f>S342*H342</f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7" t="s">
        <v>226</v>
      </c>
      <c r="AT342" s="157" t="s">
        <v>310</v>
      </c>
      <c r="AU342" s="157" t="s">
        <v>86</v>
      </c>
      <c r="AY342" s="18" t="s">
        <v>184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8" t="s">
        <v>84</v>
      </c>
      <c r="BK342" s="158">
        <f>ROUND(I342*H342,2)</f>
        <v>0</v>
      </c>
      <c r="BL342" s="18" t="s">
        <v>97</v>
      </c>
      <c r="BM342" s="157" t="s">
        <v>1546</v>
      </c>
    </row>
    <row r="343" spans="1:65" s="2" customFormat="1" ht="21.75" customHeight="1" x14ac:dyDescent="0.15">
      <c r="A343" s="30"/>
      <c r="B343" s="146"/>
      <c r="C343" s="183" t="s">
        <v>894</v>
      </c>
      <c r="D343" s="183" t="s">
        <v>310</v>
      </c>
      <c r="E343" s="184" t="s">
        <v>1355</v>
      </c>
      <c r="F343" s="185" t="s">
        <v>1356</v>
      </c>
      <c r="G343" s="186" t="s">
        <v>359</v>
      </c>
      <c r="H343" s="187">
        <v>1</v>
      </c>
      <c r="I343" s="188"/>
      <c r="J343" s="188">
        <f>ROUND(I343*H343,2)</f>
        <v>0</v>
      </c>
      <c r="K343" s="185" t="s">
        <v>1</v>
      </c>
      <c r="L343" s="189"/>
      <c r="M343" s="190" t="s">
        <v>1</v>
      </c>
      <c r="N343" s="191" t="s">
        <v>42</v>
      </c>
      <c r="O343" s="155">
        <v>0</v>
      </c>
      <c r="P343" s="155">
        <f>O343*H343</f>
        <v>0</v>
      </c>
      <c r="Q343" s="155">
        <v>1E-3</v>
      </c>
      <c r="R343" s="155">
        <f>Q343*H343</f>
        <v>1E-3</v>
      </c>
      <c r="S343" s="155">
        <v>0</v>
      </c>
      <c r="T343" s="156">
        <f>S343*H343</f>
        <v>0</v>
      </c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R343" s="157" t="s">
        <v>226</v>
      </c>
      <c r="AT343" s="157" t="s">
        <v>310</v>
      </c>
      <c r="AU343" s="157" t="s">
        <v>86</v>
      </c>
      <c r="AY343" s="18" t="s">
        <v>184</v>
      </c>
      <c r="BE343" s="158">
        <f>IF(N343="základní",J343,0)</f>
        <v>0</v>
      </c>
      <c r="BF343" s="158">
        <f>IF(N343="snížená",J343,0)</f>
        <v>0</v>
      </c>
      <c r="BG343" s="158">
        <f>IF(N343="zákl. přenesená",J343,0)</f>
        <v>0</v>
      </c>
      <c r="BH343" s="158">
        <f>IF(N343="sníž. přenesená",J343,0)</f>
        <v>0</v>
      </c>
      <c r="BI343" s="158">
        <f>IF(N343="nulová",J343,0)</f>
        <v>0</v>
      </c>
      <c r="BJ343" s="18" t="s">
        <v>84</v>
      </c>
      <c r="BK343" s="158">
        <f>ROUND(I343*H343,2)</f>
        <v>0</v>
      </c>
      <c r="BL343" s="18" t="s">
        <v>97</v>
      </c>
      <c r="BM343" s="157" t="s">
        <v>1547</v>
      </c>
    </row>
    <row r="344" spans="1:65" s="2" customFormat="1" ht="16.5" customHeight="1" x14ac:dyDescent="0.15">
      <c r="A344" s="30"/>
      <c r="B344" s="146"/>
      <c r="C344" s="147" t="s">
        <v>899</v>
      </c>
      <c r="D344" s="147" t="s">
        <v>186</v>
      </c>
      <c r="E344" s="148" t="s">
        <v>1358</v>
      </c>
      <c r="F344" s="149" t="s">
        <v>1359</v>
      </c>
      <c r="G344" s="150" t="s">
        <v>229</v>
      </c>
      <c r="H344" s="151">
        <v>78</v>
      </c>
      <c r="I344" s="152"/>
      <c r="J344" s="152">
        <f>ROUND(I344*H344,2)</f>
        <v>0</v>
      </c>
      <c r="K344" s="149" t="s">
        <v>190</v>
      </c>
      <c r="L344" s="31"/>
      <c r="M344" s="153" t="s">
        <v>1</v>
      </c>
      <c r="N344" s="154" t="s">
        <v>42</v>
      </c>
      <c r="O344" s="155">
        <v>5.3999999999999999E-2</v>
      </c>
      <c r="P344" s="155">
        <f>O344*H344</f>
        <v>4.2119999999999997</v>
      </c>
      <c r="Q344" s="155">
        <v>1.9000000000000001E-4</v>
      </c>
      <c r="R344" s="155">
        <f>Q344*H344</f>
        <v>1.4820000000000002E-2</v>
      </c>
      <c r="S344" s="155">
        <v>0</v>
      </c>
      <c r="T344" s="156">
        <f>S344*H344</f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57" t="s">
        <v>97</v>
      </c>
      <c r="AT344" s="157" t="s">
        <v>186</v>
      </c>
      <c r="AU344" s="157" t="s">
        <v>86</v>
      </c>
      <c r="AY344" s="18" t="s">
        <v>184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8" t="s">
        <v>84</v>
      </c>
      <c r="BK344" s="158">
        <f>ROUND(I344*H344,2)</f>
        <v>0</v>
      </c>
      <c r="BL344" s="18" t="s">
        <v>97</v>
      </c>
      <c r="BM344" s="157" t="s">
        <v>1548</v>
      </c>
    </row>
    <row r="345" spans="1:65" s="2" customFormat="1" ht="21.75" customHeight="1" x14ac:dyDescent="0.15">
      <c r="A345" s="30"/>
      <c r="B345" s="146"/>
      <c r="C345" s="147" t="s">
        <v>904</v>
      </c>
      <c r="D345" s="147" t="s">
        <v>186</v>
      </c>
      <c r="E345" s="148" t="s">
        <v>1361</v>
      </c>
      <c r="F345" s="149" t="s">
        <v>1362</v>
      </c>
      <c r="G345" s="150" t="s">
        <v>229</v>
      </c>
      <c r="H345" s="151">
        <v>75.680000000000007</v>
      </c>
      <c r="I345" s="152"/>
      <c r="J345" s="152">
        <f>ROUND(I345*H345,2)</f>
        <v>0</v>
      </c>
      <c r="K345" s="149" t="s">
        <v>190</v>
      </c>
      <c r="L345" s="31"/>
      <c r="M345" s="153" t="s">
        <v>1</v>
      </c>
      <c r="N345" s="154" t="s">
        <v>42</v>
      </c>
      <c r="O345" s="155">
        <v>2.5000000000000001E-2</v>
      </c>
      <c r="P345" s="155">
        <f>O345*H345</f>
        <v>1.8920000000000003</v>
      </c>
      <c r="Q345" s="155">
        <v>9.0000000000000006E-5</v>
      </c>
      <c r="R345" s="155">
        <f>Q345*H345</f>
        <v>6.8112000000000008E-3</v>
      </c>
      <c r="S345" s="155">
        <v>0</v>
      </c>
      <c r="T345" s="156">
        <f>S345*H345</f>
        <v>0</v>
      </c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R345" s="157" t="s">
        <v>97</v>
      </c>
      <c r="AT345" s="157" t="s">
        <v>186</v>
      </c>
      <c r="AU345" s="157" t="s">
        <v>86</v>
      </c>
      <c r="AY345" s="18" t="s">
        <v>184</v>
      </c>
      <c r="BE345" s="158">
        <f>IF(N345="základní",J345,0)</f>
        <v>0</v>
      </c>
      <c r="BF345" s="158">
        <f>IF(N345="snížená",J345,0)</f>
        <v>0</v>
      </c>
      <c r="BG345" s="158">
        <f>IF(N345="zákl. přenesená",J345,0)</f>
        <v>0</v>
      </c>
      <c r="BH345" s="158">
        <f>IF(N345="sníž. přenesená",J345,0)</f>
        <v>0</v>
      </c>
      <c r="BI345" s="158">
        <f>IF(N345="nulová",J345,0)</f>
        <v>0</v>
      </c>
      <c r="BJ345" s="18" t="s">
        <v>84</v>
      </c>
      <c r="BK345" s="158">
        <f>ROUND(I345*H345,2)</f>
        <v>0</v>
      </c>
      <c r="BL345" s="18" t="s">
        <v>97</v>
      </c>
      <c r="BM345" s="157" t="s">
        <v>1549</v>
      </c>
    </row>
    <row r="346" spans="1:65" s="12" customFormat="1" ht="22.75" customHeight="1" x14ac:dyDescent="0.15">
      <c r="B346" s="134"/>
      <c r="D346" s="135" t="s">
        <v>76</v>
      </c>
      <c r="E346" s="144" t="s">
        <v>232</v>
      </c>
      <c r="F346" s="144" t="s">
        <v>645</v>
      </c>
      <c r="J346" s="145">
        <f>BK346</f>
        <v>0</v>
      </c>
      <c r="L346" s="134"/>
      <c r="M346" s="138"/>
      <c r="N346" s="139"/>
      <c r="O346" s="139"/>
      <c r="P346" s="140">
        <f>SUM(P347:P359)</f>
        <v>28.120296000000003</v>
      </c>
      <c r="Q346" s="139"/>
      <c r="R346" s="140">
        <f>SUM(R347:R359)</f>
        <v>0.3590082</v>
      </c>
      <c r="S346" s="139"/>
      <c r="T346" s="141">
        <f>SUM(T347:T359)</f>
        <v>0</v>
      </c>
      <c r="AR346" s="135" t="s">
        <v>84</v>
      </c>
      <c r="AT346" s="142" t="s">
        <v>76</v>
      </c>
      <c r="AU346" s="142" t="s">
        <v>84</v>
      </c>
      <c r="AY346" s="135" t="s">
        <v>184</v>
      </c>
      <c r="BK346" s="143">
        <f>SUM(BK347:BK359)</f>
        <v>0</v>
      </c>
    </row>
    <row r="347" spans="1:65" s="2" customFormat="1" ht="49" customHeight="1" x14ac:dyDescent="0.15">
      <c r="A347" s="30"/>
      <c r="B347" s="146"/>
      <c r="C347" s="147" t="s">
        <v>906</v>
      </c>
      <c r="D347" s="147" t="s">
        <v>186</v>
      </c>
      <c r="E347" s="148" t="s">
        <v>954</v>
      </c>
      <c r="F347" s="149" t="s">
        <v>955</v>
      </c>
      <c r="G347" s="150" t="s">
        <v>229</v>
      </c>
      <c r="H347" s="151">
        <v>2</v>
      </c>
      <c r="I347" s="152"/>
      <c r="J347" s="152">
        <f>ROUND(I347*H347,2)</f>
        <v>0</v>
      </c>
      <c r="K347" s="149" t="s">
        <v>190</v>
      </c>
      <c r="L347" s="31"/>
      <c r="M347" s="153" t="s">
        <v>1</v>
      </c>
      <c r="N347" s="154" t="s">
        <v>42</v>
      </c>
      <c r="O347" s="155">
        <v>0.23899999999999999</v>
      </c>
      <c r="P347" s="155">
        <f>O347*H347</f>
        <v>0.47799999999999998</v>
      </c>
      <c r="Q347" s="155">
        <v>0.1295</v>
      </c>
      <c r="R347" s="155">
        <f>Q347*H347</f>
        <v>0.25900000000000001</v>
      </c>
      <c r="S347" s="155">
        <v>0</v>
      </c>
      <c r="T347" s="156">
        <f>S347*H347</f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57" t="s">
        <v>97</v>
      </c>
      <c r="AT347" s="157" t="s">
        <v>186</v>
      </c>
      <c r="AU347" s="157" t="s">
        <v>86</v>
      </c>
      <c r="AY347" s="18" t="s">
        <v>184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18" t="s">
        <v>84</v>
      </c>
      <c r="BK347" s="158">
        <f>ROUND(I347*H347,2)</f>
        <v>0</v>
      </c>
      <c r="BL347" s="18" t="s">
        <v>97</v>
      </c>
      <c r="BM347" s="157" t="s">
        <v>1550</v>
      </c>
    </row>
    <row r="348" spans="1:65" s="2" customFormat="1" ht="16.5" customHeight="1" x14ac:dyDescent="0.15">
      <c r="A348" s="30"/>
      <c r="B348" s="146"/>
      <c r="C348" s="183" t="s">
        <v>911</v>
      </c>
      <c r="D348" s="183" t="s">
        <v>310</v>
      </c>
      <c r="E348" s="184" t="s">
        <v>958</v>
      </c>
      <c r="F348" s="185" t="s">
        <v>959</v>
      </c>
      <c r="G348" s="186" t="s">
        <v>229</v>
      </c>
      <c r="H348" s="187">
        <v>2.04</v>
      </c>
      <c r="I348" s="188"/>
      <c r="J348" s="188">
        <f>ROUND(I348*H348,2)</f>
        <v>0</v>
      </c>
      <c r="K348" s="185" t="s">
        <v>190</v>
      </c>
      <c r="L348" s="189"/>
      <c r="M348" s="190" t="s">
        <v>1</v>
      </c>
      <c r="N348" s="191" t="s">
        <v>42</v>
      </c>
      <c r="O348" s="155">
        <v>0</v>
      </c>
      <c r="P348" s="155">
        <f>O348*H348</f>
        <v>0</v>
      </c>
      <c r="Q348" s="155">
        <v>4.4999999999999998E-2</v>
      </c>
      <c r="R348" s="155">
        <f>Q348*H348</f>
        <v>9.1799999999999993E-2</v>
      </c>
      <c r="S348" s="155">
        <v>0</v>
      </c>
      <c r="T348" s="156">
        <f>S348*H348</f>
        <v>0</v>
      </c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R348" s="157" t="s">
        <v>226</v>
      </c>
      <c r="AT348" s="157" t="s">
        <v>310</v>
      </c>
      <c r="AU348" s="157" t="s">
        <v>86</v>
      </c>
      <c r="AY348" s="18" t="s">
        <v>184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8" t="s">
        <v>84</v>
      </c>
      <c r="BK348" s="158">
        <f>ROUND(I348*H348,2)</f>
        <v>0</v>
      </c>
      <c r="BL348" s="18" t="s">
        <v>97</v>
      </c>
      <c r="BM348" s="157" t="s">
        <v>1551</v>
      </c>
    </row>
    <row r="349" spans="1:65" s="14" customFormat="1" x14ac:dyDescent="0.15">
      <c r="B349" s="169"/>
      <c r="D349" s="159" t="s">
        <v>194</v>
      </c>
      <c r="F349" s="171" t="s">
        <v>1552</v>
      </c>
      <c r="H349" s="172">
        <v>2.04</v>
      </c>
      <c r="L349" s="169"/>
      <c r="M349" s="173"/>
      <c r="N349" s="174"/>
      <c r="O349" s="174"/>
      <c r="P349" s="174"/>
      <c r="Q349" s="174"/>
      <c r="R349" s="174"/>
      <c r="S349" s="174"/>
      <c r="T349" s="175"/>
      <c r="AT349" s="170" t="s">
        <v>194</v>
      </c>
      <c r="AU349" s="170" t="s">
        <v>86</v>
      </c>
      <c r="AV349" s="14" t="s">
        <v>86</v>
      </c>
      <c r="AW349" s="14" t="s">
        <v>3</v>
      </c>
      <c r="AX349" s="14" t="s">
        <v>84</v>
      </c>
      <c r="AY349" s="170" t="s">
        <v>184</v>
      </c>
    </row>
    <row r="350" spans="1:65" s="2" customFormat="1" ht="37.75" customHeight="1" x14ac:dyDescent="0.15">
      <c r="A350" s="30"/>
      <c r="B350" s="146"/>
      <c r="C350" s="147" t="s">
        <v>916</v>
      </c>
      <c r="D350" s="147" t="s">
        <v>186</v>
      </c>
      <c r="E350" s="148" t="s">
        <v>646</v>
      </c>
      <c r="F350" s="149" t="s">
        <v>1152</v>
      </c>
      <c r="G350" s="150" t="s">
        <v>229</v>
      </c>
      <c r="H350" s="151">
        <v>23.452000000000002</v>
      </c>
      <c r="I350" s="152"/>
      <c r="J350" s="152">
        <f>ROUND(I350*H350,2)</f>
        <v>0</v>
      </c>
      <c r="K350" s="149" t="s">
        <v>190</v>
      </c>
      <c r="L350" s="31"/>
      <c r="M350" s="153" t="s">
        <v>1</v>
      </c>
      <c r="N350" s="154" t="s">
        <v>42</v>
      </c>
      <c r="O350" s="155">
        <v>0.24</v>
      </c>
      <c r="P350" s="155">
        <f>O350*H350</f>
        <v>5.6284800000000006</v>
      </c>
      <c r="Q350" s="155">
        <v>1.0000000000000001E-5</v>
      </c>
      <c r="R350" s="155">
        <f>Q350*H350</f>
        <v>2.3452000000000002E-4</v>
      </c>
      <c r="S350" s="155">
        <v>0</v>
      </c>
      <c r="T350" s="156">
        <f>S350*H350</f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57" t="s">
        <v>97</v>
      </c>
      <c r="AT350" s="157" t="s">
        <v>186</v>
      </c>
      <c r="AU350" s="157" t="s">
        <v>86</v>
      </c>
      <c r="AY350" s="18" t="s">
        <v>184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8" t="s">
        <v>84</v>
      </c>
      <c r="BK350" s="158">
        <f>ROUND(I350*H350,2)</f>
        <v>0</v>
      </c>
      <c r="BL350" s="18" t="s">
        <v>97</v>
      </c>
      <c r="BM350" s="157" t="s">
        <v>1553</v>
      </c>
    </row>
    <row r="351" spans="1:65" s="14" customFormat="1" x14ac:dyDescent="0.15">
      <c r="B351" s="169"/>
      <c r="D351" s="159" t="s">
        <v>194</v>
      </c>
      <c r="E351" s="170" t="s">
        <v>1</v>
      </c>
      <c r="F351" s="171" t="s">
        <v>1554</v>
      </c>
      <c r="H351" s="172">
        <v>23.452000000000002</v>
      </c>
      <c r="L351" s="169"/>
      <c r="M351" s="173"/>
      <c r="N351" s="174"/>
      <c r="O351" s="174"/>
      <c r="P351" s="174"/>
      <c r="Q351" s="174"/>
      <c r="R351" s="174"/>
      <c r="S351" s="174"/>
      <c r="T351" s="175"/>
      <c r="AT351" s="170" t="s">
        <v>194</v>
      </c>
      <c r="AU351" s="170" t="s">
        <v>86</v>
      </c>
      <c r="AV351" s="14" t="s">
        <v>86</v>
      </c>
      <c r="AW351" s="14" t="s">
        <v>32</v>
      </c>
      <c r="AX351" s="14" t="s">
        <v>84</v>
      </c>
      <c r="AY351" s="170" t="s">
        <v>184</v>
      </c>
    </row>
    <row r="352" spans="1:65" s="2" customFormat="1" ht="55.5" customHeight="1" x14ac:dyDescent="0.15">
      <c r="A352" s="30"/>
      <c r="B352" s="146"/>
      <c r="C352" s="147" t="s">
        <v>918</v>
      </c>
      <c r="D352" s="147" t="s">
        <v>186</v>
      </c>
      <c r="E352" s="148" t="s">
        <v>651</v>
      </c>
      <c r="F352" s="149" t="s">
        <v>1155</v>
      </c>
      <c r="G352" s="150" t="s">
        <v>229</v>
      </c>
      <c r="H352" s="151">
        <v>23.452000000000002</v>
      </c>
      <c r="I352" s="152"/>
      <c r="J352" s="152">
        <f>ROUND(I352*H352,2)</f>
        <v>0</v>
      </c>
      <c r="K352" s="149" t="s">
        <v>190</v>
      </c>
      <c r="L352" s="31"/>
      <c r="M352" s="153" t="s">
        <v>1</v>
      </c>
      <c r="N352" s="154" t="s">
        <v>42</v>
      </c>
      <c r="O352" s="155">
        <v>0.104</v>
      </c>
      <c r="P352" s="155">
        <f>O352*H352</f>
        <v>2.4390080000000003</v>
      </c>
      <c r="Q352" s="155">
        <v>3.4000000000000002E-4</v>
      </c>
      <c r="R352" s="155">
        <f>Q352*H352</f>
        <v>7.9736800000000004E-3</v>
      </c>
      <c r="S352" s="155">
        <v>0</v>
      </c>
      <c r="T352" s="156">
        <f>S352*H352</f>
        <v>0</v>
      </c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R352" s="157" t="s">
        <v>97</v>
      </c>
      <c r="AT352" s="157" t="s">
        <v>186</v>
      </c>
      <c r="AU352" s="157" t="s">
        <v>86</v>
      </c>
      <c r="AY352" s="18" t="s">
        <v>184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8" t="s">
        <v>84</v>
      </c>
      <c r="BK352" s="158">
        <f>ROUND(I352*H352,2)</f>
        <v>0</v>
      </c>
      <c r="BL352" s="18" t="s">
        <v>97</v>
      </c>
      <c r="BM352" s="157" t="s">
        <v>1555</v>
      </c>
    </row>
    <row r="353" spans="1:65" s="14" customFormat="1" x14ac:dyDescent="0.15">
      <c r="B353" s="169"/>
      <c r="D353" s="159" t="s">
        <v>194</v>
      </c>
      <c r="E353" s="170" t="s">
        <v>1</v>
      </c>
      <c r="F353" s="171" t="s">
        <v>1554</v>
      </c>
      <c r="H353" s="172">
        <v>23.452000000000002</v>
      </c>
      <c r="L353" s="169"/>
      <c r="M353" s="173"/>
      <c r="N353" s="174"/>
      <c r="O353" s="174"/>
      <c r="P353" s="174"/>
      <c r="Q353" s="174"/>
      <c r="R353" s="174"/>
      <c r="S353" s="174"/>
      <c r="T353" s="175"/>
      <c r="AT353" s="170" t="s">
        <v>194</v>
      </c>
      <c r="AU353" s="170" t="s">
        <v>86</v>
      </c>
      <c r="AV353" s="14" t="s">
        <v>86</v>
      </c>
      <c r="AW353" s="14" t="s">
        <v>32</v>
      </c>
      <c r="AX353" s="14" t="s">
        <v>84</v>
      </c>
      <c r="AY353" s="170" t="s">
        <v>184</v>
      </c>
    </row>
    <row r="354" spans="1:65" s="2" customFormat="1" ht="37.75" customHeight="1" x14ac:dyDescent="0.15">
      <c r="A354" s="30"/>
      <c r="B354" s="146"/>
      <c r="C354" s="147" t="s">
        <v>922</v>
      </c>
      <c r="D354" s="147" t="s">
        <v>186</v>
      </c>
      <c r="E354" s="148" t="s">
        <v>654</v>
      </c>
      <c r="F354" s="149" t="s">
        <v>1157</v>
      </c>
      <c r="G354" s="150" t="s">
        <v>229</v>
      </c>
      <c r="H354" s="151">
        <v>23.452000000000002</v>
      </c>
      <c r="I354" s="152"/>
      <c r="J354" s="152">
        <f>ROUND(I354*H354,2)</f>
        <v>0</v>
      </c>
      <c r="K354" s="149" t="s">
        <v>1</v>
      </c>
      <c r="L354" s="31"/>
      <c r="M354" s="153" t="s">
        <v>1</v>
      </c>
      <c r="N354" s="154" t="s">
        <v>42</v>
      </c>
      <c r="O354" s="155">
        <v>9.2999999999999999E-2</v>
      </c>
      <c r="P354" s="155">
        <f>O354*H354</f>
        <v>2.1810360000000002</v>
      </c>
      <c r="Q354" s="155">
        <v>0</v>
      </c>
      <c r="R354" s="155">
        <f>Q354*H354</f>
        <v>0</v>
      </c>
      <c r="S354" s="155">
        <v>0</v>
      </c>
      <c r="T354" s="156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7" t="s">
        <v>97</v>
      </c>
      <c r="AT354" s="157" t="s">
        <v>186</v>
      </c>
      <c r="AU354" s="157" t="s">
        <v>86</v>
      </c>
      <c r="AY354" s="18" t="s">
        <v>184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8" t="s">
        <v>84</v>
      </c>
      <c r="BK354" s="158">
        <f>ROUND(I354*H354,2)</f>
        <v>0</v>
      </c>
      <c r="BL354" s="18" t="s">
        <v>97</v>
      </c>
      <c r="BM354" s="157" t="s">
        <v>1556</v>
      </c>
    </row>
    <row r="355" spans="1:65" s="14" customFormat="1" x14ac:dyDescent="0.15">
      <c r="B355" s="169"/>
      <c r="D355" s="159" t="s">
        <v>194</v>
      </c>
      <c r="E355" s="170" t="s">
        <v>1</v>
      </c>
      <c r="F355" s="171" t="s">
        <v>1554</v>
      </c>
      <c r="H355" s="172">
        <v>23.452000000000002</v>
      </c>
      <c r="L355" s="169"/>
      <c r="M355" s="173"/>
      <c r="N355" s="174"/>
      <c r="O355" s="174"/>
      <c r="P355" s="174"/>
      <c r="Q355" s="174"/>
      <c r="R355" s="174"/>
      <c r="S355" s="174"/>
      <c r="T355" s="175"/>
      <c r="AT355" s="170" t="s">
        <v>194</v>
      </c>
      <c r="AU355" s="170" t="s">
        <v>86</v>
      </c>
      <c r="AV355" s="14" t="s">
        <v>86</v>
      </c>
      <c r="AW355" s="14" t="s">
        <v>32</v>
      </c>
      <c r="AX355" s="14" t="s">
        <v>84</v>
      </c>
      <c r="AY355" s="170" t="s">
        <v>184</v>
      </c>
    </row>
    <row r="356" spans="1:65" s="2" customFormat="1" ht="24.25" customHeight="1" x14ac:dyDescent="0.15">
      <c r="A356" s="30"/>
      <c r="B356" s="146"/>
      <c r="C356" s="147" t="s">
        <v>926</v>
      </c>
      <c r="D356" s="147" t="s">
        <v>186</v>
      </c>
      <c r="E356" s="148" t="s">
        <v>657</v>
      </c>
      <c r="F356" s="149" t="s">
        <v>1159</v>
      </c>
      <c r="G356" s="150" t="s">
        <v>229</v>
      </c>
      <c r="H356" s="151">
        <v>23.452000000000002</v>
      </c>
      <c r="I356" s="152"/>
      <c r="J356" s="152">
        <f>ROUND(I356*H356,2)</f>
        <v>0</v>
      </c>
      <c r="K356" s="149" t="s">
        <v>190</v>
      </c>
      <c r="L356" s="31"/>
      <c r="M356" s="153" t="s">
        <v>1</v>
      </c>
      <c r="N356" s="154" t="s">
        <v>42</v>
      </c>
      <c r="O356" s="155">
        <v>0.19600000000000001</v>
      </c>
      <c r="P356" s="155">
        <f>O356*H356</f>
        <v>4.5965920000000002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R356" s="157" t="s">
        <v>97</v>
      </c>
      <c r="AT356" s="157" t="s">
        <v>186</v>
      </c>
      <c r="AU356" s="157" t="s">
        <v>86</v>
      </c>
      <c r="AY356" s="18" t="s">
        <v>184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8" t="s">
        <v>84</v>
      </c>
      <c r="BK356" s="158">
        <f>ROUND(I356*H356,2)</f>
        <v>0</v>
      </c>
      <c r="BL356" s="18" t="s">
        <v>97</v>
      </c>
      <c r="BM356" s="157" t="s">
        <v>1557</v>
      </c>
    </row>
    <row r="357" spans="1:65" s="14" customFormat="1" x14ac:dyDescent="0.15">
      <c r="B357" s="169"/>
      <c r="D357" s="159" t="s">
        <v>194</v>
      </c>
      <c r="E357" s="170" t="s">
        <v>1</v>
      </c>
      <c r="F357" s="171" t="s">
        <v>1554</v>
      </c>
      <c r="H357" s="172">
        <v>23.452000000000002</v>
      </c>
      <c r="L357" s="169"/>
      <c r="M357" s="173"/>
      <c r="N357" s="174"/>
      <c r="O357" s="174"/>
      <c r="P357" s="174"/>
      <c r="Q357" s="174"/>
      <c r="R357" s="174"/>
      <c r="S357" s="174"/>
      <c r="T357" s="175"/>
      <c r="AT357" s="170" t="s">
        <v>194</v>
      </c>
      <c r="AU357" s="170" t="s">
        <v>86</v>
      </c>
      <c r="AV357" s="14" t="s">
        <v>86</v>
      </c>
      <c r="AW357" s="14" t="s">
        <v>32</v>
      </c>
      <c r="AX357" s="14" t="s">
        <v>84</v>
      </c>
      <c r="AY357" s="170" t="s">
        <v>184</v>
      </c>
    </row>
    <row r="358" spans="1:65" s="2" customFormat="1" ht="55.5" customHeight="1" x14ac:dyDescent="0.15">
      <c r="A358" s="30"/>
      <c r="B358" s="146"/>
      <c r="C358" s="147" t="s">
        <v>932</v>
      </c>
      <c r="D358" s="147" t="s">
        <v>186</v>
      </c>
      <c r="E358" s="148" t="s">
        <v>973</v>
      </c>
      <c r="F358" s="149" t="s">
        <v>974</v>
      </c>
      <c r="G358" s="150" t="s">
        <v>189</v>
      </c>
      <c r="H358" s="151">
        <v>58.168999999999997</v>
      </c>
      <c r="I358" s="152"/>
      <c r="J358" s="152">
        <f>ROUND(I358*H358,2)</f>
        <v>0</v>
      </c>
      <c r="K358" s="149" t="s">
        <v>190</v>
      </c>
      <c r="L358" s="31"/>
      <c r="M358" s="153" t="s">
        <v>1</v>
      </c>
      <c r="N358" s="154" t="s">
        <v>42</v>
      </c>
      <c r="O358" s="155">
        <v>0.22</v>
      </c>
      <c r="P358" s="155">
        <f>O358*H358</f>
        <v>12.797179999999999</v>
      </c>
      <c r="Q358" s="155">
        <v>0</v>
      </c>
      <c r="R358" s="155">
        <f>Q358*H358</f>
        <v>0</v>
      </c>
      <c r="S358" s="155">
        <v>0</v>
      </c>
      <c r="T358" s="156">
        <f>S358*H358</f>
        <v>0</v>
      </c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R358" s="157" t="s">
        <v>97</v>
      </c>
      <c r="AT358" s="157" t="s">
        <v>186</v>
      </c>
      <c r="AU358" s="157" t="s">
        <v>86</v>
      </c>
      <c r="AY358" s="18" t="s">
        <v>184</v>
      </c>
      <c r="BE358" s="158">
        <f>IF(N358="základní",J358,0)</f>
        <v>0</v>
      </c>
      <c r="BF358" s="158">
        <f>IF(N358="snížená",J358,0)</f>
        <v>0</v>
      </c>
      <c r="BG358" s="158">
        <f>IF(N358="zákl. přenesená",J358,0)</f>
        <v>0</v>
      </c>
      <c r="BH358" s="158">
        <f>IF(N358="sníž. přenesená",J358,0)</f>
        <v>0</v>
      </c>
      <c r="BI358" s="158">
        <f>IF(N358="nulová",J358,0)</f>
        <v>0</v>
      </c>
      <c r="BJ358" s="18" t="s">
        <v>84</v>
      </c>
      <c r="BK358" s="158">
        <f>ROUND(I358*H358,2)</f>
        <v>0</v>
      </c>
      <c r="BL358" s="18" t="s">
        <v>97</v>
      </c>
      <c r="BM358" s="157" t="s">
        <v>1558</v>
      </c>
    </row>
    <row r="359" spans="1:65" s="14" customFormat="1" x14ac:dyDescent="0.15">
      <c r="B359" s="169"/>
      <c r="D359" s="159" t="s">
        <v>194</v>
      </c>
      <c r="E359" s="170" t="s">
        <v>1</v>
      </c>
      <c r="F359" s="171" t="s">
        <v>1559</v>
      </c>
      <c r="H359" s="172">
        <v>58.168999999999997</v>
      </c>
      <c r="L359" s="169"/>
      <c r="M359" s="173"/>
      <c r="N359" s="174"/>
      <c r="O359" s="174"/>
      <c r="P359" s="174"/>
      <c r="Q359" s="174"/>
      <c r="R359" s="174"/>
      <c r="S359" s="174"/>
      <c r="T359" s="175"/>
      <c r="AT359" s="170" t="s">
        <v>194</v>
      </c>
      <c r="AU359" s="170" t="s">
        <v>86</v>
      </c>
      <c r="AV359" s="14" t="s">
        <v>86</v>
      </c>
      <c r="AW359" s="14" t="s">
        <v>32</v>
      </c>
      <c r="AX359" s="14" t="s">
        <v>84</v>
      </c>
      <c r="AY359" s="170" t="s">
        <v>184</v>
      </c>
    </row>
    <row r="360" spans="1:65" s="12" customFormat="1" ht="22.75" customHeight="1" x14ac:dyDescent="0.15">
      <c r="B360" s="134"/>
      <c r="D360" s="135" t="s">
        <v>76</v>
      </c>
      <c r="E360" s="144" t="s">
        <v>513</v>
      </c>
      <c r="F360" s="144" t="s">
        <v>514</v>
      </c>
      <c r="J360" s="145">
        <f>BK360</f>
        <v>0</v>
      </c>
      <c r="L360" s="134"/>
      <c r="M360" s="138"/>
      <c r="N360" s="139"/>
      <c r="O360" s="139"/>
      <c r="P360" s="140">
        <f>SUM(P361:P372)</f>
        <v>1.7264999999999999</v>
      </c>
      <c r="Q360" s="139"/>
      <c r="R360" s="140">
        <f>SUM(R361:R372)</f>
        <v>0</v>
      </c>
      <c r="S360" s="139"/>
      <c r="T360" s="141">
        <f>SUM(T361:T372)</f>
        <v>0</v>
      </c>
      <c r="AR360" s="135" t="s">
        <v>84</v>
      </c>
      <c r="AT360" s="142" t="s">
        <v>76</v>
      </c>
      <c r="AU360" s="142" t="s">
        <v>84</v>
      </c>
      <c r="AY360" s="135" t="s">
        <v>184</v>
      </c>
      <c r="BK360" s="143">
        <f>SUM(BK361:BK372)</f>
        <v>0</v>
      </c>
    </row>
    <row r="361" spans="1:65" s="2" customFormat="1" ht="37.75" customHeight="1" x14ac:dyDescent="0.15">
      <c r="A361" s="30"/>
      <c r="B361" s="146"/>
      <c r="C361" s="147" t="s">
        <v>936</v>
      </c>
      <c r="D361" s="147" t="s">
        <v>186</v>
      </c>
      <c r="E361" s="148" t="s">
        <v>3124</v>
      </c>
      <c r="F361" s="149" t="s">
        <v>3125</v>
      </c>
      <c r="G361" s="150" t="s">
        <v>300</v>
      </c>
      <c r="H361" s="151">
        <v>57.55</v>
      </c>
      <c r="I361" s="152"/>
      <c r="J361" s="152">
        <f>ROUND(I361*H361,2)</f>
        <v>0</v>
      </c>
      <c r="K361" s="149"/>
      <c r="L361" s="31"/>
      <c r="M361" s="153" t="s">
        <v>1</v>
      </c>
      <c r="N361" s="154" t="s">
        <v>42</v>
      </c>
      <c r="O361" s="155">
        <v>0.03</v>
      </c>
      <c r="P361" s="155">
        <f>O361*H361</f>
        <v>1.7264999999999999</v>
      </c>
      <c r="Q361" s="155">
        <v>0</v>
      </c>
      <c r="R361" s="155">
        <f>Q361*H361</f>
        <v>0</v>
      </c>
      <c r="S361" s="155">
        <v>0</v>
      </c>
      <c r="T361" s="156">
        <f>S361*H361</f>
        <v>0</v>
      </c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R361" s="157" t="s">
        <v>97</v>
      </c>
      <c r="AT361" s="157" t="s">
        <v>186</v>
      </c>
      <c r="AU361" s="157" t="s">
        <v>86</v>
      </c>
      <c r="AY361" s="18" t="s">
        <v>184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8" t="s">
        <v>84</v>
      </c>
      <c r="BK361" s="158">
        <f>ROUND(I361*H361,2)</f>
        <v>0</v>
      </c>
      <c r="BL361" s="18" t="s">
        <v>97</v>
      </c>
      <c r="BM361" s="157" t="s">
        <v>1560</v>
      </c>
    </row>
    <row r="362" spans="1:65" s="14" customFormat="1" x14ac:dyDescent="0.15">
      <c r="B362" s="169"/>
      <c r="D362" s="159" t="s">
        <v>194</v>
      </c>
      <c r="E362" s="170" t="s">
        <v>1</v>
      </c>
      <c r="F362" s="171" t="s">
        <v>1561</v>
      </c>
      <c r="H362" s="172">
        <v>72.611000000000004</v>
      </c>
      <c r="L362" s="169"/>
      <c r="M362" s="173"/>
      <c r="N362" s="174"/>
      <c r="O362" s="174"/>
      <c r="P362" s="174"/>
      <c r="Q362" s="174"/>
      <c r="R362" s="174"/>
      <c r="S362" s="174"/>
      <c r="T362" s="175"/>
      <c r="AT362" s="170" t="s">
        <v>194</v>
      </c>
      <c r="AU362" s="170" t="s">
        <v>86</v>
      </c>
      <c r="AV362" s="14" t="s">
        <v>86</v>
      </c>
      <c r="AW362" s="14" t="s">
        <v>32</v>
      </c>
      <c r="AX362" s="14" t="s">
        <v>77</v>
      </c>
      <c r="AY362" s="170" t="s">
        <v>184</v>
      </c>
    </row>
    <row r="363" spans="1:65" s="14" customFormat="1" x14ac:dyDescent="0.15">
      <c r="B363" s="169"/>
      <c r="D363" s="159" t="s">
        <v>194</v>
      </c>
      <c r="E363" s="170" t="s">
        <v>1</v>
      </c>
      <c r="F363" s="171" t="s">
        <v>1562</v>
      </c>
      <c r="H363" s="172">
        <v>-15.061</v>
      </c>
      <c r="L363" s="169"/>
      <c r="M363" s="173"/>
      <c r="N363" s="174"/>
      <c r="O363" s="174"/>
      <c r="P363" s="174"/>
      <c r="Q363" s="174"/>
      <c r="R363" s="174"/>
      <c r="S363" s="174"/>
      <c r="T363" s="175"/>
      <c r="AT363" s="170" t="s">
        <v>194</v>
      </c>
      <c r="AU363" s="170" t="s">
        <v>86</v>
      </c>
      <c r="AV363" s="14" t="s">
        <v>86</v>
      </c>
      <c r="AW363" s="14" t="s">
        <v>32</v>
      </c>
      <c r="AX363" s="14" t="s">
        <v>77</v>
      </c>
      <c r="AY363" s="170" t="s">
        <v>184</v>
      </c>
    </row>
    <row r="364" spans="1:65" s="15" customFormat="1" x14ac:dyDescent="0.15">
      <c r="B364" s="176"/>
      <c r="D364" s="159" t="s">
        <v>194</v>
      </c>
      <c r="E364" s="177" t="s">
        <v>1</v>
      </c>
      <c r="F364" s="178" t="s">
        <v>242</v>
      </c>
      <c r="H364" s="179">
        <v>57.55</v>
      </c>
      <c r="L364" s="176"/>
      <c r="M364" s="180"/>
      <c r="N364" s="181"/>
      <c r="O364" s="181"/>
      <c r="P364" s="181"/>
      <c r="Q364" s="181"/>
      <c r="R364" s="181"/>
      <c r="S364" s="181"/>
      <c r="T364" s="182"/>
      <c r="AT364" s="177" t="s">
        <v>194</v>
      </c>
      <c r="AU364" s="177" t="s">
        <v>86</v>
      </c>
      <c r="AV364" s="15" t="s">
        <v>97</v>
      </c>
      <c r="AW364" s="15" t="s">
        <v>32</v>
      </c>
      <c r="AX364" s="15" t="s">
        <v>84</v>
      </c>
      <c r="AY364" s="177" t="s">
        <v>184</v>
      </c>
    </row>
    <row r="365" spans="1:65" s="2" customFormat="1" ht="44.25" customHeight="1" x14ac:dyDescent="0.15">
      <c r="A365" s="30"/>
      <c r="B365" s="146"/>
      <c r="C365" s="147">
        <v>95</v>
      </c>
      <c r="D365" s="147" t="s">
        <v>186</v>
      </c>
      <c r="E365" s="148" t="s">
        <v>3126</v>
      </c>
      <c r="F365" s="149" t="s">
        <v>3127</v>
      </c>
      <c r="G365" s="150" t="s">
        <v>300</v>
      </c>
      <c r="H365" s="151">
        <v>8.4819999999999993</v>
      </c>
      <c r="I365" s="152"/>
      <c r="J365" s="152">
        <f>ROUND(I365*H365,2)</f>
        <v>0</v>
      </c>
      <c r="K365" s="149"/>
      <c r="L365" s="31"/>
      <c r="M365" s="153" t="s">
        <v>1</v>
      </c>
      <c r="N365" s="154" t="s">
        <v>42</v>
      </c>
      <c r="O365" s="155">
        <v>0</v>
      </c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R365" s="157" t="s">
        <v>97</v>
      </c>
      <c r="AT365" s="157" t="s">
        <v>186</v>
      </c>
      <c r="AU365" s="157" t="s">
        <v>86</v>
      </c>
      <c r="AY365" s="18" t="s">
        <v>184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8" t="s">
        <v>84</v>
      </c>
      <c r="BK365" s="158">
        <f>ROUND(I365*H365,2)</f>
        <v>0</v>
      </c>
      <c r="BL365" s="18" t="s">
        <v>97</v>
      </c>
      <c r="BM365" s="157" t="s">
        <v>1563</v>
      </c>
    </row>
    <row r="366" spans="1:65" s="14" customFormat="1" x14ac:dyDescent="0.15">
      <c r="B366" s="169"/>
      <c r="D366" s="159" t="s">
        <v>194</v>
      </c>
      <c r="E366" s="170" t="s">
        <v>1</v>
      </c>
      <c r="F366" s="171" t="s">
        <v>1564</v>
      </c>
      <c r="H366" s="172">
        <v>6.8090000000000002</v>
      </c>
      <c r="L366" s="169"/>
      <c r="M366" s="173"/>
      <c r="N366" s="174"/>
      <c r="O366" s="174"/>
      <c r="P366" s="174"/>
      <c r="Q366" s="174"/>
      <c r="R366" s="174"/>
      <c r="S366" s="174"/>
      <c r="T366" s="175"/>
      <c r="AT366" s="170" t="s">
        <v>194</v>
      </c>
      <c r="AU366" s="170" t="s">
        <v>86</v>
      </c>
      <c r="AV366" s="14" t="s">
        <v>86</v>
      </c>
      <c r="AW366" s="14" t="s">
        <v>32</v>
      </c>
      <c r="AX366" s="14" t="s">
        <v>77</v>
      </c>
      <c r="AY366" s="170" t="s">
        <v>184</v>
      </c>
    </row>
    <row r="367" spans="1:65" s="14" customFormat="1" x14ac:dyDescent="0.15">
      <c r="B367" s="169"/>
      <c r="D367" s="159" t="s">
        <v>194</v>
      </c>
      <c r="E367" s="170" t="s">
        <v>1</v>
      </c>
      <c r="F367" s="171" t="s">
        <v>1565</v>
      </c>
      <c r="H367" s="172">
        <v>1.673</v>
      </c>
      <c r="L367" s="169"/>
      <c r="M367" s="173"/>
      <c r="N367" s="174"/>
      <c r="O367" s="174"/>
      <c r="P367" s="174"/>
      <c r="Q367" s="174"/>
      <c r="R367" s="174"/>
      <c r="S367" s="174"/>
      <c r="T367" s="175"/>
      <c r="AT367" s="170" t="s">
        <v>194</v>
      </c>
      <c r="AU367" s="170" t="s">
        <v>86</v>
      </c>
      <c r="AV367" s="14" t="s">
        <v>86</v>
      </c>
      <c r="AW367" s="14" t="s">
        <v>32</v>
      </c>
      <c r="AX367" s="14" t="s">
        <v>77</v>
      </c>
      <c r="AY367" s="170" t="s">
        <v>184</v>
      </c>
    </row>
    <row r="368" spans="1:65" s="15" customFormat="1" x14ac:dyDescent="0.15">
      <c r="B368" s="176"/>
      <c r="D368" s="159" t="s">
        <v>194</v>
      </c>
      <c r="E368" s="177" t="s">
        <v>1</v>
      </c>
      <c r="F368" s="178" t="s">
        <v>242</v>
      </c>
      <c r="H368" s="179">
        <v>8.4819999999999993</v>
      </c>
      <c r="L368" s="176"/>
      <c r="M368" s="180"/>
      <c r="N368" s="181"/>
      <c r="O368" s="181"/>
      <c r="P368" s="181"/>
      <c r="Q368" s="181"/>
      <c r="R368" s="181"/>
      <c r="S368" s="181"/>
      <c r="T368" s="182"/>
      <c r="AT368" s="177" t="s">
        <v>194</v>
      </c>
      <c r="AU368" s="177" t="s">
        <v>86</v>
      </c>
      <c r="AV368" s="15" t="s">
        <v>97</v>
      </c>
      <c r="AW368" s="15" t="s">
        <v>32</v>
      </c>
      <c r="AX368" s="15" t="s">
        <v>84</v>
      </c>
      <c r="AY368" s="177" t="s">
        <v>184</v>
      </c>
    </row>
    <row r="369" spans="1:65" s="2" customFormat="1" ht="44.25" customHeight="1" x14ac:dyDescent="0.15">
      <c r="A369" s="30"/>
      <c r="B369" s="146"/>
      <c r="C369" s="147">
        <v>96</v>
      </c>
      <c r="D369" s="147" t="s">
        <v>186</v>
      </c>
      <c r="E369" s="148" t="s">
        <v>3128</v>
      </c>
      <c r="F369" s="149" t="s">
        <v>3129</v>
      </c>
      <c r="G369" s="150" t="s">
        <v>300</v>
      </c>
      <c r="H369" s="151">
        <v>14.510999999999999</v>
      </c>
      <c r="I369" s="152"/>
      <c r="J369" s="152">
        <f>ROUND(I369*H369,2)</f>
        <v>0</v>
      </c>
      <c r="K369" s="149"/>
      <c r="L369" s="31"/>
      <c r="M369" s="153" t="s">
        <v>1</v>
      </c>
      <c r="N369" s="154" t="s">
        <v>42</v>
      </c>
      <c r="O369" s="155">
        <v>0</v>
      </c>
      <c r="P369" s="155">
        <f>O369*H369</f>
        <v>0</v>
      </c>
      <c r="Q369" s="155">
        <v>0</v>
      </c>
      <c r="R369" s="155">
        <f>Q369*H369</f>
        <v>0</v>
      </c>
      <c r="S369" s="155">
        <v>0</v>
      </c>
      <c r="T369" s="156">
        <f>S369*H369</f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7" t="s">
        <v>97</v>
      </c>
      <c r="AT369" s="157" t="s">
        <v>186</v>
      </c>
      <c r="AU369" s="157" t="s">
        <v>86</v>
      </c>
      <c r="AY369" s="18" t="s">
        <v>184</v>
      </c>
      <c r="BE369" s="158">
        <f>IF(N369="základní",J369,0)</f>
        <v>0</v>
      </c>
      <c r="BF369" s="158">
        <f>IF(N369="snížená",J369,0)</f>
        <v>0</v>
      </c>
      <c r="BG369" s="158">
        <f>IF(N369="zákl. přenesená",J369,0)</f>
        <v>0</v>
      </c>
      <c r="BH369" s="158">
        <f>IF(N369="sníž. přenesená",J369,0)</f>
        <v>0</v>
      </c>
      <c r="BI369" s="158">
        <f>IF(N369="nulová",J369,0)</f>
        <v>0</v>
      </c>
      <c r="BJ369" s="18" t="s">
        <v>84</v>
      </c>
      <c r="BK369" s="158">
        <f>ROUND(I369*H369,2)</f>
        <v>0</v>
      </c>
      <c r="BL369" s="18" t="s">
        <v>97</v>
      </c>
      <c r="BM369" s="157" t="s">
        <v>1566</v>
      </c>
    </row>
    <row r="370" spans="1:65" s="14" customFormat="1" x14ac:dyDescent="0.15">
      <c r="B370" s="169"/>
      <c r="D370" s="159" t="s">
        <v>194</v>
      </c>
      <c r="E370" s="170" t="s">
        <v>1</v>
      </c>
      <c r="F370" s="171" t="s">
        <v>1567</v>
      </c>
      <c r="H370" s="172">
        <v>14.510999999999999</v>
      </c>
      <c r="L370" s="169"/>
      <c r="M370" s="173"/>
      <c r="N370" s="174"/>
      <c r="O370" s="174"/>
      <c r="P370" s="174"/>
      <c r="Q370" s="174"/>
      <c r="R370" s="174"/>
      <c r="S370" s="174"/>
      <c r="T370" s="175"/>
      <c r="AT370" s="170" t="s">
        <v>194</v>
      </c>
      <c r="AU370" s="170" t="s">
        <v>86</v>
      </c>
      <c r="AV370" s="14" t="s">
        <v>86</v>
      </c>
      <c r="AW370" s="14" t="s">
        <v>32</v>
      </c>
      <c r="AX370" s="14" t="s">
        <v>84</v>
      </c>
      <c r="AY370" s="170" t="s">
        <v>184</v>
      </c>
    </row>
    <row r="371" spans="1:65" s="2" customFormat="1" ht="44.25" customHeight="1" x14ac:dyDescent="0.15">
      <c r="A371" s="30"/>
      <c r="B371" s="146"/>
      <c r="C371" s="147">
        <v>97</v>
      </c>
      <c r="D371" s="147" t="s">
        <v>186</v>
      </c>
      <c r="E371" s="148" t="s">
        <v>3130</v>
      </c>
      <c r="F371" s="149" t="s">
        <v>3131</v>
      </c>
      <c r="G371" s="150" t="s">
        <v>300</v>
      </c>
      <c r="H371" s="151">
        <v>34.555999999999997</v>
      </c>
      <c r="I371" s="152"/>
      <c r="J371" s="152">
        <f>ROUND(I371*H371,2)</f>
        <v>0</v>
      </c>
      <c r="K371" s="149"/>
      <c r="L371" s="31"/>
      <c r="M371" s="153" t="s">
        <v>1</v>
      </c>
      <c r="N371" s="154" t="s">
        <v>42</v>
      </c>
      <c r="O371" s="155">
        <v>0</v>
      </c>
      <c r="P371" s="155">
        <f>O371*H371</f>
        <v>0</v>
      </c>
      <c r="Q371" s="155">
        <v>0</v>
      </c>
      <c r="R371" s="155">
        <f>Q371*H371</f>
        <v>0</v>
      </c>
      <c r="S371" s="155">
        <v>0</v>
      </c>
      <c r="T371" s="156">
        <f>S371*H371</f>
        <v>0</v>
      </c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R371" s="157" t="s">
        <v>97</v>
      </c>
      <c r="AT371" s="157" t="s">
        <v>186</v>
      </c>
      <c r="AU371" s="157" t="s">
        <v>86</v>
      </c>
      <c r="AY371" s="18" t="s">
        <v>184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8" t="s">
        <v>84</v>
      </c>
      <c r="BK371" s="158">
        <f>ROUND(I371*H371,2)</f>
        <v>0</v>
      </c>
      <c r="BL371" s="18" t="s">
        <v>97</v>
      </c>
      <c r="BM371" s="157" t="s">
        <v>1568</v>
      </c>
    </row>
    <row r="372" spans="1:65" s="14" customFormat="1" x14ac:dyDescent="0.15">
      <c r="B372" s="169"/>
      <c r="D372" s="159" t="s">
        <v>194</v>
      </c>
      <c r="E372" s="170" t="s">
        <v>1</v>
      </c>
      <c r="F372" s="171" t="s">
        <v>1569</v>
      </c>
      <c r="H372" s="172">
        <v>34.555999999999997</v>
      </c>
      <c r="L372" s="169"/>
      <c r="M372" s="173"/>
      <c r="N372" s="174"/>
      <c r="O372" s="174"/>
      <c r="P372" s="174"/>
      <c r="Q372" s="174"/>
      <c r="R372" s="174"/>
      <c r="S372" s="174"/>
      <c r="T372" s="175"/>
      <c r="AT372" s="170" t="s">
        <v>194</v>
      </c>
      <c r="AU372" s="170" t="s">
        <v>86</v>
      </c>
      <c r="AV372" s="14" t="s">
        <v>86</v>
      </c>
      <c r="AW372" s="14" t="s">
        <v>32</v>
      </c>
      <c r="AX372" s="14" t="s">
        <v>84</v>
      </c>
      <c r="AY372" s="170" t="s">
        <v>184</v>
      </c>
    </row>
    <row r="373" spans="1:65" s="12" customFormat="1" ht="22.75" customHeight="1" x14ac:dyDescent="0.15">
      <c r="B373" s="134"/>
      <c r="D373" s="135" t="s">
        <v>76</v>
      </c>
      <c r="E373" s="144" t="s">
        <v>525</v>
      </c>
      <c r="F373" s="144" t="s">
        <v>526</v>
      </c>
      <c r="J373" s="145">
        <f>BK373</f>
        <v>0</v>
      </c>
      <c r="L373" s="134"/>
      <c r="M373" s="138"/>
      <c r="N373" s="139"/>
      <c r="O373" s="139"/>
      <c r="P373" s="140">
        <f>P374</f>
        <v>200.59873199999998</v>
      </c>
      <c r="Q373" s="139"/>
      <c r="R373" s="140">
        <f>R374</f>
        <v>0</v>
      </c>
      <c r="S373" s="139"/>
      <c r="T373" s="141">
        <f>T374</f>
        <v>0</v>
      </c>
      <c r="AR373" s="135" t="s">
        <v>84</v>
      </c>
      <c r="AT373" s="142" t="s">
        <v>76</v>
      </c>
      <c r="AU373" s="142" t="s">
        <v>84</v>
      </c>
      <c r="AY373" s="135" t="s">
        <v>184</v>
      </c>
      <c r="BK373" s="143">
        <f>BK374</f>
        <v>0</v>
      </c>
    </row>
    <row r="374" spans="1:65" s="2" customFormat="1" ht="37.75" customHeight="1" x14ac:dyDescent="0.15">
      <c r="A374" s="30"/>
      <c r="B374" s="146"/>
      <c r="C374" s="147">
        <v>98</v>
      </c>
      <c r="D374" s="147" t="s">
        <v>186</v>
      </c>
      <c r="E374" s="148" t="s">
        <v>1371</v>
      </c>
      <c r="F374" s="149" t="s">
        <v>1372</v>
      </c>
      <c r="G374" s="150" t="s">
        <v>300</v>
      </c>
      <c r="H374" s="151">
        <v>242.26900000000001</v>
      </c>
      <c r="I374" s="152"/>
      <c r="J374" s="152">
        <f>ROUND(I374*H374,2)</f>
        <v>0</v>
      </c>
      <c r="K374" s="149" t="s">
        <v>190</v>
      </c>
      <c r="L374" s="31"/>
      <c r="M374" s="192" t="s">
        <v>1</v>
      </c>
      <c r="N374" s="193" t="s">
        <v>42</v>
      </c>
      <c r="O374" s="194">
        <v>0.82799999999999996</v>
      </c>
      <c r="P374" s="194">
        <f>O374*H374</f>
        <v>200.59873199999998</v>
      </c>
      <c r="Q374" s="194">
        <v>0</v>
      </c>
      <c r="R374" s="194">
        <f>Q374*H374</f>
        <v>0</v>
      </c>
      <c r="S374" s="194">
        <v>0</v>
      </c>
      <c r="T374" s="195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7" t="s">
        <v>97</v>
      </c>
      <c r="AT374" s="157" t="s">
        <v>186</v>
      </c>
      <c r="AU374" s="157" t="s">
        <v>86</v>
      </c>
      <c r="AY374" s="18" t="s">
        <v>184</v>
      </c>
      <c r="BE374" s="158">
        <f>IF(N374="základní",J374,0)</f>
        <v>0</v>
      </c>
      <c r="BF374" s="158">
        <f>IF(N374="snížená",J374,0)</f>
        <v>0</v>
      </c>
      <c r="BG374" s="158">
        <f>IF(N374="zákl. přenesená",J374,0)</f>
        <v>0</v>
      </c>
      <c r="BH374" s="158">
        <f>IF(N374="sníž. přenesená",J374,0)</f>
        <v>0</v>
      </c>
      <c r="BI374" s="158">
        <f>IF(N374="nulová",J374,0)</f>
        <v>0</v>
      </c>
      <c r="BJ374" s="18" t="s">
        <v>84</v>
      </c>
      <c r="BK374" s="158">
        <f>ROUND(I374*H374,2)</f>
        <v>0</v>
      </c>
      <c r="BL374" s="18" t="s">
        <v>97</v>
      </c>
      <c r="BM374" s="157" t="s">
        <v>1570</v>
      </c>
    </row>
    <row r="375" spans="1:65" s="2" customFormat="1" ht="7" customHeight="1" x14ac:dyDescent="0.15">
      <c r="A375" s="30"/>
      <c r="B375" s="45"/>
      <c r="C375" s="46"/>
      <c r="D375" s="46"/>
      <c r="E375" s="46"/>
      <c r="F375" s="46"/>
      <c r="G375" s="46"/>
      <c r="H375" s="46"/>
      <c r="I375" s="46"/>
      <c r="J375" s="46"/>
      <c r="K375" s="46"/>
      <c r="L375" s="31"/>
      <c r="M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</row>
  </sheetData>
  <autoFilter ref="C132:K374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29"/>
  <sheetViews>
    <sheetView showGridLines="0" topLeftCell="A308" workbookViewId="0">
      <selection activeCell="Y321" sqref="Y321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117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1212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987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16.5" customHeight="1" x14ac:dyDescent="0.15">
      <c r="A31" s="99"/>
      <c r="B31" s="100"/>
      <c r="C31" s="99"/>
      <c r="D31" s="99"/>
      <c r="E31" s="237" t="s">
        <v>1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ROUND(J134,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ROUND((SUM(BE134:BE328)),  2)</f>
        <v>0</v>
      </c>
      <c r="G37" s="30"/>
      <c r="H37" s="30"/>
      <c r="I37" s="104">
        <v>0.21</v>
      </c>
      <c r="J37" s="103">
        <f>ROUND(((SUM(BE134:BE328))*I37),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ROUND((SUM(BF134:BF328)),  2)</f>
        <v>0</v>
      </c>
      <c r="G38" s="30"/>
      <c r="H38" s="30"/>
      <c r="I38" s="104">
        <v>0.15</v>
      </c>
      <c r="J38" s="103">
        <f>ROUND(((SUM(BF134:BF328))*I38),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ROUND((SUM(BG134:BG328)),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ROUND((SUM(BH134:BH328)),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ROUND((SUM(BI134:BI328)),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1212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03 - Přípojky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J134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J135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J136</f>
        <v>0</v>
      </c>
      <c r="L102" s="120"/>
    </row>
    <row r="103" spans="1:47" s="10" customFormat="1" ht="20" customHeight="1" x14ac:dyDescent="0.15">
      <c r="B103" s="120"/>
      <c r="D103" s="121" t="s">
        <v>165</v>
      </c>
      <c r="E103" s="122"/>
      <c r="F103" s="122"/>
      <c r="G103" s="122"/>
      <c r="H103" s="122"/>
      <c r="I103" s="122"/>
      <c r="J103" s="123">
        <f>J258</f>
        <v>0</v>
      </c>
      <c r="L103" s="120"/>
    </row>
    <row r="104" spans="1:47" s="10" customFormat="1" ht="20" customHeight="1" x14ac:dyDescent="0.15">
      <c r="B104" s="120"/>
      <c r="D104" s="121" t="s">
        <v>532</v>
      </c>
      <c r="E104" s="122"/>
      <c r="F104" s="122"/>
      <c r="G104" s="122"/>
      <c r="H104" s="122"/>
      <c r="I104" s="122"/>
      <c r="J104" s="123">
        <f>J266</f>
        <v>0</v>
      </c>
      <c r="L104" s="120"/>
    </row>
    <row r="105" spans="1:47" s="10" customFormat="1" ht="20" customHeight="1" x14ac:dyDescent="0.15">
      <c r="B105" s="120"/>
      <c r="D105" s="121" t="s">
        <v>166</v>
      </c>
      <c r="E105" s="122"/>
      <c r="F105" s="122"/>
      <c r="G105" s="122"/>
      <c r="H105" s="122"/>
      <c r="I105" s="122"/>
      <c r="J105" s="123">
        <f>J290</f>
        <v>0</v>
      </c>
      <c r="L105" s="120"/>
    </row>
    <row r="106" spans="1:47" s="10" customFormat="1" ht="20" customHeight="1" x14ac:dyDescent="0.15">
      <c r="B106" s="120"/>
      <c r="D106" s="121" t="s">
        <v>533</v>
      </c>
      <c r="E106" s="122"/>
      <c r="F106" s="122"/>
      <c r="G106" s="122"/>
      <c r="H106" s="122"/>
      <c r="I106" s="122"/>
      <c r="J106" s="123">
        <f>J305</f>
        <v>0</v>
      </c>
      <c r="L106" s="120"/>
    </row>
    <row r="107" spans="1:47" s="10" customFormat="1" ht="20" customHeight="1" x14ac:dyDescent="0.15">
      <c r="B107" s="120"/>
      <c r="D107" s="121" t="s">
        <v>167</v>
      </c>
      <c r="E107" s="122"/>
      <c r="F107" s="122"/>
      <c r="G107" s="122"/>
      <c r="H107" s="122"/>
      <c r="I107" s="122"/>
      <c r="J107" s="123">
        <f>J309</f>
        <v>0</v>
      </c>
      <c r="L107" s="120"/>
    </row>
    <row r="108" spans="1:47" s="10" customFormat="1" ht="20" customHeight="1" x14ac:dyDescent="0.15">
      <c r="B108" s="120"/>
      <c r="D108" s="121" t="s">
        <v>168</v>
      </c>
      <c r="E108" s="122"/>
      <c r="F108" s="122"/>
      <c r="G108" s="122"/>
      <c r="H108" s="122"/>
      <c r="I108" s="122"/>
      <c r="J108" s="123">
        <f>J318</f>
        <v>0</v>
      </c>
      <c r="L108" s="120"/>
    </row>
    <row r="109" spans="1:47" s="9" customFormat="1" ht="25" customHeight="1" x14ac:dyDescent="0.15">
      <c r="B109" s="116"/>
      <c r="D109" s="117" t="s">
        <v>989</v>
      </c>
      <c r="E109" s="118"/>
      <c r="F109" s="118"/>
      <c r="G109" s="118"/>
      <c r="H109" s="118"/>
      <c r="I109" s="118"/>
      <c r="J109" s="119">
        <f>J320</f>
        <v>0</v>
      </c>
      <c r="L109" s="116"/>
    </row>
    <row r="110" spans="1:47" s="10" customFormat="1" ht="20" customHeight="1" x14ac:dyDescent="0.15">
      <c r="B110" s="120"/>
      <c r="D110" s="121" t="s">
        <v>1571</v>
      </c>
      <c r="E110" s="122"/>
      <c r="F110" s="122"/>
      <c r="G110" s="122"/>
      <c r="H110" s="122"/>
      <c r="I110" s="122"/>
      <c r="J110" s="123">
        <f>J321</f>
        <v>0</v>
      </c>
      <c r="L110" s="120"/>
    </row>
    <row r="111" spans="1:47" s="2" customFormat="1" ht="21.75" customHeight="1" x14ac:dyDescent="0.15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47" s="2" customFormat="1" ht="7" customHeight="1" x14ac:dyDescent="0.15">
      <c r="A112" s="30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6" spans="1:31" s="2" customFormat="1" ht="7" customHeight="1" x14ac:dyDescent="0.15">
      <c r="A116" s="30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5" customHeight="1" x14ac:dyDescent="0.15">
      <c r="A117" s="30"/>
      <c r="B117" s="31"/>
      <c r="C117" s="22" t="s">
        <v>169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7" customHeight="1" x14ac:dyDescent="0.15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2" customHeight="1" x14ac:dyDescent="0.15">
      <c r="A119" s="30"/>
      <c r="B119" s="31"/>
      <c r="C119" s="27" t="s">
        <v>14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26.25" customHeight="1" x14ac:dyDescent="0.15">
      <c r="A120" s="30"/>
      <c r="B120" s="31"/>
      <c r="C120" s="30"/>
      <c r="D120" s="30"/>
      <c r="E120" s="247" t="str">
        <f>E7</f>
        <v>Semily - obnova inženýrských sítí v lokalitě Na Mýtě a shybek pod Jizerou</v>
      </c>
      <c r="F120" s="248"/>
      <c r="G120" s="248"/>
      <c r="H120" s="248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1" customFormat="1" ht="12" customHeight="1" x14ac:dyDescent="0.15">
      <c r="B121" s="21"/>
      <c r="C121" s="27" t="s">
        <v>150</v>
      </c>
      <c r="L121" s="21"/>
    </row>
    <row r="122" spans="1:31" s="1" customFormat="1" ht="16.5" customHeight="1" x14ac:dyDescent="0.15">
      <c r="B122" s="21"/>
      <c r="E122" s="247" t="s">
        <v>151</v>
      </c>
      <c r="F122" s="212"/>
      <c r="G122" s="212"/>
      <c r="H122" s="212"/>
      <c r="L122" s="21"/>
    </row>
    <row r="123" spans="1:31" s="1" customFormat="1" ht="12" customHeight="1" x14ac:dyDescent="0.15">
      <c r="B123" s="21"/>
      <c r="C123" s="27" t="s">
        <v>152</v>
      </c>
      <c r="L123" s="21"/>
    </row>
    <row r="124" spans="1:31" s="2" customFormat="1" ht="16.5" customHeight="1" x14ac:dyDescent="0.15">
      <c r="A124" s="30"/>
      <c r="B124" s="31"/>
      <c r="C124" s="30"/>
      <c r="D124" s="30"/>
      <c r="E124" s="245" t="s">
        <v>1212</v>
      </c>
      <c r="F124" s="246"/>
      <c r="G124" s="246"/>
      <c r="H124" s="246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 x14ac:dyDescent="0.15">
      <c r="A125" s="30"/>
      <c r="B125" s="31"/>
      <c r="C125" s="27" t="s">
        <v>667</v>
      </c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6.5" customHeight="1" x14ac:dyDescent="0.15">
      <c r="A126" s="30"/>
      <c r="B126" s="31"/>
      <c r="C126" s="30"/>
      <c r="D126" s="30"/>
      <c r="E126" s="241" t="str">
        <f>E13</f>
        <v>03 - Přípojky</v>
      </c>
      <c r="F126" s="246"/>
      <c r="G126" s="246"/>
      <c r="H126" s="246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7" customHeight="1" x14ac:dyDescent="0.15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2" customHeight="1" x14ac:dyDescent="0.15">
      <c r="A128" s="30"/>
      <c r="B128" s="31"/>
      <c r="C128" s="27" t="s">
        <v>18</v>
      </c>
      <c r="D128" s="30"/>
      <c r="E128" s="30"/>
      <c r="F128" s="25" t="str">
        <f>F16</f>
        <v>Semily</v>
      </c>
      <c r="G128" s="30"/>
      <c r="H128" s="30"/>
      <c r="I128" s="27" t="s">
        <v>20</v>
      </c>
      <c r="J128" s="53" t="str">
        <f>IF(J16="","",J16)</f>
        <v>27. 10. 2022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7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5.25" customHeight="1" x14ac:dyDescent="0.15">
      <c r="A130" s="30"/>
      <c r="B130" s="31"/>
      <c r="C130" s="27" t="s">
        <v>22</v>
      </c>
      <c r="D130" s="30"/>
      <c r="E130" s="30"/>
      <c r="F130" s="25" t="str">
        <f>E19</f>
        <v>VHS Turnov, Antonína Dvořáka 287, 511 01 Turnov</v>
      </c>
      <c r="G130" s="30"/>
      <c r="H130" s="30"/>
      <c r="I130" s="27" t="s">
        <v>28</v>
      </c>
      <c r="J130" s="28" t="str">
        <f>E25</f>
        <v>ŠINDLAR s.r.o.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5.25" customHeight="1" x14ac:dyDescent="0.15">
      <c r="A131" s="30"/>
      <c r="B131" s="31"/>
      <c r="C131" s="27" t="s">
        <v>26</v>
      </c>
      <c r="D131" s="30"/>
      <c r="E131" s="30"/>
      <c r="F131" s="25" t="str">
        <f>IF(E22="","",E22)</f>
        <v>Dle výběrového řízení</v>
      </c>
      <c r="G131" s="30"/>
      <c r="H131" s="30"/>
      <c r="I131" s="27" t="s">
        <v>33</v>
      </c>
      <c r="J131" s="28" t="str">
        <f>E28</f>
        <v>Roman Bárta</v>
      </c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0.25" customHeight="1" x14ac:dyDescent="0.15">
      <c r="A132" s="30"/>
      <c r="B132" s="31"/>
      <c r="C132" s="30"/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11" customFormat="1" ht="29.25" customHeight="1" x14ac:dyDescent="0.15">
      <c r="A133" s="124"/>
      <c r="B133" s="125"/>
      <c r="C133" s="126" t="s">
        <v>170</v>
      </c>
      <c r="D133" s="127" t="s">
        <v>62</v>
      </c>
      <c r="E133" s="127" t="s">
        <v>58</v>
      </c>
      <c r="F133" s="127" t="s">
        <v>59</v>
      </c>
      <c r="G133" s="127" t="s">
        <v>171</v>
      </c>
      <c r="H133" s="127" t="s">
        <v>172</v>
      </c>
      <c r="I133" s="127" t="s">
        <v>173</v>
      </c>
      <c r="J133" s="127" t="s">
        <v>158</v>
      </c>
      <c r="K133" s="128" t="s">
        <v>174</v>
      </c>
      <c r="L133" s="129"/>
      <c r="M133" s="60" t="s">
        <v>1</v>
      </c>
      <c r="N133" s="61" t="s">
        <v>41</v>
      </c>
      <c r="O133" s="61" t="s">
        <v>175</v>
      </c>
      <c r="P133" s="61" t="s">
        <v>176</v>
      </c>
      <c r="Q133" s="61" t="s">
        <v>177</v>
      </c>
      <c r="R133" s="61" t="s">
        <v>178</v>
      </c>
      <c r="S133" s="61" t="s">
        <v>179</v>
      </c>
      <c r="T133" s="62" t="s">
        <v>180</v>
      </c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</row>
    <row r="134" spans="1:65" s="2" customFormat="1" ht="22.75" customHeight="1" x14ac:dyDescent="0.2">
      <c r="A134" s="30"/>
      <c r="B134" s="31"/>
      <c r="C134" s="67" t="s">
        <v>181</v>
      </c>
      <c r="D134" s="30"/>
      <c r="E134" s="30"/>
      <c r="F134" s="30"/>
      <c r="G134" s="30"/>
      <c r="H134" s="30"/>
      <c r="I134" s="30"/>
      <c r="J134" s="130">
        <f>BK134</f>
        <v>0</v>
      </c>
      <c r="K134" s="30"/>
      <c r="L134" s="31"/>
      <c r="M134" s="63"/>
      <c r="N134" s="54"/>
      <c r="O134" s="64"/>
      <c r="P134" s="131">
        <f>P135+P320</f>
        <v>1146.8589649999999</v>
      </c>
      <c r="Q134" s="64"/>
      <c r="R134" s="131">
        <f>R135+R320</f>
        <v>226.86621951000001</v>
      </c>
      <c r="S134" s="64"/>
      <c r="T134" s="132">
        <f>T135+T320</f>
        <v>108.06787299999999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8" t="s">
        <v>76</v>
      </c>
      <c r="AU134" s="18" t="s">
        <v>160</v>
      </c>
      <c r="BK134" s="133">
        <f>BK135+BK320</f>
        <v>0</v>
      </c>
    </row>
    <row r="135" spans="1:65" s="12" customFormat="1" ht="26" customHeight="1" x14ac:dyDescent="0.2">
      <c r="B135" s="134"/>
      <c r="D135" s="135" t="s">
        <v>76</v>
      </c>
      <c r="E135" s="136" t="s">
        <v>182</v>
      </c>
      <c r="F135" s="136" t="s">
        <v>183</v>
      </c>
      <c r="J135" s="137">
        <f>BK135</f>
        <v>0</v>
      </c>
      <c r="L135" s="134"/>
      <c r="M135" s="138"/>
      <c r="N135" s="139"/>
      <c r="O135" s="139"/>
      <c r="P135" s="140">
        <f>P136+P258+P266+P290+P305+P309+P318</f>
        <v>1137.3141169999999</v>
      </c>
      <c r="Q135" s="139"/>
      <c r="R135" s="140">
        <f>R136+R258+R266+R290+R305+R309+R318</f>
        <v>226.84188090000001</v>
      </c>
      <c r="S135" s="139"/>
      <c r="T135" s="141">
        <f>T136+T258+T266+T290+T305+T309+T318</f>
        <v>108.06787299999999</v>
      </c>
      <c r="AR135" s="135" t="s">
        <v>84</v>
      </c>
      <c r="AT135" s="142" t="s">
        <v>76</v>
      </c>
      <c r="AU135" s="142" t="s">
        <v>77</v>
      </c>
      <c r="AY135" s="135" t="s">
        <v>184</v>
      </c>
      <c r="BK135" s="143">
        <f>BK136+BK258+BK266+BK290+BK305+BK309+BK318</f>
        <v>0</v>
      </c>
    </row>
    <row r="136" spans="1:65" s="12" customFormat="1" ht="22.75" customHeight="1" x14ac:dyDescent="0.15">
      <c r="B136" s="134"/>
      <c r="D136" s="135" t="s">
        <v>76</v>
      </c>
      <c r="E136" s="144" t="s">
        <v>84</v>
      </c>
      <c r="F136" s="144" t="s">
        <v>185</v>
      </c>
      <c r="J136" s="145">
        <f>BK136</f>
        <v>0</v>
      </c>
      <c r="L136" s="134"/>
      <c r="M136" s="138"/>
      <c r="N136" s="139"/>
      <c r="O136" s="139"/>
      <c r="P136" s="140">
        <f>SUM(P137:P257)</f>
        <v>348.70612199999999</v>
      </c>
      <c r="Q136" s="139"/>
      <c r="R136" s="140">
        <f>SUM(R137:R257)</f>
        <v>203.03799866</v>
      </c>
      <c r="S136" s="139"/>
      <c r="T136" s="141">
        <f>SUM(T137:T257)</f>
        <v>108.06787299999999</v>
      </c>
      <c r="AR136" s="135" t="s">
        <v>84</v>
      </c>
      <c r="AT136" s="142" t="s">
        <v>76</v>
      </c>
      <c r="AU136" s="142" t="s">
        <v>84</v>
      </c>
      <c r="AY136" s="135" t="s">
        <v>184</v>
      </c>
      <c r="BK136" s="143">
        <f>SUM(BK137:BK257)</f>
        <v>0</v>
      </c>
    </row>
    <row r="137" spans="1:65" s="2" customFormat="1" ht="55.5" customHeight="1" x14ac:dyDescent="0.15">
      <c r="A137" s="30"/>
      <c r="B137" s="146"/>
      <c r="C137" s="147" t="s">
        <v>84</v>
      </c>
      <c r="D137" s="147" t="s">
        <v>186</v>
      </c>
      <c r="E137" s="148" t="s">
        <v>992</v>
      </c>
      <c r="F137" s="149" t="s">
        <v>993</v>
      </c>
      <c r="G137" s="150" t="s">
        <v>189</v>
      </c>
      <c r="H137" s="151">
        <v>8.3490000000000002</v>
      </c>
      <c r="I137" s="152"/>
      <c r="J137" s="152">
        <f>ROUND(I137*H137,2)</f>
        <v>0</v>
      </c>
      <c r="K137" s="149" t="s">
        <v>190</v>
      </c>
      <c r="L137" s="31"/>
      <c r="M137" s="153" t="s">
        <v>1</v>
      </c>
      <c r="N137" s="154" t="s">
        <v>42</v>
      </c>
      <c r="O137" s="155">
        <v>0.29899999999999999</v>
      </c>
      <c r="P137" s="155">
        <f>O137*H137</f>
        <v>2.4963509999999998</v>
      </c>
      <c r="Q137" s="155">
        <v>0</v>
      </c>
      <c r="R137" s="155">
        <f>Q137*H137</f>
        <v>0</v>
      </c>
      <c r="S137" s="155">
        <v>0.28100000000000003</v>
      </c>
      <c r="T137" s="156">
        <f>S137*H137</f>
        <v>2.3460690000000004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7" t="s">
        <v>97</v>
      </c>
      <c r="AT137" s="157" t="s">
        <v>186</v>
      </c>
      <c r="AU137" s="157" t="s">
        <v>86</v>
      </c>
      <c r="AY137" s="18" t="s">
        <v>184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8" t="s">
        <v>84</v>
      </c>
      <c r="BK137" s="158">
        <f>ROUND(I137*H137,2)</f>
        <v>0</v>
      </c>
      <c r="BL137" s="18" t="s">
        <v>97</v>
      </c>
      <c r="BM137" s="157" t="s">
        <v>1572</v>
      </c>
    </row>
    <row r="138" spans="1:65" s="14" customFormat="1" x14ac:dyDescent="0.15">
      <c r="B138" s="169"/>
      <c r="D138" s="159" t="s">
        <v>194</v>
      </c>
      <c r="E138" s="170" t="s">
        <v>1</v>
      </c>
      <c r="F138" s="171" t="s">
        <v>1573</v>
      </c>
      <c r="H138" s="172">
        <v>8.3490000000000002</v>
      </c>
      <c r="L138" s="169"/>
      <c r="M138" s="173"/>
      <c r="N138" s="174"/>
      <c r="O138" s="174"/>
      <c r="P138" s="174"/>
      <c r="Q138" s="174"/>
      <c r="R138" s="174"/>
      <c r="S138" s="174"/>
      <c r="T138" s="175"/>
      <c r="AT138" s="170" t="s">
        <v>194</v>
      </c>
      <c r="AU138" s="170" t="s">
        <v>86</v>
      </c>
      <c r="AV138" s="14" t="s">
        <v>86</v>
      </c>
      <c r="AW138" s="14" t="s">
        <v>32</v>
      </c>
      <c r="AX138" s="14" t="s">
        <v>84</v>
      </c>
      <c r="AY138" s="170" t="s">
        <v>184</v>
      </c>
    </row>
    <row r="139" spans="1:65" s="2" customFormat="1" ht="62.75" customHeight="1" x14ac:dyDescent="0.15">
      <c r="A139" s="30"/>
      <c r="B139" s="146"/>
      <c r="C139" s="147" t="s">
        <v>86</v>
      </c>
      <c r="D139" s="147" t="s">
        <v>186</v>
      </c>
      <c r="E139" s="148" t="s">
        <v>669</v>
      </c>
      <c r="F139" s="149" t="s">
        <v>670</v>
      </c>
      <c r="G139" s="150" t="s">
        <v>189</v>
      </c>
      <c r="H139" s="151">
        <v>23.012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0.27200000000000002</v>
      </c>
      <c r="P139" s="155">
        <f>O139*H139</f>
        <v>6.2592640000000008</v>
      </c>
      <c r="Q139" s="155">
        <v>0</v>
      </c>
      <c r="R139" s="155">
        <f>Q139*H139</f>
        <v>0</v>
      </c>
      <c r="S139" s="155">
        <v>0.26</v>
      </c>
      <c r="T139" s="156">
        <f>S139*H139</f>
        <v>5.9831200000000004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1574</v>
      </c>
    </row>
    <row r="140" spans="1:65" s="14" customFormat="1" x14ac:dyDescent="0.15">
      <c r="B140" s="169"/>
      <c r="D140" s="159" t="s">
        <v>194</v>
      </c>
      <c r="E140" s="170" t="s">
        <v>1</v>
      </c>
      <c r="F140" s="171" t="s">
        <v>1575</v>
      </c>
      <c r="H140" s="172">
        <v>23.012</v>
      </c>
      <c r="L140" s="169"/>
      <c r="M140" s="173"/>
      <c r="N140" s="174"/>
      <c r="O140" s="174"/>
      <c r="P140" s="174"/>
      <c r="Q140" s="174"/>
      <c r="R140" s="174"/>
      <c r="S140" s="174"/>
      <c r="T140" s="175"/>
      <c r="AT140" s="170" t="s">
        <v>194</v>
      </c>
      <c r="AU140" s="170" t="s">
        <v>86</v>
      </c>
      <c r="AV140" s="14" t="s">
        <v>86</v>
      </c>
      <c r="AW140" s="14" t="s">
        <v>32</v>
      </c>
      <c r="AX140" s="14" t="s">
        <v>84</v>
      </c>
      <c r="AY140" s="170" t="s">
        <v>184</v>
      </c>
    </row>
    <row r="141" spans="1:65" s="2" customFormat="1" ht="62.75" customHeight="1" x14ac:dyDescent="0.15">
      <c r="A141" s="30"/>
      <c r="B141" s="146"/>
      <c r="C141" s="147" t="s">
        <v>93</v>
      </c>
      <c r="D141" s="147" t="s">
        <v>186</v>
      </c>
      <c r="E141" s="148" t="s">
        <v>534</v>
      </c>
      <c r="F141" s="149" t="s">
        <v>535</v>
      </c>
      <c r="G141" s="150" t="s">
        <v>189</v>
      </c>
      <c r="H141" s="151">
        <v>25.135000000000002</v>
      </c>
      <c r="I141" s="152"/>
      <c r="J141" s="152">
        <f>ROUND(I141*H141,2)</f>
        <v>0</v>
      </c>
      <c r="K141" s="149" t="s">
        <v>190</v>
      </c>
      <c r="L141" s="31"/>
      <c r="M141" s="153" t="s">
        <v>1</v>
      </c>
      <c r="N141" s="154" t="s">
        <v>42</v>
      </c>
      <c r="O141" s="155">
        <v>0.05</v>
      </c>
      <c r="P141" s="155">
        <f>O141*H141</f>
        <v>1.2567500000000003</v>
      </c>
      <c r="Q141" s="155">
        <v>0</v>
      </c>
      <c r="R141" s="155">
        <f>Q141*H141</f>
        <v>0</v>
      </c>
      <c r="S141" s="155">
        <v>0.17</v>
      </c>
      <c r="T141" s="156">
        <f>S141*H141</f>
        <v>4.2729500000000007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7" t="s">
        <v>97</v>
      </c>
      <c r="AT141" s="157" t="s">
        <v>186</v>
      </c>
      <c r="AU141" s="157" t="s">
        <v>86</v>
      </c>
      <c r="AY141" s="18" t="s">
        <v>184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8" t="s">
        <v>84</v>
      </c>
      <c r="BK141" s="158">
        <f>ROUND(I141*H141,2)</f>
        <v>0</v>
      </c>
      <c r="BL141" s="18" t="s">
        <v>97</v>
      </c>
      <c r="BM141" s="157" t="s">
        <v>1576</v>
      </c>
    </row>
    <row r="142" spans="1:65" s="13" customFormat="1" x14ac:dyDescent="0.15">
      <c r="B142" s="163"/>
      <c r="D142" s="159" t="s">
        <v>194</v>
      </c>
      <c r="E142" s="164" t="s">
        <v>1</v>
      </c>
      <c r="F142" s="165" t="s">
        <v>537</v>
      </c>
      <c r="H142" s="164" t="s">
        <v>1</v>
      </c>
      <c r="L142" s="163"/>
      <c r="M142" s="166"/>
      <c r="N142" s="167"/>
      <c r="O142" s="167"/>
      <c r="P142" s="167"/>
      <c r="Q142" s="167"/>
      <c r="R142" s="167"/>
      <c r="S142" s="167"/>
      <c r="T142" s="168"/>
      <c r="AT142" s="164" t="s">
        <v>194</v>
      </c>
      <c r="AU142" s="164" t="s">
        <v>86</v>
      </c>
      <c r="AV142" s="13" t="s">
        <v>84</v>
      </c>
      <c r="AW142" s="13" t="s">
        <v>32</v>
      </c>
      <c r="AX142" s="13" t="s">
        <v>77</v>
      </c>
      <c r="AY142" s="164" t="s">
        <v>184</v>
      </c>
    </row>
    <row r="143" spans="1:65" s="14" customFormat="1" x14ac:dyDescent="0.15">
      <c r="B143" s="169"/>
      <c r="D143" s="159" t="s">
        <v>194</v>
      </c>
      <c r="E143" s="170" t="s">
        <v>1</v>
      </c>
      <c r="F143" s="171" t="s">
        <v>1577</v>
      </c>
      <c r="H143" s="172">
        <v>25.135000000000002</v>
      </c>
      <c r="L143" s="169"/>
      <c r="M143" s="173"/>
      <c r="N143" s="174"/>
      <c r="O143" s="174"/>
      <c r="P143" s="174"/>
      <c r="Q143" s="174"/>
      <c r="R143" s="174"/>
      <c r="S143" s="174"/>
      <c r="T143" s="175"/>
      <c r="AT143" s="170" t="s">
        <v>194</v>
      </c>
      <c r="AU143" s="170" t="s">
        <v>86</v>
      </c>
      <c r="AV143" s="14" t="s">
        <v>86</v>
      </c>
      <c r="AW143" s="14" t="s">
        <v>32</v>
      </c>
      <c r="AX143" s="14" t="s">
        <v>84</v>
      </c>
      <c r="AY143" s="170" t="s">
        <v>184</v>
      </c>
    </row>
    <row r="144" spans="1:65" s="2" customFormat="1" ht="66.75" customHeight="1" x14ac:dyDescent="0.15">
      <c r="A144" s="30"/>
      <c r="B144" s="146"/>
      <c r="C144" s="147" t="s">
        <v>97</v>
      </c>
      <c r="D144" s="147" t="s">
        <v>186</v>
      </c>
      <c r="E144" s="148" t="s">
        <v>187</v>
      </c>
      <c r="F144" s="149" t="s">
        <v>188</v>
      </c>
      <c r="G144" s="150" t="s">
        <v>189</v>
      </c>
      <c r="H144" s="151">
        <v>102.179</v>
      </c>
      <c r="I144" s="152"/>
      <c r="J144" s="152">
        <f>ROUND(I144*H144,2)</f>
        <v>0</v>
      </c>
      <c r="K144" s="149" t="s">
        <v>190</v>
      </c>
      <c r="L144" s="31"/>
      <c r="M144" s="153" t="s">
        <v>1</v>
      </c>
      <c r="N144" s="154" t="s">
        <v>42</v>
      </c>
      <c r="O144" s="155">
        <v>0.11899999999999999</v>
      </c>
      <c r="P144" s="155">
        <f>O144*H144</f>
        <v>12.159300999999999</v>
      </c>
      <c r="Q144" s="155">
        <v>0</v>
      </c>
      <c r="R144" s="155">
        <f>Q144*H144</f>
        <v>0</v>
      </c>
      <c r="S144" s="155">
        <v>0.44</v>
      </c>
      <c r="T144" s="156">
        <f>S144*H144</f>
        <v>44.958759999999998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7" t="s">
        <v>97</v>
      </c>
      <c r="AT144" s="157" t="s">
        <v>186</v>
      </c>
      <c r="AU144" s="157" t="s">
        <v>86</v>
      </c>
      <c r="AY144" s="18" t="s">
        <v>184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8" t="s">
        <v>84</v>
      </c>
      <c r="BK144" s="158">
        <f>ROUND(I144*H144,2)</f>
        <v>0</v>
      </c>
      <c r="BL144" s="18" t="s">
        <v>97</v>
      </c>
      <c r="BM144" s="157" t="s">
        <v>1578</v>
      </c>
    </row>
    <row r="145" spans="1:65" s="2" customFormat="1" ht="30" x14ac:dyDescent="0.15">
      <c r="A145" s="30"/>
      <c r="B145" s="31"/>
      <c r="C145" s="30"/>
      <c r="D145" s="159" t="s">
        <v>192</v>
      </c>
      <c r="E145" s="30"/>
      <c r="F145" s="160" t="s">
        <v>193</v>
      </c>
      <c r="G145" s="30"/>
      <c r="H145" s="30"/>
      <c r="I145" s="30"/>
      <c r="J145" s="30"/>
      <c r="K145" s="30"/>
      <c r="L145" s="31"/>
      <c r="M145" s="161"/>
      <c r="N145" s="162"/>
      <c r="O145" s="56"/>
      <c r="P145" s="56"/>
      <c r="Q145" s="56"/>
      <c r="R145" s="56"/>
      <c r="S145" s="56"/>
      <c r="T145" s="57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8" t="s">
        <v>192</v>
      </c>
      <c r="AU145" s="18" t="s">
        <v>86</v>
      </c>
    </row>
    <row r="146" spans="1:65" s="13" customFormat="1" x14ac:dyDescent="0.15">
      <c r="B146" s="163"/>
      <c r="D146" s="159" t="s">
        <v>194</v>
      </c>
      <c r="E146" s="164" t="s">
        <v>1</v>
      </c>
      <c r="F146" s="165" t="s">
        <v>265</v>
      </c>
      <c r="H146" s="164" t="s">
        <v>1</v>
      </c>
      <c r="L146" s="163"/>
      <c r="M146" s="166"/>
      <c r="N146" s="167"/>
      <c r="O146" s="167"/>
      <c r="P146" s="167"/>
      <c r="Q146" s="167"/>
      <c r="R146" s="167"/>
      <c r="S146" s="167"/>
      <c r="T146" s="168"/>
      <c r="AT146" s="164" t="s">
        <v>194</v>
      </c>
      <c r="AU146" s="164" t="s">
        <v>86</v>
      </c>
      <c r="AV146" s="13" t="s">
        <v>84</v>
      </c>
      <c r="AW146" s="13" t="s">
        <v>32</v>
      </c>
      <c r="AX146" s="13" t="s">
        <v>77</v>
      </c>
      <c r="AY146" s="164" t="s">
        <v>184</v>
      </c>
    </row>
    <row r="147" spans="1:65" s="13" customFormat="1" x14ac:dyDescent="0.15">
      <c r="B147" s="163"/>
      <c r="D147" s="159" t="s">
        <v>194</v>
      </c>
      <c r="E147" s="164" t="s">
        <v>1</v>
      </c>
      <c r="F147" s="165" t="s">
        <v>196</v>
      </c>
      <c r="H147" s="164" t="s">
        <v>1</v>
      </c>
      <c r="L147" s="163"/>
      <c r="M147" s="166"/>
      <c r="N147" s="167"/>
      <c r="O147" s="167"/>
      <c r="P147" s="167"/>
      <c r="Q147" s="167"/>
      <c r="R147" s="167"/>
      <c r="S147" s="167"/>
      <c r="T147" s="168"/>
      <c r="AT147" s="164" t="s">
        <v>194</v>
      </c>
      <c r="AU147" s="164" t="s">
        <v>86</v>
      </c>
      <c r="AV147" s="13" t="s">
        <v>84</v>
      </c>
      <c r="AW147" s="13" t="s">
        <v>32</v>
      </c>
      <c r="AX147" s="13" t="s">
        <v>77</v>
      </c>
      <c r="AY147" s="164" t="s">
        <v>184</v>
      </c>
    </row>
    <row r="148" spans="1:65" s="14" customFormat="1" x14ac:dyDescent="0.15">
      <c r="B148" s="169"/>
      <c r="D148" s="159" t="s">
        <v>194</v>
      </c>
      <c r="E148" s="170" t="s">
        <v>1</v>
      </c>
      <c r="F148" s="171" t="s">
        <v>1579</v>
      </c>
      <c r="H148" s="172">
        <v>45.683</v>
      </c>
      <c r="L148" s="169"/>
      <c r="M148" s="173"/>
      <c r="N148" s="174"/>
      <c r="O148" s="174"/>
      <c r="P148" s="174"/>
      <c r="Q148" s="174"/>
      <c r="R148" s="174"/>
      <c r="S148" s="174"/>
      <c r="T148" s="175"/>
      <c r="AT148" s="170" t="s">
        <v>194</v>
      </c>
      <c r="AU148" s="170" t="s">
        <v>86</v>
      </c>
      <c r="AV148" s="14" t="s">
        <v>86</v>
      </c>
      <c r="AW148" s="14" t="s">
        <v>32</v>
      </c>
      <c r="AX148" s="14" t="s">
        <v>77</v>
      </c>
      <c r="AY148" s="170" t="s">
        <v>184</v>
      </c>
    </row>
    <row r="149" spans="1:65" s="14" customFormat="1" x14ac:dyDescent="0.15">
      <c r="B149" s="169"/>
      <c r="D149" s="159" t="s">
        <v>194</v>
      </c>
      <c r="E149" s="170" t="s">
        <v>1</v>
      </c>
      <c r="F149" s="171" t="s">
        <v>1577</v>
      </c>
      <c r="H149" s="172">
        <v>25.135000000000002</v>
      </c>
      <c r="L149" s="169"/>
      <c r="M149" s="173"/>
      <c r="N149" s="174"/>
      <c r="O149" s="174"/>
      <c r="P149" s="174"/>
      <c r="Q149" s="174"/>
      <c r="R149" s="174"/>
      <c r="S149" s="174"/>
      <c r="T149" s="175"/>
      <c r="AT149" s="170" t="s">
        <v>194</v>
      </c>
      <c r="AU149" s="170" t="s">
        <v>86</v>
      </c>
      <c r="AV149" s="14" t="s">
        <v>86</v>
      </c>
      <c r="AW149" s="14" t="s">
        <v>32</v>
      </c>
      <c r="AX149" s="14" t="s">
        <v>77</v>
      </c>
      <c r="AY149" s="170" t="s">
        <v>184</v>
      </c>
    </row>
    <row r="150" spans="1:65" s="14" customFormat="1" x14ac:dyDescent="0.15">
      <c r="B150" s="169"/>
      <c r="D150" s="159" t="s">
        <v>194</v>
      </c>
      <c r="E150" s="170" t="s">
        <v>1</v>
      </c>
      <c r="F150" s="171" t="s">
        <v>1580</v>
      </c>
      <c r="H150" s="172">
        <v>31.361000000000001</v>
      </c>
      <c r="L150" s="169"/>
      <c r="M150" s="173"/>
      <c r="N150" s="174"/>
      <c r="O150" s="174"/>
      <c r="P150" s="174"/>
      <c r="Q150" s="174"/>
      <c r="R150" s="174"/>
      <c r="S150" s="174"/>
      <c r="T150" s="175"/>
      <c r="AT150" s="170" t="s">
        <v>194</v>
      </c>
      <c r="AU150" s="170" t="s">
        <v>86</v>
      </c>
      <c r="AV150" s="14" t="s">
        <v>86</v>
      </c>
      <c r="AW150" s="14" t="s">
        <v>32</v>
      </c>
      <c r="AX150" s="14" t="s">
        <v>77</v>
      </c>
      <c r="AY150" s="170" t="s">
        <v>184</v>
      </c>
    </row>
    <row r="151" spans="1:65" s="15" customFormat="1" x14ac:dyDescent="0.15">
      <c r="B151" s="176"/>
      <c r="D151" s="159" t="s">
        <v>194</v>
      </c>
      <c r="E151" s="177" t="s">
        <v>1</v>
      </c>
      <c r="F151" s="178" t="s">
        <v>242</v>
      </c>
      <c r="H151" s="179">
        <v>102.179</v>
      </c>
      <c r="L151" s="176"/>
      <c r="M151" s="180"/>
      <c r="N151" s="181"/>
      <c r="O151" s="181"/>
      <c r="P151" s="181"/>
      <c r="Q151" s="181"/>
      <c r="R151" s="181"/>
      <c r="S151" s="181"/>
      <c r="T151" s="182"/>
      <c r="AT151" s="177" t="s">
        <v>194</v>
      </c>
      <c r="AU151" s="177" t="s">
        <v>86</v>
      </c>
      <c r="AV151" s="15" t="s">
        <v>97</v>
      </c>
      <c r="AW151" s="15" t="s">
        <v>32</v>
      </c>
      <c r="AX151" s="15" t="s">
        <v>84</v>
      </c>
      <c r="AY151" s="177" t="s">
        <v>184</v>
      </c>
    </row>
    <row r="152" spans="1:65" s="2" customFormat="1" ht="62.75" customHeight="1" x14ac:dyDescent="0.15">
      <c r="A152" s="30"/>
      <c r="B152" s="146"/>
      <c r="C152" s="147" t="s">
        <v>209</v>
      </c>
      <c r="D152" s="147" t="s">
        <v>186</v>
      </c>
      <c r="E152" s="148" t="s">
        <v>198</v>
      </c>
      <c r="F152" s="149" t="s">
        <v>199</v>
      </c>
      <c r="G152" s="150" t="s">
        <v>189</v>
      </c>
      <c r="H152" s="151">
        <v>45.683</v>
      </c>
      <c r="I152" s="152"/>
      <c r="J152" s="152">
        <f>ROUND(I152*H152,2)</f>
        <v>0</v>
      </c>
      <c r="K152" s="149" t="s">
        <v>190</v>
      </c>
      <c r="L152" s="31"/>
      <c r="M152" s="153" t="s">
        <v>1</v>
      </c>
      <c r="N152" s="154" t="s">
        <v>42</v>
      </c>
      <c r="O152" s="155">
        <v>0.19400000000000001</v>
      </c>
      <c r="P152" s="155">
        <f>O152*H152</f>
        <v>8.862502000000001</v>
      </c>
      <c r="Q152" s="155">
        <v>0</v>
      </c>
      <c r="R152" s="155">
        <f>Q152*H152</f>
        <v>0</v>
      </c>
      <c r="S152" s="155">
        <v>0.32500000000000001</v>
      </c>
      <c r="T152" s="156">
        <f>S152*H152</f>
        <v>14.846975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7" t="s">
        <v>97</v>
      </c>
      <c r="AT152" s="157" t="s">
        <v>186</v>
      </c>
      <c r="AU152" s="157" t="s">
        <v>86</v>
      </c>
      <c r="AY152" s="18" t="s">
        <v>184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8" t="s">
        <v>84</v>
      </c>
      <c r="BK152" s="158">
        <f>ROUND(I152*H152,2)</f>
        <v>0</v>
      </c>
      <c r="BL152" s="18" t="s">
        <v>97</v>
      </c>
      <c r="BM152" s="157" t="s">
        <v>1581</v>
      </c>
    </row>
    <row r="153" spans="1:65" s="13" customFormat="1" x14ac:dyDescent="0.15">
      <c r="B153" s="163"/>
      <c r="D153" s="159" t="s">
        <v>194</v>
      </c>
      <c r="E153" s="164" t="s">
        <v>1</v>
      </c>
      <c r="F153" s="165" t="s">
        <v>265</v>
      </c>
      <c r="H153" s="164" t="s">
        <v>1</v>
      </c>
      <c r="L153" s="163"/>
      <c r="M153" s="166"/>
      <c r="N153" s="167"/>
      <c r="O153" s="167"/>
      <c r="P153" s="167"/>
      <c r="Q153" s="167"/>
      <c r="R153" s="167"/>
      <c r="S153" s="167"/>
      <c r="T153" s="168"/>
      <c r="AT153" s="164" t="s">
        <v>194</v>
      </c>
      <c r="AU153" s="164" t="s">
        <v>86</v>
      </c>
      <c r="AV153" s="13" t="s">
        <v>84</v>
      </c>
      <c r="AW153" s="13" t="s">
        <v>32</v>
      </c>
      <c r="AX153" s="13" t="s">
        <v>77</v>
      </c>
      <c r="AY153" s="164" t="s">
        <v>184</v>
      </c>
    </row>
    <row r="154" spans="1:65" s="13" customFormat="1" x14ac:dyDescent="0.15">
      <c r="B154" s="163"/>
      <c r="D154" s="159" t="s">
        <v>194</v>
      </c>
      <c r="E154" s="164" t="s">
        <v>1</v>
      </c>
      <c r="F154" s="165" t="s">
        <v>196</v>
      </c>
      <c r="H154" s="164" t="s">
        <v>1</v>
      </c>
      <c r="L154" s="163"/>
      <c r="M154" s="166"/>
      <c r="N154" s="167"/>
      <c r="O154" s="167"/>
      <c r="P154" s="167"/>
      <c r="Q154" s="167"/>
      <c r="R154" s="167"/>
      <c r="S154" s="167"/>
      <c r="T154" s="168"/>
      <c r="AT154" s="164" t="s">
        <v>194</v>
      </c>
      <c r="AU154" s="164" t="s">
        <v>86</v>
      </c>
      <c r="AV154" s="13" t="s">
        <v>84</v>
      </c>
      <c r="AW154" s="13" t="s">
        <v>32</v>
      </c>
      <c r="AX154" s="13" t="s">
        <v>77</v>
      </c>
      <c r="AY154" s="164" t="s">
        <v>184</v>
      </c>
    </row>
    <row r="155" spans="1:65" s="14" customFormat="1" x14ac:dyDescent="0.15">
      <c r="B155" s="169"/>
      <c r="D155" s="159" t="s">
        <v>194</v>
      </c>
      <c r="E155" s="170" t="s">
        <v>1</v>
      </c>
      <c r="F155" s="171" t="s">
        <v>1579</v>
      </c>
      <c r="H155" s="172">
        <v>45.683</v>
      </c>
      <c r="L155" s="169"/>
      <c r="M155" s="173"/>
      <c r="N155" s="174"/>
      <c r="O155" s="174"/>
      <c r="P155" s="174"/>
      <c r="Q155" s="174"/>
      <c r="R155" s="174"/>
      <c r="S155" s="174"/>
      <c r="T155" s="175"/>
      <c r="AT155" s="170" t="s">
        <v>194</v>
      </c>
      <c r="AU155" s="170" t="s">
        <v>86</v>
      </c>
      <c r="AV155" s="14" t="s">
        <v>86</v>
      </c>
      <c r="AW155" s="14" t="s">
        <v>32</v>
      </c>
      <c r="AX155" s="14" t="s">
        <v>84</v>
      </c>
      <c r="AY155" s="170" t="s">
        <v>184</v>
      </c>
    </row>
    <row r="156" spans="1:65" s="2" customFormat="1" ht="55.5" customHeight="1" x14ac:dyDescent="0.15">
      <c r="A156" s="30"/>
      <c r="B156" s="146"/>
      <c r="C156" s="147" t="s">
        <v>214</v>
      </c>
      <c r="D156" s="147" t="s">
        <v>186</v>
      </c>
      <c r="E156" s="148" t="s">
        <v>543</v>
      </c>
      <c r="F156" s="149" t="s">
        <v>544</v>
      </c>
      <c r="G156" s="150" t="s">
        <v>189</v>
      </c>
      <c r="H156" s="151">
        <v>38.844999999999999</v>
      </c>
      <c r="I156" s="152"/>
      <c r="J156" s="152">
        <f>ROUND(I156*H156,2)</f>
        <v>0</v>
      </c>
      <c r="K156" s="149" t="s">
        <v>190</v>
      </c>
      <c r="L156" s="31"/>
      <c r="M156" s="153" t="s">
        <v>1</v>
      </c>
      <c r="N156" s="154" t="s">
        <v>42</v>
      </c>
      <c r="O156" s="155">
        <v>9.4E-2</v>
      </c>
      <c r="P156" s="155">
        <f>O156*H156</f>
        <v>3.65143</v>
      </c>
      <c r="Q156" s="155">
        <v>0</v>
      </c>
      <c r="R156" s="155">
        <f>Q156*H156</f>
        <v>0</v>
      </c>
      <c r="S156" s="155">
        <v>9.8000000000000004E-2</v>
      </c>
      <c r="T156" s="156">
        <f>S156*H156</f>
        <v>3.80681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97</v>
      </c>
      <c r="AT156" s="157" t="s">
        <v>186</v>
      </c>
      <c r="AU156" s="157" t="s">
        <v>86</v>
      </c>
      <c r="AY156" s="18" t="s">
        <v>184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97</v>
      </c>
      <c r="BM156" s="157" t="s">
        <v>1582</v>
      </c>
    </row>
    <row r="157" spans="1:65" s="13" customFormat="1" x14ac:dyDescent="0.15">
      <c r="B157" s="163"/>
      <c r="D157" s="159" t="s">
        <v>194</v>
      </c>
      <c r="E157" s="164" t="s">
        <v>1</v>
      </c>
      <c r="F157" s="165" t="s">
        <v>265</v>
      </c>
      <c r="H157" s="164" t="s">
        <v>1</v>
      </c>
      <c r="L157" s="163"/>
      <c r="M157" s="166"/>
      <c r="N157" s="167"/>
      <c r="O157" s="167"/>
      <c r="P157" s="167"/>
      <c r="Q157" s="167"/>
      <c r="R157" s="167"/>
      <c r="S157" s="167"/>
      <c r="T157" s="168"/>
      <c r="AT157" s="164" t="s">
        <v>194</v>
      </c>
      <c r="AU157" s="164" t="s">
        <v>86</v>
      </c>
      <c r="AV157" s="13" t="s">
        <v>84</v>
      </c>
      <c r="AW157" s="13" t="s">
        <v>32</v>
      </c>
      <c r="AX157" s="13" t="s">
        <v>77</v>
      </c>
      <c r="AY157" s="164" t="s">
        <v>184</v>
      </c>
    </row>
    <row r="158" spans="1:65" s="13" customFormat="1" x14ac:dyDescent="0.15">
      <c r="B158" s="163"/>
      <c r="D158" s="159" t="s">
        <v>194</v>
      </c>
      <c r="E158" s="164" t="s">
        <v>1</v>
      </c>
      <c r="F158" s="165" t="s">
        <v>196</v>
      </c>
      <c r="H158" s="164" t="s">
        <v>1</v>
      </c>
      <c r="L158" s="163"/>
      <c r="M158" s="166"/>
      <c r="N158" s="167"/>
      <c r="O158" s="167"/>
      <c r="P158" s="167"/>
      <c r="Q158" s="167"/>
      <c r="R158" s="167"/>
      <c r="S158" s="167"/>
      <c r="T158" s="168"/>
      <c r="AT158" s="164" t="s">
        <v>194</v>
      </c>
      <c r="AU158" s="164" t="s">
        <v>86</v>
      </c>
      <c r="AV158" s="13" t="s">
        <v>84</v>
      </c>
      <c r="AW158" s="13" t="s">
        <v>32</v>
      </c>
      <c r="AX158" s="13" t="s">
        <v>77</v>
      </c>
      <c r="AY158" s="164" t="s">
        <v>184</v>
      </c>
    </row>
    <row r="159" spans="1:65" s="14" customFormat="1" x14ac:dyDescent="0.15">
      <c r="B159" s="169"/>
      <c r="D159" s="159" t="s">
        <v>194</v>
      </c>
      <c r="E159" s="170" t="s">
        <v>1</v>
      </c>
      <c r="F159" s="171" t="s">
        <v>1583</v>
      </c>
      <c r="H159" s="172">
        <v>38.844999999999999</v>
      </c>
      <c r="L159" s="169"/>
      <c r="M159" s="173"/>
      <c r="N159" s="174"/>
      <c r="O159" s="174"/>
      <c r="P159" s="174"/>
      <c r="Q159" s="174"/>
      <c r="R159" s="174"/>
      <c r="S159" s="174"/>
      <c r="T159" s="175"/>
      <c r="AT159" s="170" t="s">
        <v>194</v>
      </c>
      <c r="AU159" s="170" t="s">
        <v>86</v>
      </c>
      <c r="AV159" s="14" t="s">
        <v>86</v>
      </c>
      <c r="AW159" s="14" t="s">
        <v>32</v>
      </c>
      <c r="AX159" s="14" t="s">
        <v>84</v>
      </c>
      <c r="AY159" s="170" t="s">
        <v>184</v>
      </c>
    </row>
    <row r="160" spans="1:65" s="2" customFormat="1" ht="49" customHeight="1" x14ac:dyDescent="0.15">
      <c r="A160" s="30"/>
      <c r="B160" s="146"/>
      <c r="C160" s="147" t="s">
        <v>220</v>
      </c>
      <c r="D160" s="147" t="s">
        <v>186</v>
      </c>
      <c r="E160" s="148" t="s">
        <v>201</v>
      </c>
      <c r="F160" s="149" t="s">
        <v>202</v>
      </c>
      <c r="G160" s="150" t="s">
        <v>189</v>
      </c>
      <c r="H160" s="151">
        <v>45.683</v>
      </c>
      <c r="I160" s="152"/>
      <c r="J160" s="152">
        <f>ROUND(I160*H160,2)</f>
        <v>0</v>
      </c>
      <c r="K160" s="149" t="s">
        <v>1</v>
      </c>
      <c r="L160" s="31"/>
      <c r="M160" s="153" t="s">
        <v>1</v>
      </c>
      <c r="N160" s="154" t="s">
        <v>42</v>
      </c>
      <c r="O160" s="155">
        <v>3.4000000000000002E-2</v>
      </c>
      <c r="P160" s="155">
        <f>O160*H160</f>
        <v>1.5532220000000001</v>
      </c>
      <c r="Q160" s="155">
        <v>9.0000000000000006E-5</v>
      </c>
      <c r="R160" s="155">
        <f>Q160*H160</f>
        <v>4.1114699999999999E-3</v>
      </c>
      <c r="S160" s="155">
        <v>0.25600000000000001</v>
      </c>
      <c r="T160" s="156">
        <f>S160*H160</f>
        <v>11.694848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7" t="s">
        <v>97</v>
      </c>
      <c r="AT160" s="157" t="s">
        <v>186</v>
      </c>
      <c r="AU160" s="157" t="s">
        <v>86</v>
      </c>
      <c r="AY160" s="18" t="s">
        <v>184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8" t="s">
        <v>84</v>
      </c>
      <c r="BK160" s="158">
        <f>ROUND(I160*H160,2)</f>
        <v>0</v>
      </c>
      <c r="BL160" s="18" t="s">
        <v>97</v>
      </c>
      <c r="BM160" s="157" t="s">
        <v>1584</v>
      </c>
    </row>
    <row r="161" spans="1:65" s="2" customFormat="1" ht="30" x14ac:dyDescent="0.15">
      <c r="A161" s="30"/>
      <c r="B161" s="31"/>
      <c r="C161" s="30"/>
      <c r="D161" s="159" t="s">
        <v>192</v>
      </c>
      <c r="E161" s="30"/>
      <c r="F161" s="160" t="s">
        <v>204</v>
      </c>
      <c r="G161" s="30"/>
      <c r="H161" s="30"/>
      <c r="I161" s="30"/>
      <c r="J161" s="30"/>
      <c r="K161" s="30"/>
      <c r="L161" s="31"/>
      <c r="M161" s="161"/>
      <c r="N161" s="162"/>
      <c r="O161" s="56"/>
      <c r="P161" s="56"/>
      <c r="Q161" s="56"/>
      <c r="R161" s="56"/>
      <c r="S161" s="56"/>
      <c r="T161" s="57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8" t="s">
        <v>192</v>
      </c>
      <c r="AU161" s="18" t="s">
        <v>86</v>
      </c>
    </row>
    <row r="162" spans="1:65" s="13" customFormat="1" x14ac:dyDescent="0.15">
      <c r="B162" s="163"/>
      <c r="D162" s="159" t="s">
        <v>194</v>
      </c>
      <c r="E162" s="164" t="s">
        <v>1</v>
      </c>
      <c r="F162" s="165" t="s">
        <v>265</v>
      </c>
      <c r="H162" s="164" t="s">
        <v>1</v>
      </c>
      <c r="L162" s="163"/>
      <c r="M162" s="166"/>
      <c r="N162" s="167"/>
      <c r="O162" s="167"/>
      <c r="P162" s="167"/>
      <c r="Q162" s="167"/>
      <c r="R162" s="167"/>
      <c r="S162" s="167"/>
      <c r="T162" s="168"/>
      <c r="AT162" s="164" t="s">
        <v>194</v>
      </c>
      <c r="AU162" s="164" t="s">
        <v>86</v>
      </c>
      <c r="AV162" s="13" t="s">
        <v>84</v>
      </c>
      <c r="AW162" s="13" t="s">
        <v>32</v>
      </c>
      <c r="AX162" s="13" t="s">
        <v>77</v>
      </c>
      <c r="AY162" s="164" t="s">
        <v>184</v>
      </c>
    </row>
    <row r="163" spans="1:65" s="13" customFormat="1" x14ac:dyDescent="0.15">
      <c r="B163" s="163"/>
      <c r="D163" s="159" t="s">
        <v>194</v>
      </c>
      <c r="E163" s="164" t="s">
        <v>1</v>
      </c>
      <c r="F163" s="165" t="s">
        <v>196</v>
      </c>
      <c r="H163" s="164" t="s">
        <v>1</v>
      </c>
      <c r="L163" s="163"/>
      <c r="M163" s="166"/>
      <c r="N163" s="167"/>
      <c r="O163" s="167"/>
      <c r="P163" s="167"/>
      <c r="Q163" s="167"/>
      <c r="R163" s="167"/>
      <c r="S163" s="167"/>
      <c r="T163" s="168"/>
      <c r="AT163" s="164" t="s">
        <v>194</v>
      </c>
      <c r="AU163" s="164" t="s">
        <v>86</v>
      </c>
      <c r="AV163" s="13" t="s">
        <v>84</v>
      </c>
      <c r="AW163" s="13" t="s">
        <v>32</v>
      </c>
      <c r="AX163" s="13" t="s">
        <v>77</v>
      </c>
      <c r="AY163" s="164" t="s">
        <v>184</v>
      </c>
    </row>
    <row r="164" spans="1:65" s="14" customFormat="1" x14ac:dyDescent="0.15">
      <c r="B164" s="169"/>
      <c r="D164" s="159" t="s">
        <v>194</v>
      </c>
      <c r="E164" s="170" t="s">
        <v>1</v>
      </c>
      <c r="F164" s="171" t="s">
        <v>1579</v>
      </c>
      <c r="H164" s="172">
        <v>45.683</v>
      </c>
      <c r="L164" s="169"/>
      <c r="M164" s="173"/>
      <c r="N164" s="174"/>
      <c r="O164" s="174"/>
      <c r="P164" s="174"/>
      <c r="Q164" s="174"/>
      <c r="R164" s="174"/>
      <c r="S164" s="174"/>
      <c r="T164" s="175"/>
      <c r="AT164" s="170" t="s">
        <v>194</v>
      </c>
      <c r="AU164" s="170" t="s">
        <v>86</v>
      </c>
      <c r="AV164" s="14" t="s">
        <v>86</v>
      </c>
      <c r="AW164" s="14" t="s">
        <v>32</v>
      </c>
      <c r="AX164" s="14" t="s">
        <v>84</v>
      </c>
      <c r="AY164" s="170" t="s">
        <v>184</v>
      </c>
    </row>
    <row r="165" spans="1:65" s="2" customFormat="1" ht="49" customHeight="1" x14ac:dyDescent="0.15">
      <c r="A165" s="30"/>
      <c r="B165" s="146"/>
      <c r="C165" s="147" t="s">
        <v>226</v>
      </c>
      <c r="D165" s="147" t="s">
        <v>186</v>
      </c>
      <c r="E165" s="148" t="s">
        <v>205</v>
      </c>
      <c r="F165" s="149" t="s">
        <v>206</v>
      </c>
      <c r="G165" s="150" t="s">
        <v>189</v>
      </c>
      <c r="H165" s="151">
        <v>45.683</v>
      </c>
      <c r="I165" s="152"/>
      <c r="J165" s="152">
        <f>ROUND(I165*H165,2)</f>
        <v>0</v>
      </c>
      <c r="K165" s="149" t="s">
        <v>1</v>
      </c>
      <c r="L165" s="31"/>
      <c r="M165" s="153" t="s">
        <v>1</v>
      </c>
      <c r="N165" s="154" t="s">
        <v>42</v>
      </c>
      <c r="O165" s="155">
        <v>3.4000000000000002E-2</v>
      </c>
      <c r="P165" s="155">
        <f>O165*H165</f>
        <v>1.5532220000000001</v>
      </c>
      <c r="Q165" s="155">
        <v>9.0000000000000006E-5</v>
      </c>
      <c r="R165" s="155">
        <f>Q165*H165</f>
        <v>4.1114699999999999E-3</v>
      </c>
      <c r="S165" s="155">
        <v>0.23499999999999999</v>
      </c>
      <c r="T165" s="156">
        <f>S165*H165</f>
        <v>10.735505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7" t="s">
        <v>97</v>
      </c>
      <c r="AT165" s="157" t="s">
        <v>186</v>
      </c>
      <c r="AU165" s="157" t="s">
        <v>86</v>
      </c>
      <c r="AY165" s="18" t="s">
        <v>184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8" t="s">
        <v>84</v>
      </c>
      <c r="BK165" s="158">
        <f>ROUND(I165*H165,2)</f>
        <v>0</v>
      </c>
      <c r="BL165" s="18" t="s">
        <v>97</v>
      </c>
      <c r="BM165" s="157" t="s">
        <v>1585</v>
      </c>
    </row>
    <row r="166" spans="1:65" s="2" customFormat="1" ht="30" x14ac:dyDescent="0.15">
      <c r="A166" s="30"/>
      <c r="B166" s="31"/>
      <c r="C166" s="30"/>
      <c r="D166" s="159" t="s">
        <v>192</v>
      </c>
      <c r="E166" s="30"/>
      <c r="F166" s="160" t="s">
        <v>208</v>
      </c>
      <c r="G166" s="30"/>
      <c r="H166" s="30"/>
      <c r="I166" s="30"/>
      <c r="J166" s="30"/>
      <c r="K166" s="30"/>
      <c r="L166" s="31"/>
      <c r="M166" s="161"/>
      <c r="N166" s="162"/>
      <c r="O166" s="56"/>
      <c r="P166" s="56"/>
      <c r="Q166" s="56"/>
      <c r="R166" s="56"/>
      <c r="S166" s="56"/>
      <c r="T166" s="57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T166" s="18" t="s">
        <v>192</v>
      </c>
      <c r="AU166" s="18" t="s">
        <v>86</v>
      </c>
    </row>
    <row r="167" spans="1:65" s="13" customFormat="1" x14ac:dyDescent="0.15">
      <c r="B167" s="163"/>
      <c r="D167" s="159" t="s">
        <v>194</v>
      </c>
      <c r="E167" s="164" t="s">
        <v>1</v>
      </c>
      <c r="F167" s="165" t="s">
        <v>265</v>
      </c>
      <c r="H167" s="164" t="s">
        <v>1</v>
      </c>
      <c r="L167" s="163"/>
      <c r="M167" s="166"/>
      <c r="N167" s="167"/>
      <c r="O167" s="167"/>
      <c r="P167" s="167"/>
      <c r="Q167" s="167"/>
      <c r="R167" s="167"/>
      <c r="S167" s="167"/>
      <c r="T167" s="168"/>
      <c r="AT167" s="164" t="s">
        <v>194</v>
      </c>
      <c r="AU167" s="164" t="s">
        <v>86</v>
      </c>
      <c r="AV167" s="13" t="s">
        <v>84</v>
      </c>
      <c r="AW167" s="13" t="s">
        <v>32</v>
      </c>
      <c r="AX167" s="13" t="s">
        <v>77</v>
      </c>
      <c r="AY167" s="164" t="s">
        <v>184</v>
      </c>
    </row>
    <row r="168" spans="1:65" s="13" customFormat="1" x14ac:dyDescent="0.15">
      <c r="B168" s="163"/>
      <c r="D168" s="159" t="s">
        <v>194</v>
      </c>
      <c r="E168" s="164" t="s">
        <v>1</v>
      </c>
      <c r="F168" s="165" t="s">
        <v>196</v>
      </c>
      <c r="H168" s="164" t="s">
        <v>1</v>
      </c>
      <c r="L168" s="163"/>
      <c r="M168" s="166"/>
      <c r="N168" s="167"/>
      <c r="O168" s="167"/>
      <c r="P168" s="167"/>
      <c r="Q168" s="167"/>
      <c r="R168" s="167"/>
      <c r="S168" s="167"/>
      <c r="T168" s="168"/>
      <c r="AT168" s="164" t="s">
        <v>194</v>
      </c>
      <c r="AU168" s="164" t="s">
        <v>86</v>
      </c>
      <c r="AV168" s="13" t="s">
        <v>84</v>
      </c>
      <c r="AW168" s="13" t="s">
        <v>32</v>
      </c>
      <c r="AX168" s="13" t="s">
        <v>77</v>
      </c>
      <c r="AY168" s="164" t="s">
        <v>184</v>
      </c>
    </row>
    <row r="169" spans="1:65" s="14" customFormat="1" x14ac:dyDescent="0.15">
      <c r="B169" s="169"/>
      <c r="D169" s="159" t="s">
        <v>194</v>
      </c>
      <c r="E169" s="170" t="s">
        <v>1</v>
      </c>
      <c r="F169" s="171" t="s">
        <v>1579</v>
      </c>
      <c r="H169" s="172">
        <v>45.683</v>
      </c>
      <c r="L169" s="169"/>
      <c r="M169" s="173"/>
      <c r="N169" s="174"/>
      <c r="O169" s="174"/>
      <c r="P169" s="174"/>
      <c r="Q169" s="174"/>
      <c r="R169" s="174"/>
      <c r="S169" s="174"/>
      <c r="T169" s="175"/>
      <c r="AT169" s="170" t="s">
        <v>194</v>
      </c>
      <c r="AU169" s="170" t="s">
        <v>86</v>
      </c>
      <c r="AV169" s="14" t="s">
        <v>86</v>
      </c>
      <c r="AW169" s="14" t="s">
        <v>32</v>
      </c>
      <c r="AX169" s="14" t="s">
        <v>84</v>
      </c>
      <c r="AY169" s="170" t="s">
        <v>184</v>
      </c>
    </row>
    <row r="170" spans="1:65" s="2" customFormat="1" ht="49" customHeight="1" x14ac:dyDescent="0.15">
      <c r="A170" s="30"/>
      <c r="B170" s="146"/>
      <c r="C170" s="147" t="s">
        <v>232</v>
      </c>
      <c r="D170" s="147" t="s">
        <v>186</v>
      </c>
      <c r="E170" s="148" t="s">
        <v>210</v>
      </c>
      <c r="F170" s="149" t="s">
        <v>211</v>
      </c>
      <c r="G170" s="150" t="s">
        <v>189</v>
      </c>
      <c r="H170" s="151">
        <v>45.683</v>
      </c>
      <c r="I170" s="152"/>
      <c r="J170" s="152">
        <f>ROUND(I170*H170,2)</f>
        <v>0</v>
      </c>
      <c r="K170" s="149" t="s">
        <v>190</v>
      </c>
      <c r="L170" s="31"/>
      <c r="M170" s="153" t="s">
        <v>1</v>
      </c>
      <c r="N170" s="154" t="s">
        <v>42</v>
      </c>
      <c r="O170" s="155">
        <v>1.6E-2</v>
      </c>
      <c r="P170" s="155">
        <f>O170*H170</f>
        <v>0.73092800000000002</v>
      </c>
      <c r="Q170" s="155">
        <v>4.0000000000000003E-5</v>
      </c>
      <c r="R170" s="155">
        <f>Q170*H170</f>
        <v>1.8273200000000001E-3</v>
      </c>
      <c r="S170" s="155">
        <v>9.1999999999999998E-2</v>
      </c>
      <c r="T170" s="156">
        <f>S170*H170</f>
        <v>4.2028359999999996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97</v>
      </c>
      <c r="AT170" s="157" t="s">
        <v>186</v>
      </c>
      <c r="AU170" s="157" t="s">
        <v>86</v>
      </c>
      <c r="AY170" s="18" t="s">
        <v>184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84</v>
      </c>
      <c r="BK170" s="158">
        <f>ROUND(I170*H170,2)</f>
        <v>0</v>
      </c>
      <c r="BL170" s="18" t="s">
        <v>97</v>
      </c>
      <c r="BM170" s="157" t="s">
        <v>1586</v>
      </c>
    </row>
    <row r="171" spans="1:65" s="2" customFormat="1" ht="30" x14ac:dyDescent="0.15">
      <c r="A171" s="30"/>
      <c r="B171" s="31"/>
      <c r="C171" s="30"/>
      <c r="D171" s="159" t="s">
        <v>192</v>
      </c>
      <c r="E171" s="30"/>
      <c r="F171" s="160" t="s">
        <v>213</v>
      </c>
      <c r="G171" s="30"/>
      <c r="H171" s="30"/>
      <c r="I171" s="30"/>
      <c r="J171" s="30"/>
      <c r="K171" s="30"/>
      <c r="L171" s="31"/>
      <c r="M171" s="161"/>
      <c r="N171" s="162"/>
      <c r="O171" s="56"/>
      <c r="P171" s="56"/>
      <c r="Q171" s="56"/>
      <c r="R171" s="56"/>
      <c r="S171" s="56"/>
      <c r="T171" s="57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T171" s="18" t="s">
        <v>192</v>
      </c>
      <c r="AU171" s="18" t="s">
        <v>86</v>
      </c>
    </row>
    <row r="172" spans="1:65" s="13" customFormat="1" x14ac:dyDescent="0.15">
      <c r="B172" s="163"/>
      <c r="D172" s="159" t="s">
        <v>194</v>
      </c>
      <c r="E172" s="164" t="s">
        <v>1</v>
      </c>
      <c r="F172" s="165" t="s">
        <v>265</v>
      </c>
      <c r="H172" s="164" t="s">
        <v>1</v>
      </c>
      <c r="L172" s="163"/>
      <c r="M172" s="166"/>
      <c r="N172" s="167"/>
      <c r="O172" s="167"/>
      <c r="P172" s="167"/>
      <c r="Q172" s="167"/>
      <c r="R172" s="167"/>
      <c r="S172" s="167"/>
      <c r="T172" s="168"/>
      <c r="AT172" s="164" t="s">
        <v>194</v>
      </c>
      <c r="AU172" s="164" t="s">
        <v>86</v>
      </c>
      <c r="AV172" s="13" t="s">
        <v>84</v>
      </c>
      <c r="AW172" s="13" t="s">
        <v>32</v>
      </c>
      <c r="AX172" s="13" t="s">
        <v>77</v>
      </c>
      <c r="AY172" s="164" t="s">
        <v>184</v>
      </c>
    </row>
    <row r="173" spans="1:65" s="13" customFormat="1" x14ac:dyDescent="0.15">
      <c r="B173" s="163"/>
      <c r="D173" s="159" t="s">
        <v>194</v>
      </c>
      <c r="E173" s="164" t="s">
        <v>1</v>
      </c>
      <c r="F173" s="165" t="s">
        <v>196</v>
      </c>
      <c r="H173" s="164" t="s">
        <v>1</v>
      </c>
      <c r="L173" s="163"/>
      <c r="M173" s="166"/>
      <c r="N173" s="167"/>
      <c r="O173" s="167"/>
      <c r="P173" s="167"/>
      <c r="Q173" s="167"/>
      <c r="R173" s="167"/>
      <c r="S173" s="167"/>
      <c r="T173" s="168"/>
      <c r="AT173" s="164" t="s">
        <v>194</v>
      </c>
      <c r="AU173" s="164" t="s">
        <v>86</v>
      </c>
      <c r="AV173" s="13" t="s">
        <v>84</v>
      </c>
      <c r="AW173" s="13" t="s">
        <v>32</v>
      </c>
      <c r="AX173" s="13" t="s">
        <v>77</v>
      </c>
      <c r="AY173" s="164" t="s">
        <v>184</v>
      </c>
    </row>
    <row r="174" spans="1:65" s="14" customFormat="1" x14ac:dyDescent="0.15">
      <c r="B174" s="169"/>
      <c r="D174" s="159" t="s">
        <v>194</v>
      </c>
      <c r="E174" s="170" t="s">
        <v>1</v>
      </c>
      <c r="F174" s="171" t="s">
        <v>1579</v>
      </c>
      <c r="H174" s="172">
        <v>45.683</v>
      </c>
      <c r="L174" s="169"/>
      <c r="M174" s="173"/>
      <c r="N174" s="174"/>
      <c r="O174" s="174"/>
      <c r="P174" s="174"/>
      <c r="Q174" s="174"/>
      <c r="R174" s="174"/>
      <c r="S174" s="174"/>
      <c r="T174" s="175"/>
      <c r="AT174" s="170" t="s">
        <v>194</v>
      </c>
      <c r="AU174" s="170" t="s">
        <v>86</v>
      </c>
      <c r="AV174" s="14" t="s">
        <v>86</v>
      </c>
      <c r="AW174" s="14" t="s">
        <v>32</v>
      </c>
      <c r="AX174" s="14" t="s">
        <v>84</v>
      </c>
      <c r="AY174" s="170" t="s">
        <v>184</v>
      </c>
    </row>
    <row r="175" spans="1:65" s="2" customFormat="1" ht="44.25" customHeight="1" x14ac:dyDescent="0.15">
      <c r="A175" s="30"/>
      <c r="B175" s="146"/>
      <c r="C175" s="147" t="s">
        <v>236</v>
      </c>
      <c r="D175" s="147" t="s">
        <v>186</v>
      </c>
      <c r="E175" s="148" t="s">
        <v>1013</v>
      </c>
      <c r="F175" s="149" t="s">
        <v>1014</v>
      </c>
      <c r="G175" s="150" t="s">
        <v>229</v>
      </c>
      <c r="H175" s="151">
        <v>18</v>
      </c>
      <c r="I175" s="152"/>
      <c r="J175" s="152">
        <f>ROUND(I175*H175,2)</f>
        <v>0</v>
      </c>
      <c r="K175" s="149" t="s">
        <v>190</v>
      </c>
      <c r="L175" s="31"/>
      <c r="M175" s="153" t="s">
        <v>1</v>
      </c>
      <c r="N175" s="154" t="s">
        <v>42</v>
      </c>
      <c r="O175" s="155">
        <v>0.27200000000000002</v>
      </c>
      <c r="P175" s="155">
        <f>O175*H175</f>
        <v>4.8960000000000008</v>
      </c>
      <c r="Q175" s="155">
        <v>0</v>
      </c>
      <c r="R175" s="155">
        <f>Q175*H175</f>
        <v>0</v>
      </c>
      <c r="S175" s="155">
        <v>0.28999999999999998</v>
      </c>
      <c r="T175" s="156">
        <f>S175*H175</f>
        <v>5.22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7" t="s">
        <v>97</v>
      </c>
      <c r="AT175" s="157" t="s">
        <v>186</v>
      </c>
      <c r="AU175" s="157" t="s">
        <v>86</v>
      </c>
      <c r="AY175" s="18" t="s">
        <v>184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8" t="s">
        <v>84</v>
      </c>
      <c r="BK175" s="158">
        <f>ROUND(I175*H175,2)</f>
        <v>0</v>
      </c>
      <c r="BL175" s="18" t="s">
        <v>97</v>
      </c>
      <c r="BM175" s="157" t="s">
        <v>1587</v>
      </c>
    </row>
    <row r="176" spans="1:65" s="14" customFormat="1" x14ac:dyDescent="0.15">
      <c r="B176" s="169"/>
      <c r="D176" s="159" t="s">
        <v>194</v>
      </c>
      <c r="E176" s="170" t="s">
        <v>1</v>
      </c>
      <c r="F176" s="171" t="s">
        <v>1588</v>
      </c>
      <c r="H176" s="172">
        <v>18</v>
      </c>
      <c r="L176" s="169"/>
      <c r="M176" s="173"/>
      <c r="N176" s="174"/>
      <c r="O176" s="174"/>
      <c r="P176" s="174"/>
      <c r="Q176" s="174"/>
      <c r="R176" s="174"/>
      <c r="S176" s="174"/>
      <c r="T176" s="175"/>
      <c r="AT176" s="170" t="s">
        <v>194</v>
      </c>
      <c r="AU176" s="170" t="s">
        <v>86</v>
      </c>
      <c r="AV176" s="14" t="s">
        <v>86</v>
      </c>
      <c r="AW176" s="14" t="s">
        <v>32</v>
      </c>
      <c r="AX176" s="14" t="s">
        <v>84</v>
      </c>
      <c r="AY176" s="170" t="s">
        <v>184</v>
      </c>
    </row>
    <row r="177" spans="1:65" s="2" customFormat="1" ht="24.25" customHeight="1" x14ac:dyDescent="0.15">
      <c r="A177" s="30"/>
      <c r="B177" s="146"/>
      <c r="C177" s="147" t="s">
        <v>143</v>
      </c>
      <c r="D177" s="147" t="s">
        <v>186</v>
      </c>
      <c r="E177" s="148" t="s">
        <v>215</v>
      </c>
      <c r="F177" s="149" t="s">
        <v>216</v>
      </c>
      <c r="G177" s="150" t="s">
        <v>217</v>
      </c>
      <c r="H177" s="151">
        <v>27</v>
      </c>
      <c r="I177" s="152"/>
      <c r="J177" s="152">
        <f>ROUND(I177*H177,2)</f>
        <v>0</v>
      </c>
      <c r="K177" s="149" t="s">
        <v>190</v>
      </c>
      <c r="L177" s="31"/>
      <c r="M177" s="153" t="s">
        <v>1</v>
      </c>
      <c r="N177" s="154" t="s">
        <v>42</v>
      </c>
      <c r="O177" s="155">
        <v>0.184</v>
      </c>
      <c r="P177" s="155">
        <f>O177*H177</f>
        <v>4.968</v>
      </c>
      <c r="Q177" s="155">
        <v>3.0000000000000001E-5</v>
      </c>
      <c r="R177" s="155">
        <f>Q177*H177</f>
        <v>8.1000000000000006E-4</v>
      </c>
      <c r="S177" s="155">
        <v>0</v>
      </c>
      <c r="T177" s="156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7" t="s">
        <v>97</v>
      </c>
      <c r="AT177" s="157" t="s">
        <v>186</v>
      </c>
      <c r="AU177" s="157" t="s">
        <v>86</v>
      </c>
      <c r="AY177" s="18" t="s">
        <v>184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8" t="s">
        <v>84</v>
      </c>
      <c r="BK177" s="158">
        <f>ROUND(I177*H177,2)</f>
        <v>0</v>
      </c>
      <c r="BL177" s="18" t="s">
        <v>97</v>
      </c>
      <c r="BM177" s="157" t="s">
        <v>1589</v>
      </c>
    </row>
    <row r="178" spans="1:65" s="14" customFormat="1" x14ac:dyDescent="0.15">
      <c r="B178" s="169"/>
      <c r="D178" s="159" t="s">
        <v>194</v>
      </c>
      <c r="E178" s="170" t="s">
        <v>1</v>
      </c>
      <c r="F178" s="171" t="s">
        <v>1590</v>
      </c>
      <c r="H178" s="172">
        <v>27</v>
      </c>
      <c r="L178" s="169"/>
      <c r="M178" s="173"/>
      <c r="N178" s="174"/>
      <c r="O178" s="174"/>
      <c r="P178" s="174"/>
      <c r="Q178" s="174"/>
      <c r="R178" s="174"/>
      <c r="S178" s="174"/>
      <c r="T178" s="175"/>
      <c r="AT178" s="170" t="s">
        <v>194</v>
      </c>
      <c r="AU178" s="170" t="s">
        <v>86</v>
      </c>
      <c r="AV178" s="14" t="s">
        <v>86</v>
      </c>
      <c r="AW178" s="14" t="s">
        <v>32</v>
      </c>
      <c r="AX178" s="14" t="s">
        <v>84</v>
      </c>
      <c r="AY178" s="170" t="s">
        <v>184</v>
      </c>
    </row>
    <row r="179" spans="1:65" s="2" customFormat="1" ht="66.75" customHeight="1" x14ac:dyDescent="0.15">
      <c r="A179" s="30"/>
      <c r="B179" s="146"/>
      <c r="C179" s="147" t="s">
        <v>146</v>
      </c>
      <c r="D179" s="147" t="s">
        <v>186</v>
      </c>
      <c r="E179" s="148" t="s">
        <v>707</v>
      </c>
      <c r="F179" s="149" t="s">
        <v>234</v>
      </c>
      <c r="G179" s="150" t="s">
        <v>229</v>
      </c>
      <c r="H179" s="151">
        <v>7.7</v>
      </c>
      <c r="I179" s="152"/>
      <c r="J179" s="152">
        <f>ROUND(I179*H179,2)</f>
        <v>0</v>
      </c>
      <c r="K179" s="149" t="s">
        <v>190</v>
      </c>
      <c r="L179" s="31"/>
      <c r="M179" s="153" t="s">
        <v>1</v>
      </c>
      <c r="N179" s="154" t="s">
        <v>42</v>
      </c>
      <c r="O179" s="155">
        <v>0.70299999999999996</v>
      </c>
      <c r="P179" s="155">
        <f>O179*H179</f>
        <v>5.4131</v>
      </c>
      <c r="Q179" s="155">
        <v>8.6800000000000002E-3</v>
      </c>
      <c r="R179" s="155">
        <f>Q179*H179</f>
        <v>6.6836000000000007E-2</v>
      </c>
      <c r="S179" s="155">
        <v>0</v>
      </c>
      <c r="T179" s="156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7" t="s">
        <v>97</v>
      </c>
      <c r="AT179" s="157" t="s">
        <v>186</v>
      </c>
      <c r="AU179" s="157" t="s">
        <v>86</v>
      </c>
      <c r="AY179" s="18" t="s">
        <v>184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8" t="s">
        <v>84</v>
      </c>
      <c r="BK179" s="158">
        <f>ROUND(I179*H179,2)</f>
        <v>0</v>
      </c>
      <c r="BL179" s="18" t="s">
        <v>97</v>
      </c>
      <c r="BM179" s="157" t="s">
        <v>1591</v>
      </c>
    </row>
    <row r="180" spans="1:65" s="14" customFormat="1" x14ac:dyDescent="0.15">
      <c r="B180" s="169"/>
      <c r="D180" s="159" t="s">
        <v>194</v>
      </c>
      <c r="E180" s="170" t="s">
        <v>1</v>
      </c>
      <c r="F180" s="171" t="s">
        <v>1592</v>
      </c>
      <c r="H180" s="172">
        <v>7.7</v>
      </c>
      <c r="L180" s="169"/>
      <c r="M180" s="173"/>
      <c r="N180" s="174"/>
      <c r="O180" s="174"/>
      <c r="P180" s="174"/>
      <c r="Q180" s="174"/>
      <c r="R180" s="174"/>
      <c r="S180" s="174"/>
      <c r="T180" s="175"/>
      <c r="AT180" s="170" t="s">
        <v>194</v>
      </c>
      <c r="AU180" s="170" t="s">
        <v>86</v>
      </c>
      <c r="AV180" s="14" t="s">
        <v>86</v>
      </c>
      <c r="AW180" s="14" t="s">
        <v>32</v>
      </c>
      <c r="AX180" s="14" t="s">
        <v>84</v>
      </c>
      <c r="AY180" s="170" t="s">
        <v>184</v>
      </c>
    </row>
    <row r="181" spans="1:65" s="2" customFormat="1" ht="101.25" customHeight="1" x14ac:dyDescent="0.15">
      <c r="A181" s="30"/>
      <c r="B181" s="146"/>
      <c r="C181" s="147" t="s">
        <v>254</v>
      </c>
      <c r="D181" s="147" t="s">
        <v>186</v>
      </c>
      <c r="E181" s="148" t="s">
        <v>559</v>
      </c>
      <c r="F181" s="149" t="s">
        <v>560</v>
      </c>
      <c r="G181" s="150" t="s">
        <v>229</v>
      </c>
      <c r="H181" s="151">
        <v>5.5</v>
      </c>
      <c r="I181" s="152"/>
      <c r="J181" s="152">
        <f>ROUND(I181*H181,2)</f>
        <v>0</v>
      </c>
      <c r="K181" s="149" t="s">
        <v>190</v>
      </c>
      <c r="L181" s="31"/>
      <c r="M181" s="153" t="s">
        <v>1</v>
      </c>
      <c r="N181" s="154" t="s">
        <v>42</v>
      </c>
      <c r="O181" s="155">
        <v>1.153</v>
      </c>
      <c r="P181" s="155">
        <f>O181*H181</f>
        <v>6.3414999999999999</v>
      </c>
      <c r="Q181" s="155">
        <v>1.269E-2</v>
      </c>
      <c r="R181" s="155">
        <f>Q181*H181</f>
        <v>6.9794999999999996E-2</v>
      </c>
      <c r="S181" s="155">
        <v>0</v>
      </c>
      <c r="T181" s="156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7" t="s">
        <v>97</v>
      </c>
      <c r="AT181" s="157" t="s">
        <v>186</v>
      </c>
      <c r="AU181" s="157" t="s">
        <v>86</v>
      </c>
      <c r="AY181" s="18" t="s">
        <v>184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8" t="s">
        <v>84</v>
      </c>
      <c r="BK181" s="158">
        <f>ROUND(I181*H181,2)</f>
        <v>0</v>
      </c>
      <c r="BL181" s="18" t="s">
        <v>97</v>
      </c>
      <c r="BM181" s="157" t="s">
        <v>1593</v>
      </c>
    </row>
    <row r="182" spans="1:65" s="14" customFormat="1" x14ac:dyDescent="0.15">
      <c r="B182" s="169"/>
      <c r="D182" s="159" t="s">
        <v>194</v>
      </c>
      <c r="E182" s="170" t="s">
        <v>1</v>
      </c>
      <c r="F182" s="171" t="s">
        <v>1594</v>
      </c>
      <c r="H182" s="172">
        <v>5.5</v>
      </c>
      <c r="L182" s="169"/>
      <c r="M182" s="173"/>
      <c r="N182" s="174"/>
      <c r="O182" s="174"/>
      <c r="P182" s="174"/>
      <c r="Q182" s="174"/>
      <c r="R182" s="174"/>
      <c r="S182" s="174"/>
      <c r="T182" s="175"/>
      <c r="AT182" s="170" t="s">
        <v>194</v>
      </c>
      <c r="AU182" s="170" t="s">
        <v>86</v>
      </c>
      <c r="AV182" s="14" t="s">
        <v>86</v>
      </c>
      <c r="AW182" s="14" t="s">
        <v>32</v>
      </c>
      <c r="AX182" s="14" t="s">
        <v>84</v>
      </c>
      <c r="AY182" s="170" t="s">
        <v>184</v>
      </c>
    </row>
    <row r="183" spans="1:65" s="2" customFormat="1" ht="66.75" customHeight="1" x14ac:dyDescent="0.15">
      <c r="A183" s="30"/>
      <c r="B183" s="146"/>
      <c r="C183" s="147" t="s">
        <v>261</v>
      </c>
      <c r="D183" s="147" t="s">
        <v>186</v>
      </c>
      <c r="E183" s="148" t="s">
        <v>233</v>
      </c>
      <c r="F183" s="149" t="s">
        <v>234</v>
      </c>
      <c r="G183" s="150" t="s">
        <v>229</v>
      </c>
      <c r="H183" s="151">
        <v>11</v>
      </c>
      <c r="I183" s="152"/>
      <c r="J183" s="152">
        <f>ROUND(I183*H183,2)</f>
        <v>0</v>
      </c>
      <c r="K183" s="149" t="s">
        <v>190</v>
      </c>
      <c r="L183" s="31"/>
      <c r="M183" s="153" t="s">
        <v>1</v>
      </c>
      <c r="N183" s="154" t="s">
        <v>42</v>
      </c>
      <c r="O183" s="155">
        <v>0.54700000000000004</v>
      </c>
      <c r="P183" s="155">
        <f>O183*H183</f>
        <v>6.0170000000000003</v>
      </c>
      <c r="Q183" s="155">
        <v>3.6900000000000002E-2</v>
      </c>
      <c r="R183" s="155">
        <f>Q183*H183</f>
        <v>0.40590000000000004</v>
      </c>
      <c r="S183" s="155">
        <v>0</v>
      </c>
      <c r="T183" s="156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7" t="s">
        <v>97</v>
      </c>
      <c r="AT183" s="157" t="s">
        <v>186</v>
      </c>
      <c r="AU183" s="157" t="s">
        <v>86</v>
      </c>
      <c r="AY183" s="18" t="s">
        <v>184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8" t="s">
        <v>84</v>
      </c>
      <c r="BK183" s="158">
        <f>ROUND(I183*H183,2)</f>
        <v>0</v>
      </c>
      <c r="BL183" s="18" t="s">
        <v>97</v>
      </c>
      <c r="BM183" s="157" t="s">
        <v>1595</v>
      </c>
    </row>
    <row r="184" spans="1:65" s="14" customFormat="1" x14ac:dyDescent="0.15">
      <c r="B184" s="169"/>
      <c r="D184" s="159" t="s">
        <v>194</v>
      </c>
      <c r="E184" s="170" t="s">
        <v>1</v>
      </c>
      <c r="F184" s="171" t="s">
        <v>1596</v>
      </c>
      <c r="H184" s="172">
        <v>11</v>
      </c>
      <c r="L184" s="169"/>
      <c r="M184" s="173"/>
      <c r="N184" s="174"/>
      <c r="O184" s="174"/>
      <c r="P184" s="174"/>
      <c r="Q184" s="174"/>
      <c r="R184" s="174"/>
      <c r="S184" s="174"/>
      <c r="T184" s="175"/>
      <c r="AT184" s="170" t="s">
        <v>194</v>
      </c>
      <c r="AU184" s="170" t="s">
        <v>86</v>
      </c>
      <c r="AV184" s="14" t="s">
        <v>86</v>
      </c>
      <c r="AW184" s="14" t="s">
        <v>32</v>
      </c>
      <c r="AX184" s="14" t="s">
        <v>84</v>
      </c>
      <c r="AY184" s="170" t="s">
        <v>184</v>
      </c>
    </row>
    <row r="185" spans="1:65" s="2" customFormat="1" ht="24.25" customHeight="1" x14ac:dyDescent="0.15">
      <c r="A185" s="30"/>
      <c r="B185" s="146"/>
      <c r="C185" s="147" t="s">
        <v>8</v>
      </c>
      <c r="D185" s="147" t="s">
        <v>186</v>
      </c>
      <c r="E185" s="148" t="s">
        <v>1023</v>
      </c>
      <c r="F185" s="149" t="s">
        <v>1024</v>
      </c>
      <c r="G185" s="150" t="s">
        <v>189</v>
      </c>
      <c r="H185" s="151">
        <v>6.1820000000000004</v>
      </c>
      <c r="I185" s="152"/>
      <c r="J185" s="152">
        <f>ROUND(I185*H185,2)</f>
        <v>0</v>
      </c>
      <c r="K185" s="149" t="s">
        <v>190</v>
      </c>
      <c r="L185" s="31"/>
      <c r="M185" s="153" t="s">
        <v>1</v>
      </c>
      <c r="N185" s="154" t="s">
        <v>42</v>
      </c>
      <c r="O185" s="155">
        <v>7.5999999999999998E-2</v>
      </c>
      <c r="P185" s="155">
        <f>O185*H185</f>
        <v>0.46983200000000003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7" t="s">
        <v>97</v>
      </c>
      <c r="AT185" s="157" t="s">
        <v>186</v>
      </c>
      <c r="AU185" s="157" t="s">
        <v>86</v>
      </c>
      <c r="AY185" s="18" t="s">
        <v>184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84</v>
      </c>
      <c r="BK185" s="158">
        <f>ROUND(I185*H185,2)</f>
        <v>0</v>
      </c>
      <c r="BL185" s="18" t="s">
        <v>97</v>
      </c>
      <c r="BM185" s="157" t="s">
        <v>1597</v>
      </c>
    </row>
    <row r="186" spans="1:65" s="13" customFormat="1" x14ac:dyDescent="0.15">
      <c r="B186" s="163"/>
      <c r="D186" s="159" t="s">
        <v>194</v>
      </c>
      <c r="E186" s="164" t="s">
        <v>1</v>
      </c>
      <c r="F186" s="165" t="s">
        <v>265</v>
      </c>
      <c r="H186" s="164" t="s">
        <v>1</v>
      </c>
      <c r="L186" s="163"/>
      <c r="M186" s="166"/>
      <c r="N186" s="167"/>
      <c r="O186" s="167"/>
      <c r="P186" s="167"/>
      <c r="Q186" s="167"/>
      <c r="R186" s="167"/>
      <c r="S186" s="167"/>
      <c r="T186" s="168"/>
      <c r="AT186" s="164" t="s">
        <v>194</v>
      </c>
      <c r="AU186" s="164" t="s">
        <v>86</v>
      </c>
      <c r="AV186" s="13" t="s">
        <v>84</v>
      </c>
      <c r="AW186" s="13" t="s">
        <v>32</v>
      </c>
      <c r="AX186" s="13" t="s">
        <v>77</v>
      </c>
      <c r="AY186" s="164" t="s">
        <v>184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196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4" customFormat="1" x14ac:dyDescent="0.15">
      <c r="B188" s="169"/>
      <c r="D188" s="159" t="s">
        <v>194</v>
      </c>
      <c r="E188" s="170" t="s">
        <v>1</v>
      </c>
      <c r="F188" s="171" t="s">
        <v>1598</v>
      </c>
      <c r="H188" s="172">
        <v>6.1820000000000004</v>
      </c>
      <c r="L188" s="169"/>
      <c r="M188" s="173"/>
      <c r="N188" s="174"/>
      <c r="O188" s="174"/>
      <c r="P188" s="174"/>
      <c r="Q188" s="174"/>
      <c r="R188" s="174"/>
      <c r="S188" s="174"/>
      <c r="T188" s="175"/>
      <c r="AT188" s="170" t="s">
        <v>194</v>
      </c>
      <c r="AU188" s="170" t="s">
        <v>86</v>
      </c>
      <c r="AV188" s="14" t="s">
        <v>86</v>
      </c>
      <c r="AW188" s="14" t="s">
        <v>32</v>
      </c>
      <c r="AX188" s="14" t="s">
        <v>84</v>
      </c>
      <c r="AY188" s="170" t="s">
        <v>184</v>
      </c>
    </row>
    <row r="189" spans="1:65" s="2" customFormat="1" ht="37.75" customHeight="1" x14ac:dyDescent="0.15">
      <c r="A189" s="30"/>
      <c r="B189" s="146"/>
      <c r="C189" s="147" t="s">
        <v>270</v>
      </c>
      <c r="D189" s="147" t="s">
        <v>186</v>
      </c>
      <c r="E189" s="148" t="s">
        <v>237</v>
      </c>
      <c r="F189" s="149" t="s">
        <v>238</v>
      </c>
      <c r="G189" s="150" t="s">
        <v>239</v>
      </c>
      <c r="H189" s="151">
        <v>41.14</v>
      </c>
      <c r="I189" s="152"/>
      <c r="J189" s="152">
        <f>ROUND(I189*H189,2)</f>
        <v>0</v>
      </c>
      <c r="K189" s="149" t="s">
        <v>190</v>
      </c>
      <c r="L189" s="31"/>
      <c r="M189" s="153" t="s">
        <v>1</v>
      </c>
      <c r="N189" s="154" t="s">
        <v>42</v>
      </c>
      <c r="O189" s="155">
        <v>1.7629999999999999</v>
      </c>
      <c r="P189" s="155">
        <f>O189*H189</f>
        <v>72.529820000000001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7" t="s">
        <v>97</v>
      </c>
      <c r="AT189" s="157" t="s">
        <v>186</v>
      </c>
      <c r="AU189" s="157" t="s">
        <v>86</v>
      </c>
      <c r="AY189" s="18" t="s">
        <v>184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8" t="s">
        <v>84</v>
      </c>
      <c r="BK189" s="158">
        <f>ROUND(I189*H189,2)</f>
        <v>0</v>
      </c>
      <c r="BL189" s="18" t="s">
        <v>97</v>
      </c>
      <c r="BM189" s="157" t="s">
        <v>1599</v>
      </c>
    </row>
    <row r="190" spans="1:65" s="14" customFormat="1" x14ac:dyDescent="0.15">
      <c r="B190" s="169"/>
      <c r="D190" s="159" t="s">
        <v>194</v>
      </c>
      <c r="E190" s="170" t="s">
        <v>1</v>
      </c>
      <c r="F190" s="171" t="s">
        <v>1600</v>
      </c>
      <c r="H190" s="172">
        <v>41.14</v>
      </c>
      <c r="L190" s="169"/>
      <c r="M190" s="173"/>
      <c r="N190" s="174"/>
      <c r="O190" s="174"/>
      <c r="P190" s="174"/>
      <c r="Q190" s="174"/>
      <c r="R190" s="174"/>
      <c r="S190" s="174"/>
      <c r="T190" s="175"/>
      <c r="AT190" s="170" t="s">
        <v>194</v>
      </c>
      <c r="AU190" s="170" t="s">
        <v>86</v>
      </c>
      <c r="AV190" s="14" t="s">
        <v>86</v>
      </c>
      <c r="AW190" s="14" t="s">
        <v>32</v>
      </c>
      <c r="AX190" s="14" t="s">
        <v>77</v>
      </c>
      <c r="AY190" s="170" t="s">
        <v>184</v>
      </c>
    </row>
    <row r="191" spans="1:65" s="15" customFormat="1" x14ac:dyDescent="0.15">
      <c r="B191" s="176"/>
      <c r="D191" s="159" t="s">
        <v>194</v>
      </c>
      <c r="E191" s="177" t="s">
        <v>1</v>
      </c>
      <c r="F191" s="178" t="s">
        <v>242</v>
      </c>
      <c r="H191" s="179">
        <v>41.14</v>
      </c>
      <c r="L191" s="176"/>
      <c r="M191" s="180"/>
      <c r="N191" s="181"/>
      <c r="O191" s="181"/>
      <c r="P191" s="181"/>
      <c r="Q191" s="181"/>
      <c r="R191" s="181"/>
      <c r="S191" s="181"/>
      <c r="T191" s="182"/>
      <c r="AT191" s="177" t="s">
        <v>194</v>
      </c>
      <c r="AU191" s="177" t="s">
        <v>86</v>
      </c>
      <c r="AV191" s="15" t="s">
        <v>97</v>
      </c>
      <c r="AW191" s="15" t="s">
        <v>32</v>
      </c>
      <c r="AX191" s="15" t="s">
        <v>84</v>
      </c>
      <c r="AY191" s="177" t="s">
        <v>184</v>
      </c>
    </row>
    <row r="192" spans="1:65" s="2" customFormat="1" ht="49" customHeight="1" x14ac:dyDescent="0.15">
      <c r="A192" s="30"/>
      <c r="B192" s="146"/>
      <c r="C192" s="147" t="s">
        <v>274</v>
      </c>
      <c r="D192" s="147" t="s">
        <v>186</v>
      </c>
      <c r="E192" s="148" t="s">
        <v>255</v>
      </c>
      <c r="F192" s="149" t="s">
        <v>256</v>
      </c>
      <c r="G192" s="150" t="s">
        <v>239</v>
      </c>
      <c r="H192" s="151">
        <v>66.397000000000006</v>
      </c>
      <c r="I192" s="152"/>
      <c r="J192" s="152">
        <f>ROUND(I192*H192,2)</f>
        <v>0</v>
      </c>
      <c r="K192" s="149" t="s">
        <v>190</v>
      </c>
      <c r="L192" s="31"/>
      <c r="M192" s="153" t="s">
        <v>1</v>
      </c>
      <c r="N192" s="154" t="s">
        <v>42</v>
      </c>
      <c r="O192" s="155">
        <v>0.53800000000000003</v>
      </c>
      <c r="P192" s="155">
        <f>O192*H192</f>
        <v>35.721586000000002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7" t="s">
        <v>97</v>
      </c>
      <c r="AT192" s="157" t="s">
        <v>186</v>
      </c>
      <c r="AU192" s="157" t="s">
        <v>86</v>
      </c>
      <c r="AY192" s="18" t="s">
        <v>184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8" t="s">
        <v>84</v>
      </c>
      <c r="BK192" s="158">
        <f>ROUND(I192*H192,2)</f>
        <v>0</v>
      </c>
      <c r="BL192" s="18" t="s">
        <v>97</v>
      </c>
      <c r="BM192" s="157" t="s">
        <v>1601</v>
      </c>
    </row>
    <row r="193" spans="1:65" s="13" customFormat="1" x14ac:dyDescent="0.15">
      <c r="B193" s="163"/>
      <c r="D193" s="159" t="s">
        <v>194</v>
      </c>
      <c r="E193" s="164" t="s">
        <v>1</v>
      </c>
      <c r="F193" s="165" t="s">
        <v>265</v>
      </c>
      <c r="H193" s="164" t="s">
        <v>1</v>
      </c>
      <c r="L193" s="163"/>
      <c r="M193" s="166"/>
      <c r="N193" s="167"/>
      <c r="O193" s="167"/>
      <c r="P193" s="167"/>
      <c r="Q193" s="167"/>
      <c r="R193" s="167"/>
      <c r="S193" s="167"/>
      <c r="T193" s="168"/>
      <c r="AT193" s="164" t="s">
        <v>194</v>
      </c>
      <c r="AU193" s="164" t="s">
        <v>86</v>
      </c>
      <c r="AV193" s="13" t="s">
        <v>84</v>
      </c>
      <c r="AW193" s="13" t="s">
        <v>32</v>
      </c>
      <c r="AX193" s="13" t="s">
        <v>77</v>
      </c>
      <c r="AY193" s="164" t="s">
        <v>184</v>
      </c>
    </row>
    <row r="194" spans="1:65" s="13" customFormat="1" x14ac:dyDescent="0.15">
      <c r="B194" s="163"/>
      <c r="D194" s="159" t="s">
        <v>194</v>
      </c>
      <c r="E194" s="164" t="s">
        <v>1</v>
      </c>
      <c r="F194" s="165" t="s">
        <v>246</v>
      </c>
      <c r="H194" s="164" t="s">
        <v>1</v>
      </c>
      <c r="L194" s="163"/>
      <c r="M194" s="166"/>
      <c r="N194" s="167"/>
      <c r="O194" s="167"/>
      <c r="P194" s="167"/>
      <c r="Q194" s="167"/>
      <c r="R194" s="167"/>
      <c r="S194" s="167"/>
      <c r="T194" s="168"/>
      <c r="AT194" s="164" t="s">
        <v>194</v>
      </c>
      <c r="AU194" s="164" t="s">
        <v>86</v>
      </c>
      <c r="AV194" s="13" t="s">
        <v>84</v>
      </c>
      <c r="AW194" s="13" t="s">
        <v>32</v>
      </c>
      <c r="AX194" s="13" t="s">
        <v>77</v>
      </c>
      <c r="AY194" s="164" t="s">
        <v>184</v>
      </c>
    </row>
    <row r="195" spans="1:65" s="13" customFormat="1" x14ac:dyDescent="0.15">
      <c r="B195" s="163"/>
      <c r="D195" s="159" t="s">
        <v>194</v>
      </c>
      <c r="E195" s="164" t="s">
        <v>1</v>
      </c>
      <c r="F195" s="165" t="s">
        <v>247</v>
      </c>
      <c r="H195" s="164" t="s">
        <v>1</v>
      </c>
      <c r="L195" s="163"/>
      <c r="M195" s="166"/>
      <c r="N195" s="167"/>
      <c r="O195" s="167"/>
      <c r="P195" s="167"/>
      <c r="Q195" s="167"/>
      <c r="R195" s="167"/>
      <c r="S195" s="167"/>
      <c r="T195" s="168"/>
      <c r="AT195" s="164" t="s">
        <v>194</v>
      </c>
      <c r="AU195" s="164" t="s">
        <v>86</v>
      </c>
      <c r="AV195" s="13" t="s">
        <v>84</v>
      </c>
      <c r="AW195" s="13" t="s">
        <v>32</v>
      </c>
      <c r="AX195" s="13" t="s">
        <v>77</v>
      </c>
      <c r="AY195" s="164" t="s">
        <v>184</v>
      </c>
    </row>
    <row r="196" spans="1:65" s="14" customFormat="1" x14ac:dyDescent="0.15">
      <c r="B196" s="169"/>
      <c r="D196" s="159" t="s">
        <v>194</v>
      </c>
      <c r="E196" s="170" t="s">
        <v>1</v>
      </c>
      <c r="F196" s="171" t="s">
        <v>1602</v>
      </c>
      <c r="H196" s="172">
        <v>59.545000000000002</v>
      </c>
      <c r="L196" s="169"/>
      <c r="M196" s="173"/>
      <c r="N196" s="174"/>
      <c r="O196" s="174"/>
      <c r="P196" s="174"/>
      <c r="Q196" s="174"/>
      <c r="R196" s="174"/>
      <c r="S196" s="174"/>
      <c r="T196" s="175"/>
      <c r="AT196" s="170" t="s">
        <v>194</v>
      </c>
      <c r="AU196" s="170" t="s">
        <v>86</v>
      </c>
      <c r="AV196" s="14" t="s">
        <v>86</v>
      </c>
      <c r="AW196" s="14" t="s">
        <v>32</v>
      </c>
      <c r="AX196" s="14" t="s">
        <v>77</v>
      </c>
      <c r="AY196" s="170" t="s">
        <v>184</v>
      </c>
    </row>
    <row r="197" spans="1:65" s="14" customFormat="1" x14ac:dyDescent="0.15">
      <c r="B197" s="169"/>
      <c r="D197" s="159" t="s">
        <v>194</v>
      </c>
      <c r="E197" s="170" t="s">
        <v>1</v>
      </c>
      <c r="F197" s="171" t="s">
        <v>1603</v>
      </c>
      <c r="H197" s="172">
        <v>6.8520000000000003</v>
      </c>
      <c r="L197" s="169"/>
      <c r="M197" s="173"/>
      <c r="N197" s="174"/>
      <c r="O197" s="174"/>
      <c r="P197" s="174"/>
      <c r="Q197" s="174"/>
      <c r="R197" s="174"/>
      <c r="S197" s="174"/>
      <c r="T197" s="175"/>
      <c r="AT197" s="170" t="s">
        <v>194</v>
      </c>
      <c r="AU197" s="170" t="s">
        <v>86</v>
      </c>
      <c r="AV197" s="14" t="s">
        <v>86</v>
      </c>
      <c r="AW197" s="14" t="s">
        <v>32</v>
      </c>
      <c r="AX197" s="14" t="s">
        <v>77</v>
      </c>
      <c r="AY197" s="170" t="s">
        <v>184</v>
      </c>
    </row>
    <row r="198" spans="1:65" s="15" customFormat="1" x14ac:dyDescent="0.15">
      <c r="B198" s="176"/>
      <c r="D198" s="159" t="s">
        <v>194</v>
      </c>
      <c r="E198" s="177" t="s">
        <v>1</v>
      </c>
      <c r="F198" s="178" t="s">
        <v>242</v>
      </c>
      <c r="H198" s="179">
        <v>66.397000000000006</v>
      </c>
      <c r="L198" s="176"/>
      <c r="M198" s="180"/>
      <c r="N198" s="181"/>
      <c r="O198" s="181"/>
      <c r="P198" s="181"/>
      <c r="Q198" s="181"/>
      <c r="R198" s="181"/>
      <c r="S198" s="181"/>
      <c r="T198" s="182"/>
      <c r="AT198" s="177" t="s">
        <v>194</v>
      </c>
      <c r="AU198" s="177" t="s">
        <v>86</v>
      </c>
      <c r="AV198" s="15" t="s">
        <v>97</v>
      </c>
      <c r="AW198" s="15" t="s">
        <v>32</v>
      </c>
      <c r="AX198" s="15" t="s">
        <v>84</v>
      </c>
      <c r="AY198" s="177" t="s">
        <v>184</v>
      </c>
    </row>
    <row r="199" spans="1:65" s="2" customFormat="1" ht="49" customHeight="1" x14ac:dyDescent="0.15">
      <c r="A199" s="30"/>
      <c r="B199" s="146"/>
      <c r="C199" s="147" t="s">
        <v>279</v>
      </c>
      <c r="D199" s="147" t="s">
        <v>186</v>
      </c>
      <c r="E199" s="148" t="s">
        <v>262</v>
      </c>
      <c r="F199" s="149" t="s">
        <v>263</v>
      </c>
      <c r="G199" s="150" t="s">
        <v>239</v>
      </c>
      <c r="H199" s="151">
        <v>66.397000000000006</v>
      </c>
      <c r="I199" s="152"/>
      <c r="J199" s="152">
        <f>ROUND(I199*H199,2)</f>
        <v>0</v>
      </c>
      <c r="K199" s="149" t="s">
        <v>190</v>
      </c>
      <c r="L199" s="31"/>
      <c r="M199" s="153" t="s">
        <v>1</v>
      </c>
      <c r="N199" s="154" t="s">
        <v>42</v>
      </c>
      <c r="O199" s="155">
        <v>0.71599999999999997</v>
      </c>
      <c r="P199" s="155">
        <f>O199*H199</f>
        <v>47.540252000000002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7" t="s">
        <v>97</v>
      </c>
      <c r="AT199" s="157" t="s">
        <v>186</v>
      </c>
      <c r="AU199" s="157" t="s">
        <v>86</v>
      </c>
      <c r="AY199" s="18" t="s">
        <v>184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8" t="s">
        <v>84</v>
      </c>
      <c r="BK199" s="158">
        <f>ROUND(I199*H199,2)</f>
        <v>0</v>
      </c>
      <c r="BL199" s="18" t="s">
        <v>97</v>
      </c>
      <c r="BM199" s="157" t="s">
        <v>1604</v>
      </c>
    </row>
    <row r="200" spans="1:65" s="13" customFormat="1" x14ac:dyDescent="0.15">
      <c r="B200" s="163"/>
      <c r="D200" s="159" t="s">
        <v>194</v>
      </c>
      <c r="E200" s="164" t="s">
        <v>1</v>
      </c>
      <c r="F200" s="165" t="s">
        <v>265</v>
      </c>
      <c r="H200" s="164" t="s">
        <v>1</v>
      </c>
      <c r="L200" s="163"/>
      <c r="M200" s="166"/>
      <c r="N200" s="167"/>
      <c r="O200" s="167"/>
      <c r="P200" s="167"/>
      <c r="Q200" s="167"/>
      <c r="R200" s="167"/>
      <c r="S200" s="167"/>
      <c r="T200" s="168"/>
      <c r="AT200" s="164" t="s">
        <v>194</v>
      </c>
      <c r="AU200" s="164" t="s">
        <v>86</v>
      </c>
      <c r="AV200" s="13" t="s">
        <v>84</v>
      </c>
      <c r="AW200" s="13" t="s">
        <v>32</v>
      </c>
      <c r="AX200" s="13" t="s">
        <v>77</v>
      </c>
      <c r="AY200" s="164" t="s">
        <v>184</v>
      </c>
    </row>
    <row r="201" spans="1:65" s="13" customFormat="1" x14ac:dyDescent="0.15">
      <c r="B201" s="163"/>
      <c r="D201" s="159" t="s">
        <v>194</v>
      </c>
      <c r="E201" s="164" t="s">
        <v>1</v>
      </c>
      <c r="F201" s="165" t="s">
        <v>246</v>
      </c>
      <c r="H201" s="164" t="s">
        <v>1</v>
      </c>
      <c r="L201" s="163"/>
      <c r="M201" s="166"/>
      <c r="N201" s="167"/>
      <c r="O201" s="167"/>
      <c r="P201" s="167"/>
      <c r="Q201" s="167"/>
      <c r="R201" s="167"/>
      <c r="S201" s="167"/>
      <c r="T201" s="168"/>
      <c r="AT201" s="164" t="s">
        <v>194</v>
      </c>
      <c r="AU201" s="164" t="s">
        <v>86</v>
      </c>
      <c r="AV201" s="13" t="s">
        <v>84</v>
      </c>
      <c r="AW201" s="13" t="s">
        <v>32</v>
      </c>
      <c r="AX201" s="13" t="s">
        <v>77</v>
      </c>
      <c r="AY201" s="164" t="s">
        <v>184</v>
      </c>
    </row>
    <row r="202" spans="1:65" s="13" customFormat="1" x14ac:dyDescent="0.15">
      <c r="B202" s="163"/>
      <c r="D202" s="159" t="s">
        <v>194</v>
      </c>
      <c r="E202" s="164" t="s">
        <v>1</v>
      </c>
      <c r="F202" s="165" t="s">
        <v>247</v>
      </c>
      <c r="H202" s="164" t="s">
        <v>1</v>
      </c>
      <c r="L202" s="163"/>
      <c r="M202" s="166"/>
      <c r="N202" s="167"/>
      <c r="O202" s="167"/>
      <c r="P202" s="167"/>
      <c r="Q202" s="167"/>
      <c r="R202" s="167"/>
      <c r="S202" s="167"/>
      <c r="T202" s="168"/>
      <c r="AT202" s="164" t="s">
        <v>194</v>
      </c>
      <c r="AU202" s="164" t="s">
        <v>86</v>
      </c>
      <c r="AV202" s="13" t="s">
        <v>84</v>
      </c>
      <c r="AW202" s="13" t="s">
        <v>32</v>
      </c>
      <c r="AX202" s="13" t="s">
        <v>77</v>
      </c>
      <c r="AY202" s="164" t="s">
        <v>184</v>
      </c>
    </row>
    <row r="203" spans="1:65" s="14" customFormat="1" x14ac:dyDescent="0.15">
      <c r="B203" s="169"/>
      <c r="D203" s="159" t="s">
        <v>194</v>
      </c>
      <c r="E203" s="170" t="s">
        <v>1</v>
      </c>
      <c r="F203" s="171" t="s">
        <v>1602</v>
      </c>
      <c r="H203" s="172">
        <v>59.545000000000002</v>
      </c>
      <c r="L203" s="169"/>
      <c r="M203" s="173"/>
      <c r="N203" s="174"/>
      <c r="O203" s="174"/>
      <c r="P203" s="174"/>
      <c r="Q203" s="174"/>
      <c r="R203" s="174"/>
      <c r="S203" s="174"/>
      <c r="T203" s="175"/>
      <c r="AT203" s="170" t="s">
        <v>194</v>
      </c>
      <c r="AU203" s="170" t="s">
        <v>86</v>
      </c>
      <c r="AV203" s="14" t="s">
        <v>86</v>
      </c>
      <c r="AW203" s="14" t="s">
        <v>32</v>
      </c>
      <c r="AX203" s="14" t="s">
        <v>77</v>
      </c>
      <c r="AY203" s="170" t="s">
        <v>184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 t="s">
        <v>1603</v>
      </c>
      <c r="H204" s="172">
        <v>6.8520000000000003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77</v>
      </c>
      <c r="AY204" s="170" t="s">
        <v>184</v>
      </c>
    </row>
    <row r="205" spans="1:65" s="15" customFormat="1" x14ac:dyDescent="0.15">
      <c r="B205" s="176"/>
      <c r="D205" s="159" t="s">
        <v>194</v>
      </c>
      <c r="E205" s="177" t="s">
        <v>1</v>
      </c>
      <c r="F205" s="178" t="s">
        <v>242</v>
      </c>
      <c r="H205" s="179">
        <v>66.397000000000006</v>
      </c>
      <c r="L205" s="176"/>
      <c r="M205" s="180"/>
      <c r="N205" s="181"/>
      <c r="O205" s="181"/>
      <c r="P205" s="181"/>
      <c r="Q205" s="181"/>
      <c r="R205" s="181"/>
      <c r="S205" s="181"/>
      <c r="T205" s="182"/>
      <c r="AT205" s="177" t="s">
        <v>194</v>
      </c>
      <c r="AU205" s="177" t="s">
        <v>86</v>
      </c>
      <c r="AV205" s="15" t="s">
        <v>97</v>
      </c>
      <c r="AW205" s="15" t="s">
        <v>32</v>
      </c>
      <c r="AX205" s="15" t="s">
        <v>84</v>
      </c>
      <c r="AY205" s="177" t="s">
        <v>184</v>
      </c>
    </row>
    <row r="206" spans="1:65" s="2" customFormat="1" ht="37.75" customHeight="1" x14ac:dyDescent="0.15">
      <c r="A206" s="30"/>
      <c r="B206" s="146"/>
      <c r="C206" s="147" t="s">
        <v>284</v>
      </c>
      <c r="D206" s="147" t="s">
        <v>186</v>
      </c>
      <c r="E206" s="148" t="s">
        <v>275</v>
      </c>
      <c r="F206" s="149" t="s">
        <v>276</v>
      </c>
      <c r="G206" s="150" t="s">
        <v>189</v>
      </c>
      <c r="H206" s="151">
        <v>334.93</v>
      </c>
      <c r="I206" s="152"/>
      <c r="J206" s="152">
        <f>ROUND(I206*H206,2)</f>
        <v>0</v>
      </c>
      <c r="K206" s="149" t="s">
        <v>190</v>
      </c>
      <c r="L206" s="31"/>
      <c r="M206" s="153" t="s">
        <v>1</v>
      </c>
      <c r="N206" s="154" t="s">
        <v>42</v>
      </c>
      <c r="O206" s="155">
        <v>8.7999999999999995E-2</v>
      </c>
      <c r="P206" s="155">
        <f>O206*H206</f>
        <v>29.473839999999999</v>
      </c>
      <c r="Q206" s="155">
        <v>5.8E-4</v>
      </c>
      <c r="R206" s="155">
        <f>Q206*H206</f>
        <v>0.1942594</v>
      </c>
      <c r="S206" s="155">
        <v>0</v>
      </c>
      <c r="T206" s="156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7" t="s">
        <v>97</v>
      </c>
      <c r="AT206" s="157" t="s">
        <v>186</v>
      </c>
      <c r="AU206" s="157" t="s">
        <v>86</v>
      </c>
      <c r="AY206" s="18" t="s">
        <v>184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8" t="s">
        <v>84</v>
      </c>
      <c r="BK206" s="158">
        <f>ROUND(I206*H206,2)</f>
        <v>0</v>
      </c>
      <c r="BL206" s="18" t="s">
        <v>97</v>
      </c>
      <c r="BM206" s="157" t="s">
        <v>1605</v>
      </c>
    </row>
    <row r="207" spans="1:65" s="13" customFormat="1" x14ac:dyDescent="0.15">
      <c r="B207" s="163"/>
      <c r="D207" s="159" t="s">
        <v>194</v>
      </c>
      <c r="E207" s="164" t="s">
        <v>1</v>
      </c>
      <c r="F207" s="165" t="s">
        <v>265</v>
      </c>
      <c r="H207" s="164" t="s">
        <v>1</v>
      </c>
      <c r="L207" s="163"/>
      <c r="M207" s="166"/>
      <c r="N207" s="167"/>
      <c r="O207" s="167"/>
      <c r="P207" s="167"/>
      <c r="Q207" s="167"/>
      <c r="R207" s="167"/>
      <c r="S207" s="167"/>
      <c r="T207" s="168"/>
      <c r="AT207" s="164" t="s">
        <v>194</v>
      </c>
      <c r="AU207" s="164" t="s">
        <v>86</v>
      </c>
      <c r="AV207" s="13" t="s">
        <v>84</v>
      </c>
      <c r="AW207" s="13" t="s">
        <v>32</v>
      </c>
      <c r="AX207" s="13" t="s">
        <v>77</v>
      </c>
      <c r="AY207" s="164" t="s">
        <v>184</v>
      </c>
    </row>
    <row r="208" spans="1:65" s="13" customFormat="1" x14ac:dyDescent="0.15">
      <c r="B208" s="163"/>
      <c r="D208" s="159" t="s">
        <v>194</v>
      </c>
      <c r="E208" s="164" t="s">
        <v>1</v>
      </c>
      <c r="F208" s="165" t="s">
        <v>246</v>
      </c>
      <c r="H208" s="164" t="s">
        <v>1</v>
      </c>
      <c r="L208" s="163"/>
      <c r="M208" s="166"/>
      <c r="N208" s="167"/>
      <c r="O208" s="167"/>
      <c r="P208" s="167"/>
      <c r="Q208" s="167"/>
      <c r="R208" s="167"/>
      <c r="S208" s="167"/>
      <c r="T208" s="168"/>
      <c r="AT208" s="164" t="s">
        <v>194</v>
      </c>
      <c r="AU208" s="164" t="s">
        <v>86</v>
      </c>
      <c r="AV208" s="13" t="s">
        <v>84</v>
      </c>
      <c r="AW208" s="13" t="s">
        <v>32</v>
      </c>
      <c r="AX208" s="13" t="s">
        <v>77</v>
      </c>
      <c r="AY208" s="164" t="s">
        <v>184</v>
      </c>
    </row>
    <row r="209" spans="1:65" s="14" customFormat="1" x14ac:dyDescent="0.15">
      <c r="B209" s="169"/>
      <c r="D209" s="159" t="s">
        <v>194</v>
      </c>
      <c r="E209" s="170" t="s">
        <v>1</v>
      </c>
      <c r="F209" s="171" t="s">
        <v>1606</v>
      </c>
      <c r="H209" s="172">
        <v>334.93</v>
      </c>
      <c r="L209" s="169"/>
      <c r="M209" s="173"/>
      <c r="N209" s="174"/>
      <c r="O209" s="174"/>
      <c r="P209" s="174"/>
      <c r="Q209" s="174"/>
      <c r="R209" s="174"/>
      <c r="S209" s="174"/>
      <c r="T209" s="175"/>
      <c r="AT209" s="170" t="s">
        <v>194</v>
      </c>
      <c r="AU209" s="170" t="s">
        <v>86</v>
      </c>
      <c r="AV209" s="14" t="s">
        <v>86</v>
      </c>
      <c r="AW209" s="14" t="s">
        <v>32</v>
      </c>
      <c r="AX209" s="14" t="s">
        <v>84</v>
      </c>
      <c r="AY209" s="170" t="s">
        <v>184</v>
      </c>
    </row>
    <row r="210" spans="1:65" s="2" customFormat="1" ht="37.75" customHeight="1" x14ac:dyDescent="0.15">
      <c r="A210" s="30"/>
      <c r="B210" s="146"/>
      <c r="C210" s="147" t="s">
        <v>288</v>
      </c>
      <c r="D210" s="147" t="s">
        <v>186</v>
      </c>
      <c r="E210" s="148" t="s">
        <v>285</v>
      </c>
      <c r="F210" s="149" t="s">
        <v>286</v>
      </c>
      <c r="G210" s="150" t="s">
        <v>189</v>
      </c>
      <c r="H210" s="151">
        <v>334.93</v>
      </c>
      <c r="I210" s="152"/>
      <c r="J210" s="152">
        <f>ROUND(I210*H210,2)</f>
        <v>0</v>
      </c>
      <c r="K210" s="149" t="s">
        <v>190</v>
      </c>
      <c r="L210" s="31"/>
      <c r="M210" s="153" t="s">
        <v>1</v>
      </c>
      <c r="N210" s="154" t="s">
        <v>42</v>
      </c>
      <c r="O210" s="155">
        <v>8.5000000000000006E-2</v>
      </c>
      <c r="P210" s="155">
        <f>O210*H210</f>
        <v>28.469050000000003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1607</v>
      </c>
    </row>
    <row r="211" spans="1:65" s="2" customFormat="1" ht="62.75" customHeight="1" x14ac:dyDescent="0.15">
      <c r="A211" s="30"/>
      <c r="B211" s="146"/>
      <c r="C211" s="147" t="s">
        <v>7</v>
      </c>
      <c r="D211" s="147" t="s">
        <v>186</v>
      </c>
      <c r="E211" s="148" t="s">
        <v>1036</v>
      </c>
      <c r="F211" s="149" t="s">
        <v>1037</v>
      </c>
      <c r="G211" s="150" t="s">
        <v>239</v>
      </c>
      <c r="H211" s="151">
        <v>13.2</v>
      </c>
      <c r="I211" s="152"/>
      <c r="J211" s="152">
        <f>ROUND(I211*H211,2)</f>
        <v>0</v>
      </c>
      <c r="K211" s="149" t="s">
        <v>190</v>
      </c>
      <c r="L211" s="31"/>
      <c r="M211" s="153" t="s">
        <v>1</v>
      </c>
      <c r="N211" s="154" t="s">
        <v>42</v>
      </c>
      <c r="O211" s="155">
        <v>0.05</v>
      </c>
      <c r="P211" s="155">
        <f>O211*H211</f>
        <v>0.66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7" t="s">
        <v>97</v>
      </c>
      <c r="AT211" s="157" t="s">
        <v>186</v>
      </c>
      <c r="AU211" s="157" t="s">
        <v>86</v>
      </c>
      <c r="AY211" s="18" t="s">
        <v>184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8" t="s">
        <v>84</v>
      </c>
      <c r="BK211" s="158">
        <f>ROUND(I211*H211,2)</f>
        <v>0</v>
      </c>
      <c r="BL211" s="18" t="s">
        <v>97</v>
      </c>
      <c r="BM211" s="157" t="s">
        <v>1608</v>
      </c>
    </row>
    <row r="212" spans="1:65" s="13" customFormat="1" x14ac:dyDescent="0.15">
      <c r="B212" s="163"/>
      <c r="D212" s="159" t="s">
        <v>194</v>
      </c>
      <c r="E212" s="164" t="s">
        <v>1</v>
      </c>
      <c r="F212" s="165" t="s">
        <v>1039</v>
      </c>
      <c r="H212" s="164" t="s">
        <v>1</v>
      </c>
      <c r="L212" s="163"/>
      <c r="M212" s="166"/>
      <c r="N212" s="167"/>
      <c r="O212" s="167"/>
      <c r="P212" s="167"/>
      <c r="Q212" s="167"/>
      <c r="R212" s="167"/>
      <c r="S212" s="167"/>
      <c r="T212" s="168"/>
      <c r="AT212" s="164" t="s">
        <v>194</v>
      </c>
      <c r="AU212" s="164" t="s">
        <v>86</v>
      </c>
      <c r="AV212" s="13" t="s">
        <v>84</v>
      </c>
      <c r="AW212" s="13" t="s">
        <v>32</v>
      </c>
      <c r="AX212" s="13" t="s">
        <v>77</v>
      </c>
      <c r="AY212" s="164" t="s">
        <v>184</v>
      </c>
    </row>
    <row r="213" spans="1:65" s="14" customFormat="1" x14ac:dyDescent="0.15">
      <c r="B213" s="169"/>
      <c r="D213" s="159" t="s">
        <v>194</v>
      </c>
      <c r="E213" s="170" t="s">
        <v>1</v>
      </c>
      <c r="F213" s="171" t="s">
        <v>1609</v>
      </c>
      <c r="H213" s="172">
        <v>13.2</v>
      </c>
      <c r="L213" s="169"/>
      <c r="M213" s="173"/>
      <c r="N213" s="174"/>
      <c r="O213" s="174"/>
      <c r="P213" s="174"/>
      <c r="Q213" s="174"/>
      <c r="R213" s="174"/>
      <c r="S213" s="174"/>
      <c r="T213" s="175"/>
      <c r="AT213" s="170" t="s">
        <v>194</v>
      </c>
      <c r="AU213" s="170" t="s">
        <v>86</v>
      </c>
      <c r="AV213" s="14" t="s">
        <v>86</v>
      </c>
      <c r="AW213" s="14" t="s">
        <v>32</v>
      </c>
      <c r="AX213" s="14" t="s">
        <v>84</v>
      </c>
      <c r="AY213" s="170" t="s">
        <v>184</v>
      </c>
    </row>
    <row r="214" spans="1:65" s="2" customFormat="1" ht="62.75" customHeight="1" x14ac:dyDescent="0.15">
      <c r="A214" s="30"/>
      <c r="B214" s="146"/>
      <c r="C214" s="147" t="s">
        <v>296</v>
      </c>
      <c r="D214" s="147" t="s">
        <v>186</v>
      </c>
      <c r="E214" s="148" t="s">
        <v>3118</v>
      </c>
      <c r="F214" s="149" t="s">
        <v>3132</v>
      </c>
      <c r="G214" s="150" t="s">
        <v>239</v>
      </c>
      <c r="H214" s="151">
        <v>59.796999999999997</v>
      </c>
      <c r="I214" s="152"/>
      <c r="J214" s="152">
        <f>ROUND(I214*H214,2)</f>
        <v>0</v>
      </c>
      <c r="K214" s="149"/>
      <c r="L214" s="31"/>
      <c r="M214" s="153" t="s">
        <v>1</v>
      </c>
      <c r="N214" s="154" t="s">
        <v>42</v>
      </c>
      <c r="O214" s="155">
        <v>8.6999999999999994E-2</v>
      </c>
      <c r="P214" s="155">
        <f>O214*H214</f>
        <v>5.2023389999999994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7" t="s">
        <v>97</v>
      </c>
      <c r="AT214" s="157" t="s">
        <v>186</v>
      </c>
      <c r="AU214" s="157" t="s">
        <v>86</v>
      </c>
      <c r="AY214" s="18" t="s">
        <v>184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8" t="s">
        <v>84</v>
      </c>
      <c r="BK214" s="158">
        <f>ROUND(I214*H214,2)</f>
        <v>0</v>
      </c>
      <c r="BL214" s="18" t="s">
        <v>97</v>
      </c>
      <c r="BM214" s="157" t="s">
        <v>1610</v>
      </c>
    </row>
    <row r="215" spans="1:65" s="13" customFormat="1" x14ac:dyDescent="0.15">
      <c r="B215" s="163"/>
      <c r="D215" s="159" t="s">
        <v>194</v>
      </c>
      <c r="E215" s="164" t="s">
        <v>1</v>
      </c>
      <c r="F215" s="165" t="s">
        <v>294</v>
      </c>
      <c r="H215" s="164" t="s">
        <v>1</v>
      </c>
      <c r="L215" s="163"/>
      <c r="M215" s="166"/>
      <c r="N215" s="167"/>
      <c r="O215" s="167"/>
      <c r="P215" s="167"/>
      <c r="Q215" s="167"/>
      <c r="R215" s="167"/>
      <c r="S215" s="167"/>
      <c r="T215" s="168"/>
      <c r="AT215" s="164" t="s">
        <v>194</v>
      </c>
      <c r="AU215" s="164" t="s">
        <v>86</v>
      </c>
      <c r="AV215" s="13" t="s">
        <v>84</v>
      </c>
      <c r="AW215" s="13" t="s">
        <v>32</v>
      </c>
      <c r="AX215" s="13" t="s">
        <v>77</v>
      </c>
      <c r="AY215" s="164" t="s">
        <v>184</v>
      </c>
    </row>
    <row r="216" spans="1:65" s="14" customFormat="1" x14ac:dyDescent="0.15">
      <c r="B216" s="169"/>
      <c r="D216" s="159" t="s">
        <v>194</v>
      </c>
      <c r="E216" s="170" t="s">
        <v>1</v>
      </c>
      <c r="F216" s="171" t="s">
        <v>1611</v>
      </c>
      <c r="H216" s="172">
        <v>66.397000000000006</v>
      </c>
      <c r="L216" s="169"/>
      <c r="M216" s="173"/>
      <c r="N216" s="174"/>
      <c r="O216" s="174"/>
      <c r="P216" s="174"/>
      <c r="Q216" s="174"/>
      <c r="R216" s="174"/>
      <c r="S216" s="174"/>
      <c r="T216" s="175"/>
      <c r="AT216" s="170" t="s">
        <v>194</v>
      </c>
      <c r="AU216" s="170" t="s">
        <v>86</v>
      </c>
      <c r="AV216" s="14" t="s">
        <v>86</v>
      </c>
      <c r="AW216" s="14" t="s">
        <v>32</v>
      </c>
      <c r="AX216" s="14" t="s">
        <v>77</v>
      </c>
      <c r="AY216" s="170" t="s">
        <v>184</v>
      </c>
    </row>
    <row r="217" spans="1:65" s="14" customFormat="1" x14ac:dyDescent="0.15">
      <c r="B217" s="169"/>
      <c r="D217" s="159" t="s">
        <v>194</v>
      </c>
      <c r="E217" s="170" t="s">
        <v>1</v>
      </c>
      <c r="F217" s="171" t="s">
        <v>1612</v>
      </c>
      <c r="H217" s="172">
        <v>-6.6</v>
      </c>
      <c r="L217" s="169"/>
      <c r="M217" s="173"/>
      <c r="N217" s="174"/>
      <c r="O217" s="174"/>
      <c r="P217" s="174"/>
      <c r="Q217" s="174"/>
      <c r="R217" s="174"/>
      <c r="S217" s="174"/>
      <c r="T217" s="175"/>
      <c r="AT217" s="170" t="s">
        <v>194</v>
      </c>
      <c r="AU217" s="170" t="s">
        <v>86</v>
      </c>
      <c r="AV217" s="14" t="s">
        <v>86</v>
      </c>
      <c r="AW217" s="14" t="s">
        <v>32</v>
      </c>
      <c r="AX217" s="14" t="s">
        <v>77</v>
      </c>
      <c r="AY217" s="170" t="s">
        <v>184</v>
      </c>
    </row>
    <row r="218" spans="1:65" s="15" customFormat="1" x14ac:dyDescent="0.15">
      <c r="B218" s="176"/>
      <c r="D218" s="159" t="s">
        <v>194</v>
      </c>
      <c r="E218" s="177" t="s">
        <v>1</v>
      </c>
      <c r="F218" s="178" t="s">
        <v>242</v>
      </c>
      <c r="H218" s="179">
        <v>59.796999999999997</v>
      </c>
      <c r="L218" s="176"/>
      <c r="M218" s="180"/>
      <c r="N218" s="181"/>
      <c r="O218" s="181"/>
      <c r="P218" s="181"/>
      <c r="Q218" s="181"/>
      <c r="R218" s="181"/>
      <c r="S218" s="181"/>
      <c r="T218" s="182"/>
      <c r="AT218" s="177" t="s">
        <v>194</v>
      </c>
      <c r="AU218" s="177" t="s">
        <v>86</v>
      </c>
      <c r="AV218" s="15" t="s">
        <v>97</v>
      </c>
      <c r="AW218" s="15" t="s">
        <v>32</v>
      </c>
      <c r="AX218" s="15" t="s">
        <v>84</v>
      </c>
      <c r="AY218" s="177" t="s">
        <v>184</v>
      </c>
    </row>
    <row r="219" spans="1:65" s="2" customFormat="1" ht="62.75" customHeight="1" x14ac:dyDescent="0.15">
      <c r="A219" s="30"/>
      <c r="B219" s="146"/>
      <c r="C219" s="147" t="s">
        <v>299</v>
      </c>
      <c r="D219" s="147" t="s">
        <v>186</v>
      </c>
      <c r="E219" s="148" t="s">
        <v>3120</v>
      </c>
      <c r="F219" s="149" t="s">
        <v>3133</v>
      </c>
      <c r="G219" s="150" t="s">
        <v>239</v>
      </c>
      <c r="H219" s="151">
        <v>66.397000000000006</v>
      </c>
      <c r="I219" s="152"/>
      <c r="J219" s="152">
        <f>ROUND(I219*H219,2)</f>
        <v>0</v>
      </c>
      <c r="K219" s="149"/>
      <c r="L219" s="31"/>
      <c r="M219" s="153" t="s">
        <v>1</v>
      </c>
      <c r="N219" s="154" t="s">
        <v>42</v>
      </c>
      <c r="O219" s="155">
        <v>9.9000000000000005E-2</v>
      </c>
      <c r="P219" s="155">
        <f>O219*H219</f>
        <v>6.573303000000001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7" t="s">
        <v>97</v>
      </c>
      <c r="AT219" s="157" t="s">
        <v>186</v>
      </c>
      <c r="AU219" s="157" t="s">
        <v>86</v>
      </c>
      <c r="AY219" s="18" t="s">
        <v>184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8" t="s">
        <v>84</v>
      </c>
      <c r="BK219" s="158">
        <f>ROUND(I219*H219,2)</f>
        <v>0</v>
      </c>
      <c r="BL219" s="18" t="s">
        <v>97</v>
      </c>
      <c r="BM219" s="157" t="s">
        <v>1613</v>
      </c>
    </row>
    <row r="220" spans="1:65" s="13" customFormat="1" x14ac:dyDescent="0.15">
      <c r="B220" s="163"/>
      <c r="D220" s="159" t="s">
        <v>194</v>
      </c>
      <c r="E220" s="164" t="s">
        <v>1</v>
      </c>
      <c r="F220" s="165" t="s">
        <v>294</v>
      </c>
      <c r="H220" s="164" t="s">
        <v>1</v>
      </c>
      <c r="L220" s="163"/>
      <c r="M220" s="166"/>
      <c r="N220" s="167"/>
      <c r="O220" s="167"/>
      <c r="P220" s="167"/>
      <c r="Q220" s="167"/>
      <c r="R220" s="167"/>
      <c r="S220" s="167"/>
      <c r="T220" s="168"/>
      <c r="AT220" s="164" t="s">
        <v>194</v>
      </c>
      <c r="AU220" s="164" t="s">
        <v>86</v>
      </c>
      <c r="AV220" s="13" t="s">
        <v>84</v>
      </c>
      <c r="AW220" s="13" t="s">
        <v>32</v>
      </c>
      <c r="AX220" s="13" t="s">
        <v>77</v>
      </c>
      <c r="AY220" s="164" t="s">
        <v>184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 t="s">
        <v>1611</v>
      </c>
      <c r="H221" s="172">
        <v>66.397000000000006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84</v>
      </c>
      <c r="AY221" s="170" t="s">
        <v>184</v>
      </c>
    </row>
    <row r="222" spans="1:65" s="2" customFormat="1" ht="44.25" customHeight="1" x14ac:dyDescent="0.15">
      <c r="A222" s="30"/>
      <c r="B222" s="146"/>
      <c r="C222" s="147" t="s">
        <v>302</v>
      </c>
      <c r="D222" s="147" t="s">
        <v>186</v>
      </c>
      <c r="E222" s="148" t="s">
        <v>1046</v>
      </c>
      <c r="F222" s="149" t="s">
        <v>1047</v>
      </c>
      <c r="G222" s="150" t="s">
        <v>239</v>
      </c>
      <c r="H222" s="151">
        <v>6.6</v>
      </c>
      <c r="I222" s="152"/>
      <c r="J222" s="152">
        <f>ROUND(I222*H222,2)</f>
        <v>0</v>
      </c>
      <c r="K222" s="149" t="s">
        <v>190</v>
      </c>
      <c r="L222" s="31"/>
      <c r="M222" s="153" t="s">
        <v>1</v>
      </c>
      <c r="N222" s="154" t="s">
        <v>42</v>
      </c>
      <c r="O222" s="155">
        <v>0.19700000000000001</v>
      </c>
      <c r="P222" s="155">
        <f>O222*H222</f>
        <v>1.3002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7" t="s">
        <v>97</v>
      </c>
      <c r="AT222" s="157" t="s">
        <v>186</v>
      </c>
      <c r="AU222" s="157" t="s">
        <v>86</v>
      </c>
      <c r="AY222" s="18" t="s">
        <v>184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8" t="s">
        <v>84</v>
      </c>
      <c r="BK222" s="158">
        <f>ROUND(I222*H222,2)</f>
        <v>0</v>
      </c>
      <c r="BL222" s="18" t="s">
        <v>97</v>
      </c>
      <c r="BM222" s="157" t="s">
        <v>1614</v>
      </c>
    </row>
    <row r="223" spans="1:65" s="13" customFormat="1" x14ac:dyDescent="0.15">
      <c r="B223" s="163"/>
      <c r="D223" s="159" t="s">
        <v>194</v>
      </c>
      <c r="E223" s="164" t="s">
        <v>1</v>
      </c>
      <c r="F223" s="165" t="s">
        <v>1049</v>
      </c>
      <c r="H223" s="164" t="s">
        <v>1</v>
      </c>
      <c r="L223" s="163"/>
      <c r="M223" s="166"/>
      <c r="N223" s="167"/>
      <c r="O223" s="167"/>
      <c r="P223" s="167"/>
      <c r="Q223" s="167"/>
      <c r="R223" s="167"/>
      <c r="S223" s="167"/>
      <c r="T223" s="168"/>
      <c r="AT223" s="164" t="s">
        <v>194</v>
      </c>
      <c r="AU223" s="164" t="s">
        <v>86</v>
      </c>
      <c r="AV223" s="13" t="s">
        <v>84</v>
      </c>
      <c r="AW223" s="13" t="s">
        <v>32</v>
      </c>
      <c r="AX223" s="13" t="s">
        <v>77</v>
      </c>
      <c r="AY223" s="164" t="s">
        <v>184</v>
      </c>
    </row>
    <row r="224" spans="1:65" s="14" customFormat="1" x14ac:dyDescent="0.15">
      <c r="B224" s="169"/>
      <c r="D224" s="159" t="s">
        <v>194</v>
      </c>
      <c r="E224" s="170" t="s">
        <v>1</v>
      </c>
      <c r="F224" s="171" t="s">
        <v>1615</v>
      </c>
      <c r="H224" s="172">
        <v>6.6</v>
      </c>
      <c r="L224" s="169"/>
      <c r="M224" s="173"/>
      <c r="N224" s="174"/>
      <c r="O224" s="174"/>
      <c r="P224" s="174"/>
      <c r="Q224" s="174"/>
      <c r="R224" s="174"/>
      <c r="S224" s="174"/>
      <c r="T224" s="175"/>
      <c r="AT224" s="170" t="s">
        <v>194</v>
      </c>
      <c r="AU224" s="170" t="s">
        <v>86</v>
      </c>
      <c r="AV224" s="14" t="s">
        <v>86</v>
      </c>
      <c r="AW224" s="14" t="s">
        <v>32</v>
      </c>
      <c r="AX224" s="14" t="s">
        <v>84</v>
      </c>
      <c r="AY224" s="170" t="s">
        <v>184</v>
      </c>
    </row>
    <row r="225" spans="1:65" s="2" customFormat="1" ht="44.25" customHeight="1" x14ac:dyDescent="0.15">
      <c r="A225" s="30"/>
      <c r="B225" s="146"/>
      <c r="C225" s="147" t="s">
        <v>309</v>
      </c>
      <c r="D225" s="147" t="s">
        <v>186</v>
      </c>
      <c r="E225" s="148" t="s">
        <v>3122</v>
      </c>
      <c r="F225" s="149" t="s">
        <v>3123</v>
      </c>
      <c r="G225" s="150" t="s">
        <v>239</v>
      </c>
      <c r="H225" s="151">
        <f>SUM(H228)</f>
        <v>126.194</v>
      </c>
      <c r="I225" s="152"/>
      <c r="J225" s="152">
        <f>ROUND(I225*H225,2)</f>
        <v>0</v>
      </c>
      <c r="K225" s="149"/>
      <c r="L225" s="31"/>
      <c r="M225" s="153" t="s">
        <v>1</v>
      </c>
      <c r="N225" s="154" t="s">
        <v>42</v>
      </c>
      <c r="O225" s="155">
        <v>0</v>
      </c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7" t="s">
        <v>97</v>
      </c>
      <c r="AT225" s="157" t="s">
        <v>186</v>
      </c>
      <c r="AU225" s="157" t="s">
        <v>86</v>
      </c>
      <c r="AY225" s="18" t="s">
        <v>184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8" t="s">
        <v>84</v>
      </c>
      <c r="BK225" s="158">
        <f>ROUND(I225*H225,2)</f>
        <v>0</v>
      </c>
      <c r="BL225" s="18" t="s">
        <v>97</v>
      </c>
      <c r="BM225" s="157" t="s">
        <v>1616</v>
      </c>
    </row>
    <row r="226" spans="1:65" s="14" customFormat="1" x14ac:dyDescent="0.15">
      <c r="B226" s="169"/>
      <c r="D226" s="159" t="s">
        <v>194</v>
      </c>
      <c r="E226" s="170" t="s">
        <v>1</v>
      </c>
      <c r="F226" s="171">
        <v>59.796999999999997</v>
      </c>
      <c r="H226" s="172">
        <v>59.796999999999997</v>
      </c>
      <c r="L226" s="169"/>
      <c r="M226" s="173"/>
      <c r="N226" s="174"/>
      <c r="O226" s="174"/>
      <c r="P226" s="174"/>
      <c r="Q226" s="174"/>
      <c r="R226" s="174"/>
      <c r="S226" s="174"/>
      <c r="T226" s="175"/>
      <c r="AT226" s="170" t="s">
        <v>194</v>
      </c>
      <c r="AU226" s="170" t="s">
        <v>86</v>
      </c>
      <c r="AV226" s="14" t="s">
        <v>86</v>
      </c>
      <c r="AW226" s="14" t="s">
        <v>32</v>
      </c>
      <c r="AX226" s="14" t="s">
        <v>77</v>
      </c>
      <c r="AY226" s="170" t="s">
        <v>184</v>
      </c>
    </row>
    <row r="227" spans="1:65" s="14" customFormat="1" x14ac:dyDescent="0.15">
      <c r="B227" s="169"/>
      <c r="D227" s="159" t="s">
        <v>194</v>
      </c>
      <c r="E227" s="170" t="s">
        <v>1</v>
      </c>
      <c r="F227" s="171">
        <v>66.397000000000006</v>
      </c>
      <c r="H227" s="172">
        <v>66.397000000000006</v>
      </c>
      <c r="L227" s="169"/>
      <c r="M227" s="173"/>
      <c r="N227" s="174"/>
      <c r="O227" s="174"/>
      <c r="P227" s="174"/>
      <c r="Q227" s="174"/>
      <c r="R227" s="174"/>
      <c r="S227" s="174"/>
      <c r="T227" s="175"/>
      <c r="AT227" s="170" t="s">
        <v>194</v>
      </c>
      <c r="AU227" s="170" t="s">
        <v>86</v>
      </c>
      <c r="AV227" s="14" t="s">
        <v>86</v>
      </c>
      <c r="AW227" s="14" t="s">
        <v>32</v>
      </c>
      <c r="AX227" s="14" t="s">
        <v>77</v>
      </c>
      <c r="AY227" s="170" t="s">
        <v>184</v>
      </c>
    </row>
    <row r="228" spans="1:65" s="15" customFormat="1" x14ac:dyDescent="0.15">
      <c r="B228" s="176"/>
      <c r="D228" s="159" t="s">
        <v>194</v>
      </c>
      <c r="E228" s="177" t="s">
        <v>1</v>
      </c>
      <c r="F228" s="178" t="s">
        <v>242</v>
      </c>
      <c r="H228" s="179">
        <f>SUM(H226:H227)</f>
        <v>126.194</v>
      </c>
      <c r="L228" s="176"/>
      <c r="M228" s="180"/>
      <c r="N228" s="181"/>
      <c r="O228" s="181"/>
      <c r="P228" s="181"/>
      <c r="Q228" s="181"/>
      <c r="R228" s="181"/>
      <c r="S228" s="181"/>
      <c r="T228" s="182"/>
      <c r="AT228" s="177" t="s">
        <v>194</v>
      </c>
      <c r="AU228" s="177" t="s">
        <v>86</v>
      </c>
      <c r="AV228" s="15" t="s">
        <v>97</v>
      </c>
      <c r="AW228" s="15" t="s">
        <v>32</v>
      </c>
      <c r="AX228" s="15" t="s">
        <v>84</v>
      </c>
      <c r="AY228" s="177" t="s">
        <v>184</v>
      </c>
    </row>
    <row r="229" spans="1:65" s="2" customFormat="1" ht="44.25" customHeight="1" x14ac:dyDescent="0.15">
      <c r="A229" s="30"/>
      <c r="B229" s="146"/>
      <c r="C229" s="147" t="s">
        <v>317</v>
      </c>
      <c r="D229" s="147" t="s">
        <v>186</v>
      </c>
      <c r="E229" s="148" t="s">
        <v>303</v>
      </c>
      <c r="F229" s="149" t="s">
        <v>304</v>
      </c>
      <c r="G229" s="150" t="s">
        <v>239</v>
      </c>
      <c r="H229" s="151">
        <v>111.111</v>
      </c>
      <c r="I229" s="152"/>
      <c r="J229" s="152">
        <f>ROUND(I229*H229,2)</f>
        <v>0</v>
      </c>
      <c r="K229" s="149" t="s">
        <v>190</v>
      </c>
      <c r="L229" s="31"/>
      <c r="M229" s="153" t="s">
        <v>1</v>
      </c>
      <c r="N229" s="154" t="s">
        <v>42</v>
      </c>
      <c r="O229" s="155">
        <v>0.32800000000000001</v>
      </c>
      <c r="P229" s="155">
        <f>O229*H229</f>
        <v>36.444408000000003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7" t="s">
        <v>97</v>
      </c>
      <c r="AT229" s="157" t="s">
        <v>186</v>
      </c>
      <c r="AU229" s="157" t="s">
        <v>86</v>
      </c>
      <c r="AY229" s="18" t="s">
        <v>184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8" t="s">
        <v>84</v>
      </c>
      <c r="BK229" s="158">
        <f>ROUND(I229*H229,2)</f>
        <v>0</v>
      </c>
      <c r="BL229" s="18" t="s">
        <v>97</v>
      </c>
      <c r="BM229" s="157" t="s">
        <v>1617</v>
      </c>
    </row>
    <row r="230" spans="1:65" s="13" customFormat="1" x14ac:dyDescent="0.15">
      <c r="B230" s="163"/>
      <c r="D230" s="159" t="s">
        <v>194</v>
      </c>
      <c r="E230" s="164" t="s">
        <v>1</v>
      </c>
      <c r="F230" s="165" t="s">
        <v>265</v>
      </c>
      <c r="H230" s="164" t="s">
        <v>1</v>
      </c>
      <c r="L230" s="163"/>
      <c r="M230" s="166"/>
      <c r="N230" s="167"/>
      <c r="O230" s="167"/>
      <c r="P230" s="167"/>
      <c r="Q230" s="167"/>
      <c r="R230" s="167"/>
      <c r="S230" s="167"/>
      <c r="T230" s="168"/>
      <c r="AT230" s="164" t="s">
        <v>194</v>
      </c>
      <c r="AU230" s="164" t="s">
        <v>86</v>
      </c>
      <c r="AV230" s="13" t="s">
        <v>84</v>
      </c>
      <c r="AW230" s="13" t="s">
        <v>32</v>
      </c>
      <c r="AX230" s="13" t="s">
        <v>77</v>
      </c>
      <c r="AY230" s="164" t="s">
        <v>184</v>
      </c>
    </row>
    <row r="231" spans="1:65" s="13" customFormat="1" x14ac:dyDescent="0.15">
      <c r="B231" s="163"/>
      <c r="D231" s="159" t="s">
        <v>194</v>
      </c>
      <c r="E231" s="164" t="s">
        <v>1</v>
      </c>
      <c r="F231" s="165" t="s">
        <v>246</v>
      </c>
      <c r="H231" s="164" t="s">
        <v>1</v>
      </c>
      <c r="L231" s="163"/>
      <c r="M231" s="166"/>
      <c r="N231" s="167"/>
      <c r="O231" s="167"/>
      <c r="P231" s="167"/>
      <c r="Q231" s="167"/>
      <c r="R231" s="167"/>
      <c r="S231" s="167"/>
      <c r="T231" s="168"/>
      <c r="AT231" s="164" t="s">
        <v>194</v>
      </c>
      <c r="AU231" s="164" t="s">
        <v>86</v>
      </c>
      <c r="AV231" s="13" t="s">
        <v>84</v>
      </c>
      <c r="AW231" s="13" t="s">
        <v>32</v>
      </c>
      <c r="AX231" s="13" t="s">
        <v>77</v>
      </c>
      <c r="AY231" s="164" t="s">
        <v>184</v>
      </c>
    </row>
    <row r="232" spans="1:65" s="14" customFormat="1" x14ac:dyDescent="0.15">
      <c r="B232" s="169"/>
      <c r="D232" s="159" t="s">
        <v>194</v>
      </c>
      <c r="E232" s="170" t="s">
        <v>1</v>
      </c>
      <c r="F232" s="171" t="s">
        <v>1618</v>
      </c>
      <c r="H232" s="172">
        <v>65.680000000000007</v>
      </c>
      <c r="L232" s="169"/>
      <c r="M232" s="173"/>
      <c r="N232" s="174"/>
      <c r="O232" s="174"/>
      <c r="P232" s="174"/>
      <c r="Q232" s="174"/>
      <c r="R232" s="174"/>
      <c r="S232" s="174"/>
      <c r="T232" s="175"/>
      <c r="AT232" s="170" t="s">
        <v>194</v>
      </c>
      <c r="AU232" s="170" t="s">
        <v>86</v>
      </c>
      <c r="AV232" s="14" t="s">
        <v>86</v>
      </c>
      <c r="AW232" s="14" t="s">
        <v>32</v>
      </c>
      <c r="AX232" s="14" t="s">
        <v>77</v>
      </c>
      <c r="AY232" s="170" t="s">
        <v>184</v>
      </c>
    </row>
    <row r="233" spans="1:65" s="14" customFormat="1" x14ac:dyDescent="0.15">
      <c r="B233" s="169"/>
      <c r="D233" s="159" t="s">
        <v>194</v>
      </c>
      <c r="E233" s="170" t="s">
        <v>1</v>
      </c>
      <c r="F233" s="171" t="s">
        <v>1619</v>
      </c>
      <c r="H233" s="172">
        <v>6.6</v>
      </c>
      <c r="L233" s="169"/>
      <c r="M233" s="173"/>
      <c r="N233" s="174"/>
      <c r="O233" s="174"/>
      <c r="P233" s="174"/>
      <c r="Q233" s="174"/>
      <c r="R233" s="174"/>
      <c r="S233" s="174"/>
      <c r="T233" s="175"/>
      <c r="AT233" s="170" t="s">
        <v>194</v>
      </c>
      <c r="AU233" s="170" t="s">
        <v>86</v>
      </c>
      <c r="AV233" s="14" t="s">
        <v>86</v>
      </c>
      <c r="AW233" s="14" t="s">
        <v>32</v>
      </c>
      <c r="AX233" s="14" t="s">
        <v>77</v>
      </c>
      <c r="AY233" s="170" t="s">
        <v>184</v>
      </c>
    </row>
    <row r="234" spans="1:65" s="13" customFormat="1" ht="33" x14ac:dyDescent="0.15">
      <c r="B234" s="163"/>
      <c r="D234" s="159" t="s">
        <v>194</v>
      </c>
      <c r="E234" s="164" t="s">
        <v>1</v>
      </c>
      <c r="F234" s="165" t="s">
        <v>307</v>
      </c>
      <c r="H234" s="164" t="s">
        <v>1</v>
      </c>
      <c r="L234" s="163"/>
      <c r="M234" s="166"/>
      <c r="N234" s="167"/>
      <c r="O234" s="167"/>
      <c r="P234" s="167"/>
      <c r="Q234" s="167"/>
      <c r="R234" s="167"/>
      <c r="S234" s="167"/>
      <c r="T234" s="168"/>
      <c r="AT234" s="164" t="s">
        <v>194</v>
      </c>
      <c r="AU234" s="164" t="s">
        <v>86</v>
      </c>
      <c r="AV234" s="13" t="s">
        <v>84</v>
      </c>
      <c r="AW234" s="13" t="s">
        <v>32</v>
      </c>
      <c r="AX234" s="13" t="s">
        <v>77</v>
      </c>
      <c r="AY234" s="164" t="s">
        <v>184</v>
      </c>
    </row>
    <row r="235" spans="1:65" s="14" customFormat="1" x14ac:dyDescent="0.15">
      <c r="B235" s="169"/>
      <c r="D235" s="159" t="s">
        <v>194</v>
      </c>
      <c r="E235" s="170" t="s">
        <v>1</v>
      </c>
      <c r="F235" s="171" t="s">
        <v>1620</v>
      </c>
      <c r="H235" s="172">
        <v>38.831000000000003</v>
      </c>
      <c r="L235" s="169"/>
      <c r="M235" s="173"/>
      <c r="N235" s="174"/>
      <c r="O235" s="174"/>
      <c r="P235" s="174"/>
      <c r="Q235" s="174"/>
      <c r="R235" s="174"/>
      <c r="S235" s="174"/>
      <c r="T235" s="175"/>
      <c r="AT235" s="170" t="s">
        <v>194</v>
      </c>
      <c r="AU235" s="170" t="s">
        <v>86</v>
      </c>
      <c r="AV235" s="14" t="s">
        <v>86</v>
      </c>
      <c r="AW235" s="14" t="s">
        <v>32</v>
      </c>
      <c r="AX235" s="14" t="s">
        <v>77</v>
      </c>
      <c r="AY235" s="170" t="s">
        <v>184</v>
      </c>
    </row>
    <row r="236" spans="1:65" s="15" customFormat="1" x14ac:dyDescent="0.15">
      <c r="B236" s="176"/>
      <c r="D236" s="159" t="s">
        <v>194</v>
      </c>
      <c r="E236" s="177" t="s">
        <v>1</v>
      </c>
      <c r="F236" s="178" t="s">
        <v>242</v>
      </c>
      <c r="H236" s="179">
        <v>111.111</v>
      </c>
      <c r="L236" s="176"/>
      <c r="M236" s="180"/>
      <c r="N236" s="181"/>
      <c r="O236" s="181"/>
      <c r="P236" s="181"/>
      <c r="Q236" s="181"/>
      <c r="R236" s="181"/>
      <c r="S236" s="181"/>
      <c r="T236" s="182"/>
      <c r="AT236" s="177" t="s">
        <v>194</v>
      </c>
      <c r="AU236" s="177" t="s">
        <v>86</v>
      </c>
      <c r="AV236" s="15" t="s">
        <v>97</v>
      </c>
      <c r="AW236" s="15" t="s">
        <v>32</v>
      </c>
      <c r="AX236" s="15" t="s">
        <v>84</v>
      </c>
      <c r="AY236" s="177" t="s">
        <v>184</v>
      </c>
    </row>
    <row r="237" spans="1:65" s="2" customFormat="1" ht="16.5" customHeight="1" x14ac:dyDescent="0.15">
      <c r="A237" s="30"/>
      <c r="B237" s="146"/>
      <c r="C237" s="183" t="s">
        <v>323</v>
      </c>
      <c r="D237" s="183" t="s">
        <v>310</v>
      </c>
      <c r="E237" s="184" t="s">
        <v>311</v>
      </c>
      <c r="F237" s="185" t="s">
        <v>312</v>
      </c>
      <c r="G237" s="186" t="s">
        <v>300</v>
      </c>
      <c r="H237" s="187">
        <v>135.875</v>
      </c>
      <c r="I237" s="188"/>
      <c r="J237" s="188">
        <f>ROUND(I237*H237,2)</f>
        <v>0</v>
      </c>
      <c r="K237" s="185" t="s">
        <v>1</v>
      </c>
      <c r="L237" s="189"/>
      <c r="M237" s="190" t="s">
        <v>1</v>
      </c>
      <c r="N237" s="191" t="s">
        <v>42</v>
      </c>
      <c r="O237" s="155">
        <v>0</v>
      </c>
      <c r="P237" s="155">
        <f>O237*H237</f>
        <v>0</v>
      </c>
      <c r="Q237" s="155">
        <v>1</v>
      </c>
      <c r="R237" s="155">
        <f>Q237*H237</f>
        <v>135.875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226</v>
      </c>
      <c r="AT237" s="157" t="s">
        <v>310</v>
      </c>
      <c r="AU237" s="157" t="s">
        <v>86</v>
      </c>
      <c r="AY237" s="18" t="s">
        <v>184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97</v>
      </c>
      <c r="BM237" s="157" t="s">
        <v>1621</v>
      </c>
    </row>
    <row r="238" spans="1:65" s="13" customFormat="1" x14ac:dyDescent="0.15">
      <c r="B238" s="163"/>
      <c r="D238" s="159" t="s">
        <v>194</v>
      </c>
      <c r="E238" s="164" t="s">
        <v>1</v>
      </c>
      <c r="F238" s="165" t="s">
        <v>314</v>
      </c>
      <c r="H238" s="164" t="s">
        <v>1</v>
      </c>
      <c r="L238" s="163"/>
      <c r="M238" s="166"/>
      <c r="N238" s="167"/>
      <c r="O238" s="167"/>
      <c r="P238" s="167"/>
      <c r="Q238" s="167"/>
      <c r="R238" s="167"/>
      <c r="S238" s="167"/>
      <c r="T238" s="168"/>
      <c r="AT238" s="164" t="s">
        <v>194</v>
      </c>
      <c r="AU238" s="164" t="s">
        <v>86</v>
      </c>
      <c r="AV238" s="13" t="s">
        <v>84</v>
      </c>
      <c r="AW238" s="13" t="s">
        <v>32</v>
      </c>
      <c r="AX238" s="13" t="s">
        <v>77</v>
      </c>
      <c r="AY238" s="164" t="s">
        <v>184</v>
      </c>
    </row>
    <row r="239" spans="1:65" s="14" customFormat="1" x14ac:dyDescent="0.15">
      <c r="B239" s="169"/>
      <c r="D239" s="159" t="s">
        <v>194</v>
      </c>
      <c r="E239" s="170" t="s">
        <v>1</v>
      </c>
      <c r="F239" s="171" t="s">
        <v>1622</v>
      </c>
      <c r="H239" s="172">
        <v>121.508</v>
      </c>
      <c r="L239" s="169"/>
      <c r="M239" s="173"/>
      <c r="N239" s="174"/>
      <c r="O239" s="174"/>
      <c r="P239" s="174"/>
      <c r="Q239" s="174"/>
      <c r="R239" s="174"/>
      <c r="S239" s="174"/>
      <c r="T239" s="175"/>
      <c r="AT239" s="170" t="s">
        <v>194</v>
      </c>
      <c r="AU239" s="170" t="s">
        <v>86</v>
      </c>
      <c r="AV239" s="14" t="s">
        <v>86</v>
      </c>
      <c r="AW239" s="14" t="s">
        <v>32</v>
      </c>
      <c r="AX239" s="14" t="s">
        <v>77</v>
      </c>
      <c r="AY239" s="170" t="s">
        <v>184</v>
      </c>
    </row>
    <row r="240" spans="1:65" s="14" customFormat="1" x14ac:dyDescent="0.15">
      <c r="B240" s="169"/>
      <c r="D240" s="159" t="s">
        <v>194</v>
      </c>
      <c r="E240" s="170" t="s">
        <v>1</v>
      </c>
      <c r="F240" s="171" t="s">
        <v>1623</v>
      </c>
      <c r="H240" s="172">
        <v>14.367000000000001</v>
      </c>
      <c r="L240" s="169"/>
      <c r="M240" s="173"/>
      <c r="N240" s="174"/>
      <c r="O240" s="174"/>
      <c r="P240" s="174"/>
      <c r="Q240" s="174"/>
      <c r="R240" s="174"/>
      <c r="S240" s="174"/>
      <c r="T240" s="175"/>
      <c r="AT240" s="170" t="s">
        <v>194</v>
      </c>
      <c r="AU240" s="170" t="s">
        <v>86</v>
      </c>
      <c r="AV240" s="14" t="s">
        <v>86</v>
      </c>
      <c r="AW240" s="14" t="s">
        <v>32</v>
      </c>
      <c r="AX240" s="14" t="s">
        <v>77</v>
      </c>
      <c r="AY240" s="170" t="s">
        <v>184</v>
      </c>
    </row>
    <row r="241" spans="1:65" s="15" customFormat="1" x14ac:dyDescent="0.15">
      <c r="B241" s="176"/>
      <c r="D241" s="159" t="s">
        <v>194</v>
      </c>
      <c r="E241" s="177" t="s">
        <v>1</v>
      </c>
      <c r="F241" s="178" t="s">
        <v>242</v>
      </c>
      <c r="H241" s="179">
        <v>135.875</v>
      </c>
      <c r="L241" s="176"/>
      <c r="M241" s="180"/>
      <c r="N241" s="181"/>
      <c r="O241" s="181"/>
      <c r="P241" s="181"/>
      <c r="Q241" s="181"/>
      <c r="R241" s="181"/>
      <c r="S241" s="181"/>
      <c r="T241" s="182"/>
      <c r="AT241" s="177" t="s">
        <v>194</v>
      </c>
      <c r="AU241" s="177" t="s">
        <v>86</v>
      </c>
      <c r="AV241" s="15" t="s">
        <v>97</v>
      </c>
      <c r="AW241" s="15" t="s">
        <v>32</v>
      </c>
      <c r="AX241" s="15" t="s">
        <v>84</v>
      </c>
      <c r="AY241" s="177" t="s">
        <v>184</v>
      </c>
    </row>
    <row r="242" spans="1:65" s="2" customFormat="1" ht="66.75" customHeight="1" x14ac:dyDescent="0.15">
      <c r="A242" s="30"/>
      <c r="B242" s="146"/>
      <c r="C242" s="147" t="s">
        <v>330</v>
      </c>
      <c r="D242" s="147" t="s">
        <v>186</v>
      </c>
      <c r="E242" s="148" t="s">
        <v>318</v>
      </c>
      <c r="F242" s="149" t="s">
        <v>319</v>
      </c>
      <c r="G242" s="150" t="s">
        <v>239</v>
      </c>
      <c r="H242" s="151">
        <v>35.9</v>
      </c>
      <c r="I242" s="152"/>
      <c r="J242" s="152">
        <f>ROUND(I242*H242,2)</f>
        <v>0</v>
      </c>
      <c r="K242" s="149" t="s">
        <v>190</v>
      </c>
      <c r="L242" s="31"/>
      <c r="M242" s="153" t="s">
        <v>1</v>
      </c>
      <c r="N242" s="154" t="s">
        <v>42</v>
      </c>
      <c r="O242" s="155">
        <v>0.435</v>
      </c>
      <c r="P242" s="155">
        <f>O242*H242</f>
        <v>15.616499999999998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97</v>
      </c>
      <c r="AT242" s="157" t="s">
        <v>186</v>
      </c>
      <c r="AU242" s="157" t="s">
        <v>86</v>
      </c>
      <c r="AY242" s="18" t="s">
        <v>184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97</v>
      </c>
      <c r="BM242" s="157" t="s">
        <v>1624</v>
      </c>
    </row>
    <row r="243" spans="1:65" s="13" customFormat="1" x14ac:dyDescent="0.15">
      <c r="B243" s="163"/>
      <c r="D243" s="159" t="s">
        <v>194</v>
      </c>
      <c r="E243" s="164" t="s">
        <v>1</v>
      </c>
      <c r="F243" s="165" t="s">
        <v>265</v>
      </c>
      <c r="H243" s="164" t="s">
        <v>1</v>
      </c>
      <c r="L243" s="163"/>
      <c r="M243" s="166"/>
      <c r="N243" s="167"/>
      <c r="O243" s="167"/>
      <c r="P243" s="167"/>
      <c r="Q243" s="167"/>
      <c r="R243" s="167"/>
      <c r="S243" s="167"/>
      <c r="T243" s="168"/>
      <c r="AT243" s="164" t="s">
        <v>194</v>
      </c>
      <c r="AU243" s="164" t="s">
        <v>86</v>
      </c>
      <c r="AV243" s="13" t="s">
        <v>84</v>
      </c>
      <c r="AW243" s="13" t="s">
        <v>32</v>
      </c>
      <c r="AX243" s="13" t="s">
        <v>77</v>
      </c>
      <c r="AY243" s="164" t="s">
        <v>184</v>
      </c>
    </row>
    <row r="244" spans="1:65" s="13" customFormat="1" x14ac:dyDescent="0.15">
      <c r="B244" s="163"/>
      <c r="D244" s="159" t="s">
        <v>194</v>
      </c>
      <c r="E244" s="164" t="s">
        <v>1</v>
      </c>
      <c r="F244" s="165" t="s">
        <v>246</v>
      </c>
      <c r="H244" s="164" t="s">
        <v>1</v>
      </c>
      <c r="L244" s="163"/>
      <c r="M244" s="166"/>
      <c r="N244" s="167"/>
      <c r="O244" s="167"/>
      <c r="P244" s="167"/>
      <c r="Q244" s="167"/>
      <c r="R244" s="167"/>
      <c r="S244" s="167"/>
      <c r="T244" s="168"/>
      <c r="AT244" s="164" t="s">
        <v>194</v>
      </c>
      <c r="AU244" s="164" t="s">
        <v>86</v>
      </c>
      <c r="AV244" s="13" t="s">
        <v>84</v>
      </c>
      <c r="AW244" s="13" t="s">
        <v>32</v>
      </c>
      <c r="AX244" s="13" t="s">
        <v>77</v>
      </c>
      <c r="AY244" s="164" t="s">
        <v>184</v>
      </c>
    </row>
    <row r="245" spans="1:65" s="14" customFormat="1" x14ac:dyDescent="0.15">
      <c r="B245" s="169"/>
      <c r="D245" s="159" t="s">
        <v>194</v>
      </c>
      <c r="E245" s="170" t="s">
        <v>1</v>
      </c>
      <c r="F245" s="171" t="s">
        <v>1625</v>
      </c>
      <c r="H245" s="172">
        <v>35.9</v>
      </c>
      <c r="L245" s="169"/>
      <c r="M245" s="173"/>
      <c r="N245" s="174"/>
      <c r="O245" s="174"/>
      <c r="P245" s="174"/>
      <c r="Q245" s="174"/>
      <c r="R245" s="174"/>
      <c r="S245" s="174"/>
      <c r="T245" s="175"/>
      <c r="AT245" s="170" t="s">
        <v>194</v>
      </c>
      <c r="AU245" s="170" t="s">
        <v>86</v>
      </c>
      <c r="AV245" s="14" t="s">
        <v>86</v>
      </c>
      <c r="AW245" s="14" t="s">
        <v>32</v>
      </c>
      <c r="AX245" s="14" t="s">
        <v>84</v>
      </c>
      <c r="AY245" s="170" t="s">
        <v>184</v>
      </c>
    </row>
    <row r="246" spans="1:65" s="2" customFormat="1" ht="16.5" customHeight="1" x14ac:dyDescent="0.15">
      <c r="A246" s="30"/>
      <c r="B246" s="146"/>
      <c r="C246" s="183" t="s">
        <v>335</v>
      </c>
      <c r="D246" s="183" t="s">
        <v>310</v>
      </c>
      <c r="E246" s="184" t="s">
        <v>324</v>
      </c>
      <c r="F246" s="185" t="s">
        <v>325</v>
      </c>
      <c r="G246" s="186" t="s">
        <v>300</v>
      </c>
      <c r="H246" s="187">
        <v>66.415000000000006</v>
      </c>
      <c r="I246" s="188"/>
      <c r="J246" s="188">
        <f>ROUND(I246*H246,2)</f>
        <v>0</v>
      </c>
      <c r="K246" s="185" t="s">
        <v>190</v>
      </c>
      <c r="L246" s="189"/>
      <c r="M246" s="190" t="s">
        <v>1</v>
      </c>
      <c r="N246" s="191" t="s">
        <v>42</v>
      </c>
      <c r="O246" s="155">
        <v>0</v>
      </c>
      <c r="P246" s="155">
        <f>O246*H246</f>
        <v>0</v>
      </c>
      <c r="Q246" s="155">
        <v>1</v>
      </c>
      <c r="R246" s="155">
        <f>Q246*H246</f>
        <v>66.415000000000006</v>
      </c>
      <c r="S246" s="155">
        <v>0</v>
      </c>
      <c r="T246" s="156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7" t="s">
        <v>226</v>
      </c>
      <c r="AT246" s="157" t="s">
        <v>310</v>
      </c>
      <c r="AU246" s="157" t="s">
        <v>86</v>
      </c>
      <c r="AY246" s="18" t="s">
        <v>184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8" t="s">
        <v>84</v>
      </c>
      <c r="BK246" s="158">
        <f>ROUND(I246*H246,2)</f>
        <v>0</v>
      </c>
      <c r="BL246" s="18" t="s">
        <v>97</v>
      </c>
      <c r="BM246" s="157" t="s">
        <v>1626</v>
      </c>
    </row>
    <row r="247" spans="1:65" s="2" customFormat="1" ht="30" x14ac:dyDescent="0.15">
      <c r="A247" s="30"/>
      <c r="B247" s="31"/>
      <c r="C247" s="30"/>
      <c r="D247" s="159" t="s">
        <v>192</v>
      </c>
      <c r="E247" s="30"/>
      <c r="F247" s="160" t="s">
        <v>327</v>
      </c>
      <c r="G247" s="30"/>
      <c r="H247" s="30"/>
      <c r="I247" s="30"/>
      <c r="J247" s="30"/>
      <c r="K247" s="30"/>
      <c r="L247" s="31"/>
      <c r="M247" s="161"/>
      <c r="N247" s="162"/>
      <c r="O247" s="56"/>
      <c r="P247" s="56"/>
      <c r="Q247" s="56"/>
      <c r="R247" s="56"/>
      <c r="S247" s="56"/>
      <c r="T247" s="57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T247" s="18" t="s">
        <v>192</v>
      </c>
      <c r="AU247" s="18" t="s">
        <v>86</v>
      </c>
    </row>
    <row r="248" spans="1:65" s="14" customFormat="1" x14ac:dyDescent="0.15">
      <c r="B248" s="169"/>
      <c r="D248" s="159" t="s">
        <v>194</v>
      </c>
      <c r="F248" s="171" t="s">
        <v>1627</v>
      </c>
      <c r="H248" s="172">
        <v>66.415000000000006</v>
      </c>
      <c r="L248" s="169"/>
      <c r="M248" s="173"/>
      <c r="N248" s="174"/>
      <c r="O248" s="174"/>
      <c r="P248" s="174"/>
      <c r="Q248" s="174"/>
      <c r="R248" s="174"/>
      <c r="S248" s="174"/>
      <c r="T248" s="175"/>
      <c r="AT248" s="170" t="s">
        <v>194</v>
      </c>
      <c r="AU248" s="170" t="s">
        <v>86</v>
      </c>
      <c r="AV248" s="14" t="s">
        <v>86</v>
      </c>
      <c r="AW248" s="14" t="s">
        <v>3</v>
      </c>
      <c r="AX248" s="14" t="s">
        <v>84</v>
      </c>
      <c r="AY248" s="170" t="s">
        <v>184</v>
      </c>
    </row>
    <row r="249" spans="1:65" s="2" customFormat="1" ht="55.5" customHeight="1" x14ac:dyDescent="0.15">
      <c r="A249" s="30"/>
      <c r="B249" s="146"/>
      <c r="C249" s="147" t="s">
        <v>340</v>
      </c>
      <c r="D249" s="147" t="s">
        <v>186</v>
      </c>
      <c r="E249" s="148" t="s">
        <v>1063</v>
      </c>
      <c r="F249" s="149" t="s">
        <v>1064</v>
      </c>
      <c r="G249" s="150" t="s">
        <v>189</v>
      </c>
      <c r="H249" s="151">
        <v>11.24</v>
      </c>
      <c r="I249" s="152"/>
      <c r="J249" s="152">
        <f>ROUND(I249*H249,2)</f>
        <v>0</v>
      </c>
      <c r="K249" s="149" t="s">
        <v>190</v>
      </c>
      <c r="L249" s="31"/>
      <c r="M249" s="153" t="s">
        <v>1</v>
      </c>
      <c r="N249" s="154" t="s">
        <v>42</v>
      </c>
      <c r="O249" s="155">
        <v>0.153</v>
      </c>
      <c r="P249" s="155">
        <f>O249*H249</f>
        <v>1.7197199999999999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7" t="s">
        <v>97</v>
      </c>
      <c r="AT249" s="157" t="s">
        <v>186</v>
      </c>
      <c r="AU249" s="157" t="s">
        <v>86</v>
      </c>
      <c r="AY249" s="18" t="s">
        <v>184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8" t="s">
        <v>84</v>
      </c>
      <c r="BK249" s="158">
        <f>ROUND(I249*H249,2)</f>
        <v>0</v>
      </c>
      <c r="BL249" s="18" t="s">
        <v>97</v>
      </c>
      <c r="BM249" s="157" t="s">
        <v>1628</v>
      </c>
    </row>
    <row r="250" spans="1:65" s="14" customFormat="1" x14ac:dyDescent="0.15">
      <c r="B250" s="169"/>
      <c r="D250" s="159" t="s">
        <v>194</v>
      </c>
      <c r="E250" s="170" t="s">
        <v>1</v>
      </c>
      <c r="F250" s="171" t="s">
        <v>1629</v>
      </c>
      <c r="H250" s="172">
        <v>11.24</v>
      </c>
      <c r="L250" s="169"/>
      <c r="M250" s="173"/>
      <c r="N250" s="174"/>
      <c r="O250" s="174"/>
      <c r="P250" s="174"/>
      <c r="Q250" s="174"/>
      <c r="R250" s="174"/>
      <c r="S250" s="174"/>
      <c r="T250" s="175"/>
      <c r="AT250" s="170" t="s">
        <v>194</v>
      </c>
      <c r="AU250" s="170" t="s">
        <v>86</v>
      </c>
      <c r="AV250" s="14" t="s">
        <v>86</v>
      </c>
      <c r="AW250" s="14" t="s">
        <v>32</v>
      </c>
      <c r="AX250" s="14" t="s">
        <v>84</v>
      </c>
      <c r="AY250" s="170" t="s">
        <v>184</v>
      </c>
    </row>
    <row r="251" spans="1:65" s="2" customFormat="1" ht="37.75" customHeight="1" x14ac:dyDescent="0.15">
      <c r="A251" s="30"/>
      <c r="B251" s="146"/>
      <c r="C251" s="147" t="s">
        <v>344</v>
      </c>
      <c r="D251" s="147" t="s">
        <v>186</v>
      </c>
      <c r="E251" s="148" t="s">
        <v>1067</v>
      </c>
      <c r="F251" s="149" t="s">
        <v>1068</v>
      </c>
      <c r="G251" s="150" t="s">
        <v>189</v>
      </c>
      <c r="H251" s="151">
        <v>6.1820000000000004</v>
      </c>
      <c r="I251" s="152"/>
      <c r="J251" s="152">
        <f>ROUND(I251*H251,2)</f>
        <v>0</v>
      </c>
      <c r="K251" s="149" t="s">
        <v>190</v>
      </c>
      <c r="L251" s="31"/>
      <c r="M251" s="153" t="s">
        <v>1</v>
      </c>
      <c r="N251" s="154" t="s">
        <v>42</v>
      </c>
      <c r="O251" s="155">
        <v>0.114</v>
      </c>
      <c r="P251" s="155">
        <f>O251*H251</f>
        <v>0.70474800000000004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7" t="s">
        <v>97</v>
      </c>
      <c r="AT251" s="157" t="s">
        <v>186</v>
      </c>
      <c r="AU251" s="157" t="s">
        <v>86</v>
      </c>
      <c r="AY251" s="18" t="s">
        <v>184</v>
      </c>
      <c r="BE251" s="158">
        <f>IF(N251="základní",J251,0)</f>
        <v>0</v>
      </c>
      <c r="BF251" s="158">
        <f>IF(N251="snížená",J251,0)</f>
        <v>0</v>
      </c>
      <c r="BG251" s="158">
        <f>IF(N251="zákl. přenesená",J251,0)</f>
        <v>0</v>
      </c>
      <c r="BH251" s="158">
        <f>IF(N251="sníž. přenesená",J251,0)</f>
        <v>0</v>
      </c>
      <c r="BI251" s="158">
        <f>IF(N251="nulová",J251,0)</f>
        <v>0</v>
      </c>
      <c r="BJ251" s="18" t="s">
        <v>84</v>
      </c>
      <c r="BK251" s="158">
        <f>ROUND(I251*H251,2)</f>
        <v>0</v>
      </c>
      <c r="BL251" s="18" t="s">
        <v>97</v>
      </c>
      <c r="BM251" s="157" t="s">
        <v>1630</v>
      </c>
    </row>
    <row r="252" spans="1:65" s="13" customFormat="1" x14ac:dyDescent="0.15">
      <c r="B252" s="163"/>
      <c r="D252" s="159" t="s">
        <v>194</v>
      </c>
      <c r="E252" s="164" t="s">
        <v>1</v>
      </c>
      <c r="F252" s="165" t="s">
        <v>1070</v>
      </c>
      <c r="H252" s="164" t="s">
        <v>1</v>
      </c>
      <c r="L252" s="163"/>
      <c r="M252" s="166"/>
      <c r="N252" s="167"/>
      <c r="O252" s="167"/>
      <c r="P252" s="167"/>
      <c r="Q252" s="167"/>
      <c r="R252" s="167"/>
      <c r="S252" s="167"/>
      <c r="T252" s="168"/>
      <c r="AT252" s="164" t="s">
        <v>194</v>
      </c>
      <c r="AU252" s="164" t="s">
        <v>86</v>
      </c>
      <c r="AV252" s="13" t="s">
        <v>84</v>
      </c>
      <c r="AW252" s="13" t="s">
        <v>32</v>
      </c>
      <c r="AX252" s="13" t="s">
        <v>77</v>
      </c>
      <c r="AY252" s="164" t="s">
        <v>184</v>
      </c>
    </row>
    <row r="253" spans="1:65" s="14" customFormat="1" x14ac:dyDescent="0.15">
      <c r="B253" s="169"/>
      <c r="D253" s="159" t="s">
        <v>194</v>
      </c>
      <c r="E253" s="170" t="s">
        <v>1</v>
      </c>
      <c r="F253" s="171" t="s">
        <v>1598</v>
      </c>
      <c r="H253" s="172">
        <v>6.1820000000000004</v>
      </c>
      <c r="L253" s="169"/>
      <c r="M253" s="173"/>
      <c r="N253" s="174"/>
      <c r="O253" s="174"/>
      <c r="P253" s="174"/>
      <c r="Q253" s="174"/>
      <c r="R253" s="174"/>
      <c r="S253" s="174"/>
      <c r="T253" s="175"/>
      <c r="AT253" s="170" t="s">
        <v>194</v>
      </c>
      <c r="AU253" s="170" t="s">
        <v>86</v>
      </c>
      <c r="AV253" s="14" t="s">
        <v>86</v>
      </c>
      <c r="AW253" s="14" t="s">
        <v>32</v>
      </c>
      <c r="AX253" s="14" t="s">
        <v>84</v>
      </c>
      <c r="AY253" s="170" t="s">
        <v>184</v>
      </c>
    </row>
    <row r="254" spans="1:65" s="2" customFormat="1" ht="37.75" customHeight="1" x14ac:dyDescent="0.15">
      <c r="A254" s="30"/>
      <c r="B254" s="146"/>
      <c r="C254" s="147" t="s">
        <v>349</v>
      </c>
      <c r="D254" s="147" t="s">
        <v>186</v>
      </c>
      <c r="E254" s="148" t="s">
        <v>1071</v>
      </c>
      <c r="F254" s="149" t="s">
        <v>1072</v>
      </c>
      <c r="G254" s="150" t="s">
        <v>189</v>
      </c>
      <c r="H254" s="151">
        <v>17.422000000000001</v>
      </c>
      <c r="I254" s="152"/>
      <c r="J254" s="152">
        <f>ROUND(I254*H254,2)</f>
        <v>0</v>
      </c>
      <c r="K254" s="149" t="s">
        <v>190</v>
      </c>
      <c r="L254" s="31"/>
      <c r="M254" s="153" t="s">
        <v>1</v>
      </c>
      <c r="N254" s="154" t="s">
        <v>42</v>
      </c>
      <c r="O254" s="155">
        <v>7.0000000000000001E-3</v>
      </c>
      <c r="P254" s="155">
        <f>O254*H254</f>
        <v>0.12195400000000001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7" t="s">
        <v>97</v>
      </c>
      <c r="AT254" s="157" t="s">
        <v>186</v>
      </c>
      <c r="AU254" s="157" t="s">
        <v>86</v>
      </c>
      <c r="AY254" s="18" t="s">
        <v>184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8" t="s">
        <v>84</v>
      </c>
      <c r="BK254" s="158">
        <f>ROUND(I254*H254,2)</f>
        <v>0</v>
      </c>
      <c r="BL254" s="18" t="s">
        <v>97</v>
      </c>
      <c r="BM254" s="157" t="s">
        <v>1631</v>
      </c>
    </row>
    <row r="255" spans="1:65" s="14" customFormat="1" x14ac:dyDescent="0.15">
      <c r="B255" s="169"/>
      <c r="D255" s="159" t="s">
        <v>194</v>
      </c>
      <c r="E255" s="170" t="s">
        <v>1</v>
      </c>
      <c r="F255" s="171" t="s">
        <v>1632</v>
      </c>
      <c r="H255" s="172">
        <v>17.422000000000001</v>
      </c>
      <c r="L255" s="169"/>
      <c r="M255" s="173"/>
      <c r="N255" s="174"/>
      <c r="O255" s="174"/>
      <c r="P255" s="174"/>
      <c r="Q255" s="174"/>
      <c r="R255" s="174"/>
      <c r="S255" s="174"/>
      <c r="T255" s="175"/>
      <c r="AT255" s="170" t="s">
        <v>194</v>
      </c>
      <c r="AU255" s="170" t="s">
        <v>86</v>
      </c>
      <c r="AV255" s="14" t="s">
        <v>86</v>
      </c>
      <c r="AW255" s="14" t="s">
        <v>32</v>
      </c>
      <c r="AX255" s="14" t="s">
        <v>84</v>
      </c>
      <c r="AY255" s="170" t="s">
        <v>184</v>
      </c>
    </row>
    <row r="256" spans="1:65" s="2" customFormat="1" ht="16.5" customHeight="1" x14ac:dyDescent="0.15">
      <c r="A256" s="30"/>
      <c r="B256" s="146"/>
      <c r="C256" s="183" t="s">
        <v>356</v>
      </c>
      <c r="D256" s="183" t="s">
        <v>310</v>
      </c>
      <c r="E256" s="184" t="s">
        <v>1075</v>
      </c>
      <c r="F256" s="185" t="s">
        <v>1076</v>
      </c>
      <c r="G256" s="186" t="s">
        <v>1077</v>
      </c>
      <c r="H256" s="187">
        <v>0.34799999999999998</v>
      </c>
      <c r="I256" s="188"/>
      <c r="J256" s="188">
        <f>ROUND(I256*H256,2)</f>
        <v>0</v>
      </c>
      <c r="K256" s="185" t="s">
        <v>190</v>
      </c>
      <c r="L256" s="189"/>
      <c r="M256" s="190" t="s">
        <v>1</v>
      </c>
      <c r="N256" s="191" t="s">
        <v>42</v>
      </c>
      <c r="O256" s="155">
        <v>0</v>
      </c>
      <c r="P256" s="155">
        <f>O256*H256</f>
        <v>0</v>
      </c>
      <c r="Q256" s="155">
        <v>1E-3</v>
      </c>
      <c r="R256" s="155">
        <f>Q256*H256</f>
        <v>3.48E-4</v>
      </c>
      <c r="S256" s="155">
        <v>0</v>
      </c>
      <c r="T256" s="156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7" t="s">
        <v>226</v>
      </c>
      <c r="AT256" s="157" t="s">
        <v>310</v>
      </c>
      <c r="AU256" s="157" t="s">
        <v>86</v>
      </c>
      <c r="AY256" s="18" t="s">
        <v>184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8" t="s">
        <v>84</v>
      </c>
      <c r="BK256" s="158">
        <f>ROUND(I256*H256,2)</f>
        <v>0</v>
      </c>
      <c r="BL256" s="18" t="s">
        <v>97</v>
      </c>
      <c r="BM256" s="157" t="s">
        <v>1633</v>
      </c>
    </row>
    <row r="257" spans="1:65" s="14" customFormat="1" x14ac:dyDescent="0.15">
      <c r="B257" s="169"/>
      <c r="D257" s="159" t="s">
        <v>194</v>
      </c>
      <c r="E257" s="170" t="s">
        <v>1</v>
      </c>
      <c r="F257" s="171" t="s">
        <v>1634</v>
      </c>
      <c r="H257" s="172">
        <v>0.34799999999999998</v>
      </c>
      <c r="L257" s="169"/>
      <c r="M257" s="173"/>
      <c r="N257" s="174"/>
      <c r="O257" s="174"/>
      <c r="P257" s="174"/>
      <c r="Q257" s="174"/>
      <c r="R257" s="174"/>
      <c r="S257" s="174"/>
      <c r="T257" s="175"/>
      <c r="AT257" s="170" t="s">
        <v>194</v>
      </c>
      <c r="AU257" s="170" t="s">
        <v>86</v>
      </c>
      <c r="AV257" s="14" t="s">
        <v>86</v>
      </c>
      <c r="AW257" s="14" t="s">
        <v>32</v>
      </c>
      <c r="AX257" s="14" t="s">
        <v>84</v>
      </c>
      <c r="AY257" s="170" t="s">
        <v>184</v>
      </c>
    </row>
    <row r="258" spans="1:65" s="12" customFormat="1" ht="22.75" customHeight="1" x14ac:dyDescent="0.15">
      <c r="B258" s="134"/>
      <c r="D258" s="135" t="s">
        <v>76</v>
      </c>
      <c r="E258" s="144" t="s">
        <v>97</v>
      </c>
      <c r="F258" s="144" t="s">
        <v>348</v>
      </c>
      <c r="J258" s="145">
        <f>BK258</f>
        <v>0</v>
      </c>
      <c r="L258" s="134"/>
      <c r="M258" s="138"/>
      <c r="N258" s="139"/>
      <c r="O258" s="139"/>
      <c r="P258" s="140">
        <f>SUM(P259:P265)</f>
        <v>14.94228</v>
      </c>
      <c r="Q258" s="139"/>
      <c r="R258" s="140">
        <f>SUM(R259:R265)</f>
        <v>6.8849999999999995E-2</v>
      </c>
      <c r="S258" s="139"/>
      <c r="T258" s="141">
        <f>SUM(T259:T265)</f>
        <v>0</v>
      </c>
      <c r="AR258" s="135" t="s">
        <v>84</v>
      </c>
      <c r="AT258" s="142" t="s">
        <v>76</v>
      </c>
      <c r="AU258" s="142" t="s">
        <v>84</v>
      </c>
      <c r="AY258" s="135" t="s">
        <v>184</v>
      </c>
      <c r="BK258" s="143">
        <f>SUM(BK259:BK265)</f>
        <v>0</v>
      </c>
    </row>
    <row r="259" spans="1:65" s="2" customFormat="1" ht="33" customHeight="1" x14ac:dyDescent="0.15">
      <c r="A259" s="30"/>
      <c r="B259" s="146"/>
      <c r="C259" s="147" t="s">
        <v>362</v>
      </c>
      <c r="D259" s="147" t="s">
        <v>186</v>
      </c>
      <c r="E259" s="148" t="s">
        <v>350</v>
      </c>
      <c r="F259" s="149" t="s">
        <v>351</v>
      </c>
      <c r="G259" s="150" t="s">
        <v>239</v>
      </c>
      <c r="H259" s="151">
        <v>10.84</v>
      </c>
      <c r="I259" s="152"/>
      <c r="J259" s="152">
        <f>ROUND(I259*H259,2)</f>
        <v>0</v>
      </c>
      <c r="K259" s="149" t="s">
        <v>190</v>
      </c>
      <c r="L259" s="31"/>
      <c r="M259" s="153" t="s">
        <v>1</v>
      </c>
      <c r="N259" s="154" t="s">
        <v>42</v>
      </c>
      <c r="O259" s="155">
        <v>1.3169999999999999</v>
      </c>
      <c r="P259" s="155">
        <f>O259*H259</f>
        <v>14.27628</v>
      </c>
      <c r="Q259" s="155">
        <v>0</v>
      </c>
      <c r="R259" s="155">
        <f>Q259*H259</f>
        <v>0</v>
      </c>
      <c r="S259" s="155">
        <v>0</v>
      </c>
      <c r="T259" s="156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7" t="s">
        <v>97</v>
      </c>
      <c r="AT259" s="157" t="s">
        <v>186</v>
      </c>
      <c r="AU259" s="157" t="s">
        <v>86</v>
      </c>
      <c r="AY259" s="18" t="s">
        <v>184</v>
      </c>
      <c r="BE259" s="158">
        <f>IF(N259="základní",J259,0)</f>
        <v>0</v>
      </c>
      <c r="BF259" s="158">
        <f>IF(N259="snížená",J259,0)</f>
        <v>0</v>
      </c>
      <c r="BG259" s="158">
        <f>IF(N259="zákl. přenesená",J259,0)</f>
        <v>0</v>
      </c>
      <c r="BH259" s="158">
        <f>IF(N259="sníž. přenesená",J259,0)</f>
        <v>0</v>
      </c>
      <c r="BI259" s="158">
        <f>IF(N259="nulová",J259,0)</f>
        <v>0</v>
      </c>
      <c r="BJ259" s="18" t="s">
        <v>84</v>
      </c>
      <c r="BK259" s="158">
        <f>ROUND(I259*H259,2)</f>
        <v>0</v>
      </c>
      <c r="BL259" s="18" t="s">
        <v>97</v>
      </c>
      <c r="BM259" s="157" t="s">
        <v>1635</v>
      </c>
    </row>
    <row r="260" spans="1:65" s="13" customFormat="1" x14ac:dyDescent="0.15">
      <c r="B260" s="163"/>
      <c r="D260" s="159" t="s">
        <v>194</v>
      </c>
      <c r="E260" s="164" t="s">
        <v>1</v>
      </c>
      <c r="F260" s="165" t="s">
        <v>265</v>
      </c>
      <c r="H260" s="164" t="s">
        <v>1</v>
      </c>
      <c r="L260" s="163"/>
      <c r="M260" s="166"/>
      <c r="N260" s="167"/>
      <c r="O260" s="167"/>
      <c r="P260" s="167"/>
      <c r="Q260" s="167"/>
      <c r="R260" s="167"/>
      <c r="S260" s="167"/>
      <c r="T260" s="168"/>
      <c r="AT260" s="164" t="s">
        <v>194</v>
      </c>
      <c r="AU260" s="164" t="s">
        <v>86</v>
      </c>
      <c r="AV260" s="13" t="s">
        <v>84</v>
      </c>
      <c r="AW260" s="13" t="s">
        <v>32</v>
      </c>
      <c r="AX260" s="13" t="s">
        <v>77</v>
      </c>
      <c r="AY260" s="164" t="s">
        <v>184</v>
      </c>
    </row>
    <row r="261" spans="1:65" s="13" customFormat="1" x14ac:dyDescent="0.15">
      <c r="B261" s="163"/>
      <c r="D261" s="159" t="s">
        <v>194</v>
      </c>
      <c r="E261" s="164" t="s">
        <v>1</v>
      </c>
      <c r="F261" s="165" t="s">
        <v>246</v>
      </c>
      <c r="H261" s="164" t="s">
        <v>1</v>
      </c>
      <c r="L261" s="163"/>
      <c r="M261" s="166"/>
      <c r="N261" s="167"/>
      <c r="O261" s="167"/>
      <c r="P261" s="167"/>
      <c r="Q261" s="167"/>
      <c r="R261" s="167"/>
      <c r="S261" s="167"/>
      <c r="T261" s="168"/>
      <c r="AT261" s="164" t="s">
        <v>194</v>
      </c>
      <c r="AU261" s="164" t="s">
        <v>86</v>
      </c>
      <c r="AV261" s="13" t="s">
        <v>84</v>
      </c>
      <c r="AW261" s="13" t="s">
        <v>32</v>
      </c>
      <c r="AX261" s="13" t="s">
        <v>77</v>
      </c>
      <c r="AY261" s="164" t="s">
        <v>184</v>
      </c>
    </row>
    <row r="262" spans="1:65" s="14" customFormat="1" x14ac:dyDescent="0.15">
      <c r="B262" s="169"/>
      <c r="D262" s="159" t="s">
        <v>194</v>
      </c>
      <c r="E262" s="170" t="s">
        <v>1</v>
      </c>
      <c r="F262" s="171" t="s">
        <v>1636</v>
      </c>
      <c r="H262" s="172">
        <v>10.84</v>
      </c>
      <c r="L262" s="169"/>
      <c r="M262" s="173"/>
      <c r="N262" s="174"/>
      <c r="O262" s="174"/>
      <c r="P262" s="174"/>
      <c r="Q262" s="174"/>
      <c r="R262" s="174"/>
      <c r="S262" s="174"/>
      <c r="T262" s="175"/>
      <c r="AT262" s="170" t="s">
        <v>194</v>
      </c>
      <c r="AU262" s="170" t="s">
        <v>86</v>
      </c>
      <c r="AV262" s="14" t="s">
        <v>86</v>
      </c>
      <c r="AW262" s="14" t="s">
        <v>32</v>
      </c>
      <c r="AX262" s="14" t="s">
        <v>84</v>
      </c>
      <c r="AY262" s="170" t="s">
        <v>184</v>
      </c>
    </row>
    <row r="263" spans="1:65" s="2" customFormat="1" ht="33" customHeight="1" x14ac:dyDescent="0.15">
      <c r="A263" s="30"/>
      <c r="B263" s="146"/>
      <c r="C263" s="147" t="s">
        <v>366</v>
      </c>
      <c r="D263" s="147" t="s">
        <v>186</v>
      </c>
      <c r="E263" s="148" t="s">
        <v>1637</v>
      </c>
      <c r="F263" s="149" t="s">
        <v>1638</v>
      </c>
      <c r="G263" s="150" t="s">
        <v>359</v>
      </c>
      <c r="H263" s="151">
        <v>9</v>
      </c>
      <c r="I263" s="152"/>
      <c r="J263" s="152">
        <f>ROUND(I263*H263,2)</f>
        <v>0</v>
      </c>
      <c r="K263" s="149" t="s">
        <v>1639</v>
      </c>
      <c r="L263" s="31"/>
      <c r="M263" s="153" t="s">
        <v>1</v>
      </c>
      <c r="N263" s="154" t="s">
        <v>42</v>
      </c>
      <c r="O263" s="155">
        <v>7.3999999999999996E-2</v>
      </c>
      <c r="P263" s="155">
        <f>O263*H263</f>
        <v>0.66599999999999993</v>
      </c>
      <c r="Q263" s="155">
        <v>1.65E-3</v>
      </c>
      <c r="R263" s="155">
        <f>Q263*H263</f>
        <v>1.485E-2</v>
      </c>
      <c r="S263" s="155">
        <v>0</v>
      </c>
      <c r="T263" s="156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7" t="s">
        <v>97</v>
      </c>
      <c r="AT263" s="157" t="s">
        <v>186</v>
      </c>
      <c r="AU263" s="157" t="s">
        <v>86</v>
      </c>
      <c r="AY263" s="18" t="s">
        <v>184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8" t="s">
        <v>84</v>
      </c>
      <c r="BK263" s="158">
        <f>ROUND(I263*H263,2)</f>
        <v>0</v>
      </c>
      <c r="BL263" s="18" t="s">
        <v>97</v>
      </c>
      <c r="BM263" s="157" t="s">
        <v>1640</v>
      </c>
    </row>
    <row r="264" spans="1:65" s="14" customFormat="1" x14ac:dyDescent="0.15">
      <c r="B264" s="169"/>
      <c r="D264" s="159" t="s">
        <v>194</v>
      </c>
      <c r="E264" s="170" t="s">
        <v>1</v>
      </c>
      <c r="F264" s="171" t="s">
        <v>232</v>
      </c>
      <c r="H264" s="172">
        <v>9</v>
      </c>
      <c r="L264" s="169"/>
      <c r="M264" s="173"/>
      <c r="N264" s="174"/>
      <c r="O264" s="174"/>
      <c r="P264" s="174"/>
      <c r="Q264" s="174"/>
      <c r="R264" s="174"/>
      <c r="S264" s="174"/>
      <c r="T264" s="175"/>
      <c r="AT264" s="170" t="s">
        <v>194</v>
      </c>
      <c r="AU264" s="170" t="s">
        <v>86</v>
      </c>
      <c r="AV264" s="14" t="s">
        <v>86</v>
      </c>
      <c r="AW264" s="14" t="s">
        <v>32</v>
      </c>
      <c r="AX264" s="14" t="s">
        <v>84</v>
      </c>
      <c r="AY264" s="170" t="s">
        <v>184</v>
      </c>
    </row>
    <row r="265" spans="1:65" s="2" customFormat="1" ht="16.5" customHeight="1" x14ac:dyDescent="0.15">
      <c r="A265" s="30"/>
      <c r="B265" s="146"/>
      <c r="C265" s="183" t="s">
        <v>370</v>
      </c>
      <c r="D265" s="183" t="s">
        <v>310</v>
      </c>
      <c r="E265" s="184" t="s">
        <v>1641</v>
      </c>
      <c r="F265" s="185" t="s">
        <v>1642</v>
      </c>
      <c r="G265" s="186" t="s">
        <v>359</v>
      </c>
      <c r="H265" s="187">
        <v>9</v>
      </c>
      <c r="I265" s="188"/>
      <c r="J265" s="188">
        <f>ROUND(I265*H265,2)</f>
        <v>0</v>
      </c>
      <c r="K265" s="185" t="s">
        <v>1</v>
      </c>
      <c r="L265" s="189"/>
      <c r="M265" s="190" t="s">
        <v>1</v>
      </c>
      <c r="N265" s="191" t="s">
        <v>42</v>
      </c>
      <c r="O265" s="155">
        <v>0</v>
      </c>
      <c r="P265" s="155">
        <f>O265*H265</f>
        <v>0</v>
      </c>
      <c r="Q265" s="155">
        <v>6.0000000000000001E-3</v>
      </c>
      <c r="R265" s="155">
        <f>Q265*H265</f>
        <v>5.3999999999999999E-2</v>
      </c>
      <c r="S265" s="155">
        <v>0</v>
      </c>
      <c r="T265" s="156">
        <f>S265*H265</f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7" t="s">
        <v>226</v>
      </c>
      <c r="AT265" s="157" t="s">
        <v>310</v>
      </c>
      <c r="AU265" s="157" t="s">
        <v>86</v>
      </c>
      <c r="AY265" s="18" t="s">
        <v>184</v>
      </c>
      <c r="BE265" s="158">
        <f>IF(N265="základní",J265,0)</f>
        <v>0</v>
      </c>
      <c r="BF265" s="158">
        <f>IF(N265="snížená",J265,0)</f>
        <v>0</v>
      </c>
      <c r="BG265" s="158">
        <f>IF(N265="zákl. přenesená",J265,0)</f>
        <v>0</v>
      </c>
      <c r="BH265" s="158">
        <f>IF(N265="sníž. přenesená",J265,0)</f>
        <v>0</v>
      </c>
      <c r="BI265" s="158">
        <f>IF(N265="nulová",J265,0)</f>
        <v>0</v>
      </c>
      <c r="BJ265" s="18" t="s">
        <v>84</v>
      </c>
      <c r="BK265" s="158">
        <f>ROUND(I265*H265,2)</f>
        <v>0</v>
      </c>
      <c r="BL265" s="18" t="s">
        <v>97</v>
      </c>
      <c r="BM265" s="157" t="s">
        <v>1643</v>
      </c>
    </row>
    <row r="266" spans="1:65" s="12" customFormat="1" ht="22.75" customHeight="1" x14ac:dyDescent="0.15">
      <c r="B266" s="134"/>
      <c r="D266" s="135" t="s">
        <v>76</v>
      </c>
      <c r="E266" s="144" t="s">
        <v>209</v>
      </c>
      <c r="F266" s="144" t="s">
        <v>603</v>
      </c>
      <c r="J266" s="145">
        <f>BK266</f>
        <v>0</v>
      </c>
      <c r="L266" s="134"/>
      <c r="M266" s="138"/>
      <c r="N266" s="139"/>
      <c r="O266" s="139"/>
      <c r="P266" s="140">
        <f>SUM(P267:P289)</f>
        <v>12.588065</v>
      </c>
      <c r="Q266" s="139"/>
      <c r="R266" s="140">
        <f>SUM(R267:R289)</f>
        <v>0</v>
      </c>
      <c r="S266" s="139"/>
      <c r="T266" s="141">
        <f>SUM(T267:T289)</f>
        <v>0</v>
      </c>
      <c r="AR266" s="135" t="s">
        <v>84</v>
      </c>
      <c r="AT266" s="142" t="s">
        <v>76</v>
      </c>
      <c r="AU266" s="142" t="s">
        <v>84</v>
      </c>
      <c r="AY266" s="135" t="s">
        <v>184</v>
      </c>
      <c r="BK266" s="143">
        <f>SUM(BK267:BK289)</f>
        <v>0</v>
      </c>
    </row>
    <row r="267" spans="1:65" s="2" customFormat="1" ht="33" customHeight="1" x14ac:dyDescent="0.15">
      <c r="A267" s="30"/>
      <c r="B267" s="146"/>
      <c r="C267" s="147" t="s">
        <v>374</v>
      </c>
      <c r="D267" s="147" t="s">
        <v>186</v>
      </c>
      <c r="E267" s="148" t="s">
        <v>604</v>
      </c>
      <c r="F267" s="149" t="s">
        <v>605</v>
      </c>
      <c r="G267" s="150" t="s">
        <v>189</v>
      </c>
      <c r="H267" s="151">
        <v>25.135000000000002</v>
      </c>
      <c r="I267" s="152"/>
      <c r="J267" s="152">
        <f>ROUND(I267*H267,2)</f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8.3000000000000004E-2</v>
      </c>
      <c r="P267" s="155">
        <f>O267*H267</f>
        <v>2.0862050000000001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97</v>
      </c>
      <c r="BM267" s="157" t="s">
        <v>1644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537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4" customFormat="1" x14ac:dyDescent="0.15">
      <c r="B269" s="169"/>
      <c r="D269" s="159" t="s">
        <v>194</v>
      </c>
      <c r="E269" s="170" t="s">
        <v>1</v>
      </c>
      <c r="F269" s="171" t="s">
        <v>1577</v>
      </c>
      <c r="H269" s="172">
        <v>25.135000000000002</v>
      </c>
      <c r="L269" s="169"/>
      <c r="M269" s="173"/>
      <c r="N269" s="174"/>
      <c r="O269" s="174"/>
      <c r="P269" s="174"/>
      <c r="Q269" s="174"/>
      <c r="R269" s="174"/>
      <c r="S269" s="174"/>
      <c r="T269" s="175"/>
      <c r="AT269" s="170" t="s">
        <v>194</v>
      </c>
      <c r="AU269" s="170" t="s">
        <v>86</v>
      </c>
      <c r="AV269" s="14" t="s">
        <v>86</v>
      </c>
      <c r="AW269" s="14" t="s">
        <v>32</v>
      </c>
      <c r="AX269" s="14" t="s">
        <v>84</v>
      </c>
      <c r="AY269" s="170" t="s">
        <v>184</v>
      </c>
    </row>
    <row r="270" spans="1:65" s="2" customFormat="1" ht="33" customHeight="1" x14ac:dyDescent="0.15">
      <c r="A270" s="30"/>
      <c r="B270" s="146"/>
      <c r="C270" s="147" t="s">
        <v>378</v>
      </c>
      <c r="D270" s="147" t="s">
        <v>186</v>
      </c>
      <c r="E270" s="148" t="s">
        <v>607</v>
      </c>
      <c r="F270" s="149" t="s">
        <v>608</v>
      </c>
      <c r="G270" s="150" t="s">
        <v>189</v>
      </c>
      <c r="H270" s="151">
        <v>25.135000000000002</v>
      </c>
      <c r="I270" s="152"/>
      <c r="J270" s="152">
        <f>ROUND(I270*H270,2)</f>
        <v>0</v>
      </c>
      <c r="K270" s="149" t="s">
        <v>190</v>
      </c>
      <c r="L270" s="31"/>
      <c r="M270" s="153" t="s">
        <v>1</v>
      </c>
      <c r="N270" s="154" t="s">
        <v>42</v>
      </c>
      <c r="O270" s="155">
        <v>0.152</v>
      </c>
      <c r="P270" s="155">
        <f>O270*H270</f>
        <v>3.8205200000000001</v>
      </c>
      <c r="Q270" s="155">
        <v>0</v>
      </c>
      <c r="R270" s="155">
        <f>Q270*H270</f>
        <v>0</v>
      </c>
      <c r="S270" s="155">
        <v>0</v>
      </c>
      <c r="T270" s="156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97</v>
      </c>
      <c r="AT270" s="157" t="s">
        <v>186</v>
      </c>
      <c r="AU270" s="157" t="s">
        <v>86</v>
      </c>
      <c r="AY270" s="18" t="s">
        <v>184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84</v>
      </c>
      <c r="BK270" s="158">
        <f>ROUND(I270*H270,2)</f>
        <v>0</v>
      </c>
      <c r="BL270" s="18" t="s">
        <v>97</v>
      </c>
      <c r="BM270" s="157" t="s">
        <v>1645</v>
      </c>
    </row>
    <row r="271" spans="1:65" s="13" customFormat="1" x14ac:dyDescent="0.15">
      <c r="B271" s="163"/>
      <c r="D271" s="159" t="s">
        <v>194</v>
      </c>
      <c r="E271" s="164" t="s">
        <v>1</v>
      </c>
      <c r="F271" s="165" t="s">
        <v>265</v>
      </c>
      <c r="H271" s="164" t="s">
        <v>1</v>
      </c>
      <c r="L271" s="163"/>
      <c r="M271" s="166"/>
      <c r="N271" s="167"/>
      <c r="O271" s="167"/>
      <c r="P271" s="167"/>
      <c r="Q271" s="167"/>
      <c r="R271" s="167"/>
      <c r="S271" s="167"/>
      <c r="T271" s="168"/>
      <c r="AT271" s="164" t="s">
        <v>194</v>
      </c>
      <c r="AU271" s="164" t="s">
        <v>86</v>
      </c>
      <c r="AV271" s="13" t="s">
        <v>84</v>
      </c>
      <c r="AW271" s="13" t="s">
        <v>32</v>
      </c>
      <c r="AX271" s="13" t="s">
        <v>77</v>
      </c>
      <c r="AY271" s="164" t="s">
        <v>184</v>
      </c>
    </row>
    <row r="272" spans="1:65" s="13" customFormat="1" x14ac:dyDescent="0.15">
      <c r="B272" s="163"/>
      <c r="D272" s="159" t="s">
        <v>194</v>
      </c>
      <c r="E272" s="164" t="s">
        <v>1</v>
      </c>
      <c r="F272" s="165" t="s">
        <v>196</v>
      </c>
      <c r="H272" s="164" t="s">
        <v>1</v>
      </c>
      <c r="L272" s="163"/>
      <c r="M272" s="166"/>
      <c r="N272" s="167"/>
      <c r="O272" s="167"/>
      <c r="P272" s="167"/>
      <c r="Q272" s="167"/>
      <c r="R272" s="167"/>
      <c r="S272" s="167"/>
      <c r="T272" s="168"/>
      <c r="AT272" s="164" t="s">
        <v>194</v>
      </c>
      <c r="AU272" s="164" t="s">
        <v>86</v>
      </c>
      <c r="AV272" s="13" t="s">
        <v>84</v>
      </c>
      <c r="AW272" s="13" t="s">
        <v>32</v>
      </c>
      <c r="AX272" s="13" t="s">
        <v>77</v>
      </c>
      <c r="AY272" s="164" t="s">
        <v>184</v>
      </c>
    </row>
    <row r="273" spans="1:65" s="14" customFormat="1" x14ac:dyDescent="0.15">
      <c r="B273" s="169"/>
      <c r="D273" s="159" t="s">
        <v>194</v>
      </c>
      <c r="E273" s="170" t="s">
        <v>1</v>
      </c>
      <c r="F273" s="171" t="s">
        <v>1577</v>
      </c>
      <c r="H273" s="172">
        <v>25.135000000000002</v>
      </c>
      <c r="L273" s="169"/>
      <c r="M273" s="173"/>
      <c r="N273" s="174"/>
      <c r="O273" s="174"/>
      <c r="P273" s="174"/>
      <c r="Q273" s="174"/>
      <c r="R273" s="174"/>
      <c r="S273" s="174"/>
      <c r="T273" s="175"/>
      <c r="AT273" s="170" t="s">
        <v>194</v>
      </c>
      <c r="AU273" s="170" t="s">
        <v>86</v>
      </c>
      <c r="AV273" s="14" t="s">
        <v>86</v>
      </c>
      <c r="AW273" s="14" t="s">
        <v>32</v>
      </c>
      <c r="AX273" s="14" t="s">
        <v>84</v>
      </c>
      <c r="AY273" s="170" t="s">
        <v>184</v>
      </c>
    </row>
    <row r="274" spans="1:65" s="2" customFormat="1" ht="49" customHeight="1" x14ac:dyDescent="0.15">
      <c r="A274" s="30"/>
      <c r="B274" s="146"/>
      <c r="C274" s="147" t="s">
        <v>382</v>
      </c>
      <c r="D274" s="147" t="s">
        <v>186</v>
      </c>
      <c r="E274" s="148" t="s">
        <v>610</v>
      </c>
      <c r="F274" s="149" t="s">
        <v>611</v>
      </c>
      <c r="G274" s="150" t="s">
        <v>189</v>
      </c>
      <c r="H274" s="151">
        <v>25.135000000000002</v>
      </c>
      <c r="I274" s="152"/>
      <c r="J274" s="152">
        <f>ROUND(I274*H274,2)</f>
        <v>0</v>
      </c>
      <c r="K274" s="149" t="s">
        <v>190</v>
      </c>
      <c r="L274" s="31"/>
      <c r="M274" s="153" t="s">
        <v>1</v>
      </c>
      <c r="N274" s="154" t="s">
        <v>42</v>
      </c>
      <c r="O274" s="155">
        <v>0.14899999999999999</v>
      </c>
      <c r="P274" s="155">
        <f>O274*H274</f>
        <v>3.7451150000000002</v>
      </c>
      <c r="Q274" s="155">
        <v>0</v>
      </c>
      <c r="R274" s="155">
        <f>Q274*H274</f>
        <v>0</v>
      </c>
      <c r="S274" s="155">
        <v>0</v>
      </c>
      <c r="T274" s="156">
        <f>S274*H274</f>
        <v>0</v>
      </c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57" t="s">
        <v>97</v>
      </c>
      <c r="AT274" s="157" t="s">
        <v>186</v>
      </c>
      <c r="AU274" s="157" t="s">
        <v>86</v>
      </c>
      <c r="AY274" s="18" t="s">
        <v>184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18" t="s">
        <v>84</v>
      </c>
      <c r="BK274" s="158">
        <f>ROUND(I274*H274,2)</f>
        <v>0</v>
      </c>
      <c r="BL274" s="18" t="s">
        <v>97</v>
      </c>
      <c r="BM274" s="157" t="s">
        <v>1646</v>
      </c>
    </row>
    <row r="275" spans="1:65" s="13" customFormat="1" x14ac:dyDescent="0.15">
      <c r="B275" s="163"/>
      <c r="D275" s="159" t="s">
        <v>194</v>
      </c>
      <c r="E275" s="164" t="s">
        <v>1</v>
      </c>
      <c r="F275" s="165" t="s">
        <v>265</v>
      </c>
      <c r="H275" s="164" t="s">
        <v>1</v>
      </c>
      <c r="L275" s="163"/>
      <c r="M275" s="166"/>
      <c r="N275" s="167"/>
      <c r="O275" s="167"/>
      <c r="P275" s="167"/>
      <c r="Q275" s="167"/>
      <c r="R275" s="167"/>
      <c r="S275" s="167"/>
      <c r="T275" s="168"/>
      <c r="AT275" s="164" t="s">
        <v>194</v>
      </c>
      <c r="AU275" s="164" t="s">
        <v>86</v>
      </c>
      <c r="AV275" s="13" t="s">
        <v>84</v>
      </c>
      <c r="AW275" s="13" t="s">
        <v>32</v>
      </c>
      <c r="AX275" s="13" t="s">
        <v>77</v>
      </c>
      <c r="AY275" s="164" t="s">
        <v>184</v>
      </c>
    </row>
    <row r="276" spans="1:65" s="13" customFormat="1" x14ac:dyDescent="0.15">
      <c r="B276" s="163"/>
      <c r="D276" s="159" t="s">
        <v>194</v>
      </c>
      <c r="E276" s="164" t="s">
        <v>1</v>
      </c>
      <c r="F276" s="165" t="s">
        <v>196</v>
      </c>
      <c r="H276" s="164" t="s">
        <v>1</v>
      </c>
      <c r="L276" s="163"/>
      <c r="M276" s="166"/>
      <c r="N276" s="167"/>
      <c r="O276" s="167"/>
      <c r="P276" s="167"/>
      <c r="Q276" s="167"/>
      <c r="R276" s="167"/>
      <c r="S276" s="167"/>
      <c r="T276" s="168"/>
      <c r="AT276" s="164" t="s">
        <v>194</v>
      </c>
      <c r="AU276" s="164" t="s">
        <v>86</v>
      </c>
      <c r="AV276" s="13" t="s">
        <v>84</v>
      </c>
      <c r="AW276" s="13" t="s">
        <v>32</v>
      </c>
      <c r="AX276" s="13" t="s">
        <v>77</v>
      </c>
      <c r="AY276" s="164" t="s">
        <v>184</v>
      </c>
    </row>
    <row r="277" spans="1:65" s="14" customFormat="1" x14ac:dyDescent="0.15">
      <c r="B277" s="169"/>
      <c r="D277" s="159" t="s">
        <v>194</v>
      </c>
      <c r="E277" s="170" t="s">
        <v>1</v>
      </c>
      <c r="F277" s="171" t="s">
        <v>1577</v>
      </c>
      <c r="H277" s="172">
        <v>25.135000000000002</v>
      </c>
      <c r="L277" s="169"/>
      <c r="M277" s="173"/>
      <c r="N277" s="174"/>
      <c r="O277" s="174"/>
      <c r="P277" s="174"/>
      <c r="Q277" s="174"/>
      <c r="R277" s="174"/>
      <c r="S277" s="174"/>
      <c r="T277" s="175"/>
      <c r="AT277" s="170" t="s">
        <v>194</v>
      </c>
      <c r="AU277" s="170" t="s">
        <v>86</v>
      </c>
      <c r="AV277" s="14" t="s">
        <v>86</v>
      </c>
      <c r="AW277" s="14" t="s">
        <v>32</v>
      </c>
      <c r="AX277" s="14" t="s">
        <v>84</v>
      </c>
      <c r="AY277" s="170" t="s">
        <v>184</v>
      </c>
    </row>
    <row r="278" spans="1:65" s="2" customFormat="1" ht="24.25" customHeight="1" x14ac:dyDescent="0.15">
      <c r="A278" s="30"/>
      <c r="B278" s="146"/>
      <c r="C278" s="147" t="s">
        <v>390</v>
      </c>
      <c r="D278" s="147" t="s">
        <v>186</v>
      </c>
      <c r="E278" s="148" t="s">
        <v>613</v>
      </c>
      <c r="F278" s="149" t="s">
        <v>614</v>
      </c>
      <c r="G278" s="150" t="s">
        <v>189</v>
      </c>
      <c r="H278" s="151">
        <v>25.135000000000002</v>
      </c>
      <c r="I278" s="152"/>
      <c r="J278" s="152">
        <f>ROUND(I278*H278,2)</f>
        <v>0</v>
      </c>
      <c r="K278" s="149" t="s">
        <v>190</v>
      </c>
      <c r="L278" s="31"/>
      <c r="M278" s="153" t="s">
        <v>1</v>
      </c>
      <c r="N278" s="154" t="s">
        <v>42</v>
      </c>
      <c r="O278" s="155">
        <v>4.0000000000000001E-3</v>
      </c>
      <c r="P278" s="155">
        <f>O278*H278</f>
        <v>0.10054</v>
      </c>
      <c r="Q278" s="155">
        <v>0</v>
      </c>
      <c r="R278" s="155">
        <f>Q278*H278</f>
        <v>0</v>
      </c>
      <c r="S278" s="155">
        <v>0</v>
      </c>
      <c r="T278" s="156">
        <f>S278*H278</f>
        <v>0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57" t="s">
        <v>97</v>
      </c>
      <c r="AT278" s="157" t="s">
        <v>186</v>
      </c>
      <c r="AU278" s="157" t="s">
        <v>86</v>
      </c>
      <c r="AY278" s="18" t="s">
        <v>184</v>
      </c>
      <c r="BE278" s="158">
        <f>IF(N278="základní",J278,0)</f>
        <v>0</v>
      </c>
      <c r="BF278" s="158">
        <f>IF(N278="snížená",J278,0)</f>
        <v>0</v>
      </c>
      <c r="BG278" s="158">
        <f>IF(N278="zákl. přenesená",J278,0)</f>
        <v>0</v>
      </c>
      <c r="BH278" s="158">
        <f>IF(N278="sníž. přenesená",J278,0)</f>
        <v>0</v>
      </c>
      <c r="BI278" s="158">
        <f>IF(N278="nulová",J278,0)</f>
        <v>0</v>
      </c>
      <c r="BJ278" s="18" t="s">
        <v>84</v>
      </c>
      <c r="BK278" s="158">
        <f>ROUND(I278*H278,2)</f>
        <v>0</v>
      </c>
      <c r="BL278" s="18" t="s">
        <v>97</v>
      </c>
      <c r="BM278" s="157" t="s">
        <v>1647</v>
      </c>
    </row>
    <row r="279" spans="1:65" s="13" customFormat="1" x14ac:dyDescent="0.15">
      <c r="B279" s="163"/>
      <c r="D279" s="159" t="s">
        <v>194</v>
      </c>
      <c r="E279" s="164" t="s">
        <v>1</v>
      </c>
      <c r="F279" s="165" t="s">
        <v>265</v>
      </c>
      <c r="H279" s="164" t="s">
        <v>1</v>
      </c>
      <c r="L279" s="163"/>
      <c r="M279" s="166"/>
      <c r="N279" s="167"/>
      <c r="O279" s="167"/>
      <c r="P279" s="167"/>
      <c r="Q279" s="167"/>
      <c r="R279" s="167"/>
      <c r="S279" s="167"/>
      <c r="T279" s="168"/>
      <c r="AT279" s="164" t="s">
        <v>194</v>
      </c>
      <c r="AU279" s="164" t="s">
        <v>86</v>
      </c>
      <c r="AV279" s="13" t="s">
        <v>84</v>
      </c>
      <c r="AW279" s="13" t="s">
        <v>32</v>
      </c>
      <c r="AX279" s="13" t="s">
        <v>77</v>
      </c>
      <c r="AY279" s="164" t="s">
        <v>184</v>
      </c>
    </row>
    <row r="280" spans="1:65" s="13" customFormat="1" x14ac:dyDescent="0.15">
      <c r="B280" s="163"/>
      <c r="D280" s="159" t="s">
        <v>194</v>
      </c>
      <c r="E280" s="164" t="s">
        <v>1</v>
      </c>
      <c r="F280" s="165" t="s">
        <v>196</v>
      </c>
      <c r="H280" s="164" t="s">
        <v>1</v>
      </c>
      <c r="L280" s="163"/>
      <c r="M280" s="166"/>
      <c r="N280" s="167"/>
      <c r="O280" s="167"/>
      <c r="P280" s="167"/>
      <c r="Q280" s="167"/>
      <c r="R280" s="167"/>
      <c r="S280" s="167"/>
      <c r="T280" s="168"/>
      <c r="AT280" s="164" t="s">
        <v>194</v>
      </c>
      <c r="AU280" s="164" t="s">
        <v>86</v>
      </c>
      <c r="AV280" s="13" t="s">
        <v>84</v>
      </c>
      <c r="AW280" s="13" t="s">
        <v>32</v>
      </c>
      <c r="AX280" s="13" t="s">
        <v>77</v>
      </c>
      <c r="AY280" s="164" t="s">
        <v>184</v>
      </c>
    </row>
    <row r="281" spans="1:65" s="14" customFormat="1" x14ac:dyDescent="0.15">
      <c r="B281" s="169"/>
      <c r="D281" s="159" t="s">
        <v>194</v>
      </c>
      <c r="E281" s="170" t="s">
        <v>1</v>
      </c>
      <c r="F281" s="171" t="s">
        <v>1577</v>
      </c>
      <c r="H281" s="172">
        <v>25.135000000000002</v>
      </c>
      <c r="L281" s="169"/>
      <c r="M281" s="173"/>
      <c r="N281" s="174"/>
      <c r="O281" s="174"/>
      <c r="P281" s="174"/>
      <c r="Q281" s="174"/>
      <c r="R281" s="174"/>
      <c r="S281" s="174"/>
      <c r="T281" s="175"/>
      <c r="AT281" s="170" t="s">
        <v>194</v>
      </c>
      <c r="AU281" s="170" t="s">
        <v>86</v>
      </c>
      <c r="AV281" s="14" t="s">
        <v>86</v>
      </c>
      <c r="AW281" s="14" t="s">
        <v>32</v>
      </c>
      <c r="AX281" s="14" t="s">
        <v>84</v>
      </c>
      <c r="AY281" s="170" t="s">
        <v>184</v>
      </c>
    </row>
    <row r="282" spans="1:65" s="2" customFormat="1" ht="24.25" customHeight="1" x14ac:dyDescent="0.15">
      <c r="A282" s="30"/>
      <c r="B282" s="146"/>
      <c r="C282" s="147" t="s">
        <v>396</v>
      </c>
      <c r="D282" s="147" t="s">
        <v>186</v>
      </c>
      <c r="E282" s="148" t="s">
        <v>616</v>
      </c>
      <c r="F282" s="149" t="s">
        <v>617</v>
      </c>
      <c r="G282" s="150" t="s">
        <v>189</v>
      </c>
      <c r="H282" s="151">
        <v>38.844999999999999</v>
      </c>
      <c r="I282" s="152"/>
      <c r="J282" s="152">
        <f>ROUND(I282*H282,2)</f>
        <v>0</v>
      </c>
      <c r="K282" s="149" t="s">
        <v>190</v>
      </c>
      <c r="L282" s="31"/>
      <c r="M282" s="153" t="s">
        <v>1</v>
      </c>
      <c r="N282" s="154" t="s">
        <v>42</v>
      </c>
      <c r="O282" s="155">
        <v>2E-3</v>
      </c>
      <c r="P282" s="155">
        <f>O282*H282</f>
        <v>7.7689999999999995E-2</v>
      </c>
      <c r="Q282" s="155">
        <v>0</v>
      </c>
      <c r="R282" s="155">
        <f>Q282*H282</f>
        <v>0</v>
      </c>
      <c r="S282" s="155">
        <v>0</v>
      </c>
      <c r="T282" s="156">
        <f>S282*H282</f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57" t="s">
        <v>97</v>
      </c>
      <c r="AT282" s="157" t="s">
        <v>186</v>
      </c>
      <c r="AU282" s="157" t="s">
        <v>86</v>
      </c>
      <c r="AY282" s="18" t="s">
        <v>184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8" t="s">
        <v>84</v>
      </c>
      <c r="BK282" s="158">
        <f>ROUND(I282*H282,2)</f>
        <v>0</v>
      </c>
      <c r="BL282" s="18" t="s">
        <v>97</v>
      </c>
      <c r="BM282" s="157" t="s">
        <v>1648</v>
      </c>
    </row>
    <row r="283" spans="1:65" s="13" customFormat="1" x14ac:dyDescent="0.15">
      <c r="B283" s="163"/>
      <c r="D283" s="159" t="s">
        <v>194</v>
      </c>
      <c r="E283" s="164" t="s">
        <v>1</v>
      </c>
      <c r="F283" s="165" t="s">
        <v>265</v>
      </c>
      <c r="H283" s="164" t="s">
        <v>1</v>
      </c>
      <c r="L283" s="163"/>
      <c r="M283" s="166"/>
      <c r="N283" s="167"/>
      <c r="O283" s="167"/>
      <c r="P283" s="167"/>
      <c r="Q283" s="167"/>
      <c r="R283" s="167"/>
      <c r="S283" s="167"/>
      <c r="T283" s="168"/>
      <c r="AT283" s="164" t="s">
        <v>194</v>
      </c>
      <c r="AU283" s="164" t="s">
        <v>86</v>
      </c>
      <c r="AV283" s="13" t="s">
        <v>84</v>
      </c>
      <c r="AW283" s="13" t="s">
        <v>32</v>
      </c>
      <c r="AX283" s="13" t="s">
        <v>77</v>
      </c>
      <c r="AY283" s="164" t="s">
        <v>184</v>
      </c>
    </row>
    <row r="284" spans="1:65" s="13" customFormat="1" x14ac:dyDescent="0.15">
      <c r="B284" s="163"/>
      <c r="D284" s="159" t="s">
        <v>194</v>
      </c>
      <c r="E284" s="164" t="s">
        <v>1</v>
      </c>
      <c r="F284" s="165" t="s">
        <v>196</v>
      </c>
      <c r="H284" s="164" t="s">
        <v>1</v>
      </c>
      <c r="L284" s="163"/>
      <c r="M284" s="166"/>
      <c r="N284" s="167"/>
      <c r="O284" s="167"/>
      <c r="P284" s="167"/>
      <c r="Q284" s="167"/>
      <c r="R284" s="167"/>
      <c r="S284" s="167"/>
      <c r="T284" s="168"/>
      <c r="AT284" s="164" t="s">
        <v>194</v>
      </c>
      <c r="AU284" s="164" t="s">
        <v>86</v>
      </c>
      <c r="AV284" s="13" t="s">
        <v>84</v>
      </c>
      <c r="AW284" s="13" t="s">
        <v>32</v>
      </c>
      <c r="AX284" s="13" t="s">
        <v>77</v>
      </c>
      <c r="AY284" s="164" t="s">
        <v>184</v>
      </c>
    </row>
    <row r="285" spans="1:65" s="14" customFormat="1" x14ac:dyDescent="0.15">
      <c r="B285" s="169"/>
      <c r="D285" s="159" t="s">
        <v>194</v>
      </c>
      <c r="E285" s="170" t="s">
        <v>1</v>
      </c>
      <c r="F285" s="171" t="s">
        <v>1583</v>
      </c>
      <c r="H285" s="172">
        <v>38.844999999999999</v>
      </c>
      <c r="L285" s="169"/>
      <c r="M285" s="173"/>
      <c r="N285" s="174"/>
      <c r="O285" s="174"/>
      <c r="P285" s="174"/>
      <c r="Q285" s="174"/>
      <c r="R285" s="174"/>
      <c r="S285" s="174"/>
      <c r="T285" s="175"/>
      <c r="AT285" s="170" t="s">
        <v>194</v>
      </c>
      <c r="AU285" s="170" t="s">
        <v>86</v>
      </c>
      <c r="AV285" s="14" t="s">
        <v>86</v>
      </c>
      <c r="AW285" s="14" t="s">
        <v>32</v>
      </c>
      <c r="AX285" s="14" t="s">
        <v>84</v>
      </c>
      <c r="AY285" s="170" t="s">
        <v>184</v>
      </c>
    </row>
    <row r="286" spans="1:65" s="2" customFormat="1" ht="44.25" customHeight="1" x14ac:dyDescent="0.15">
      <c r="A286" s="30"/>
      <c r="B286" s="146"/>
      <c r="C286" s="147" t="s">
        <v>403</v>
      </c>
      <c r="D286" s="147" t="s">
        <v>186</v>
      </c>
      <c r="E286" s="148" t="s">
        <v>619</v>
      </c>
      <c r="F286" s="149" t="s">
        <v>620</v>
      </c>
      <c r="G286" s="150" t="s">
        <v>189</v>
      </c>
      <c r="H286" s="151">
        <v>38.844999999999999</v>
      </c>
      <c r="I286" s="152"/>
      <c r="J286" s="152">
        <f>ROUND(I286*H286,2)</f>
        <v>0</v>
      </c>
      <c r="K286" s="149" t="s">
        <v>190</v>
      </c>
      <c r="L286" s="31"/>
      <c r="M286" s="153" t="s">
        <v>1</v>
      </c>
      <c r="N286" s="154" t="s">
        <v>42</v>
      </c>
      <c r="O286" s="155">
        <v>7.0999999999999994E-2</v>
      </c>
      <c r="P286" s="155">
        <f>O286*H286</f>
        <v>2.7579949999999998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97</v>
      </c>
      <c r="AT286" s="157" t="s">
        <v>186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1649</v>
      </c>
    </row>
    <row r="287" spans="1:65" s="13" customFormat="1" x14ac:dyDescent="0.15">
      <c r="B287" s="163"/>
      <c r="D287" s="159" t="s">
        <v>194</v>
      </c>
      <c r="E287" s="164" t="s">
        <v>1</v>
      </c>
      <c r="F287" s="165" t="s">
        <v>265</v>
      </c>
      <c r="H287" s="164" t="s">
        <v>1</v>
      </c>
      <c r="L287" s="163"/>
      <c r="M287" s="166"/>
      <c r="N287" s="167"/>
      <c r="O287" s="167"/>
      <c r="P287" s="167"/>
      <c r="Q287" s="167"/>
      <c r="R287" s="167"/>
      <c r="S287" s="167"/>
      <c r="T287" s="168"/>
      <c r="AT287" s="164" t="s">
        <v>194</v>
      </c>
      <c r="AU287" s="164" t="s">
        <v>86</v>
      </c>
      <c r="AV287" s="13" t="s">
        <v>84</v>
      </c>
      <c r="AW287" s="13" t="s">
        <v>32</v>
      </c>
      <c r="AX287" s="13" t="s">
        <v>77</v>
      </c>
      <c r="AY287" s="164" t="s">
        <v>184</v>
      </c>
    </row>
    <row r="288" spans="1:65" s="13" customFormat="1" x14ac:dyDescent="0.15">
      <c r="B288" s="163"/>
      <c r="D288" s="159" t="s">
        <v>194</v>
      </c>
      <c r="E288" s="164" t="s">
        <v>1</v>
      </c>
      <c r="F288" s="165" t="s">
        <v>196</v>
      </c>
      <c r="H288" s="164" t="s">
        <v>1</v>
      </c>
      <c r="L288" s="163"/>
      <c r="M288" s="166"/>
      <c r="N288" s="167"/>
      <c r="O288" s="167"/>
      <c r="P288" s="167"/>
      <c r="Q288" s="167"/>
      <c r="R288" s="167"/>
      <c r="S288" s="167"/>
      <c r="T288" s="168"/>
      <c r="AT288" s="164" t="s">
        <v>194</v>
      </c>
      <c r="AU288" s="164" t="s">
        <v>86</v>
      </c>
      <c r="AV288" s="13" t="s">
        <v>84</v>
      </c>
      <c r="AW288" s="13" t="s">
        <v>32</v>
      </c>
      <c r="AX288" s="13" t="s">
        <v>77</v>
      </c>
      <c r="AY288" s="164" t="s">
        <v>184</v>
      </c>
    </row>
    <row r="289" spans="1:65" s="14" customFormat="1" x14ac:dyDescent="0.15">
      <c r="B289" s="169"/>
      <c r="D289" s="159" t="s">
        <v>194</v>
      </c>
      <c r="E289" s="170" t="s">
        <v>1</v>
      </c>
      <c r="F289" s="171" t="s">
        <v>1583</v>
      </c>
      <c r="H289" s="172">
        <v>38.844999999999999</v>
      </c>
      <c r="L289" s="169"/>
      <c r="M289" s="173"/>
      <c r="N289" s="174"/>
      <c r="O289" s="174"/>
      <c r="P289" s="174"/>
      <c r="Q289" s="174"/>
      <c r="R289" s="174"/>
      <c r="S289" s="174"/>
      <c r="T289" s="175"/>
      <c r="AT289" s="170" t="s">
        <v>194</v>
      </c>
      <c r="AU289" s="170" t="s">
        <v>86</v>
      </c>
      <c r="AV289" s="14" t="s">
        <v>86</v>
      </c>
      <c r="AW289" s="14" t="s">
        <v>32</v>
      </c>
      <c r="AX289" s="14" t="s">
        <v>84</v>
      </c>
      <c r="AY289" s="170" t="s">
        <v>184</v>
      </c>
    </row>
    <row r="290" spans="1:65" s="12" customFormat="1" ht="22.75" customHeight="1" x14ac:dyDescent="0.15">
      <c r="B290" s="134"/>
      <c r="D290" s="135" t="s">
        <v>76</v>
      </c>
      <c r="E290" s="144" t="s">
        <v>226</v>
      </c>
      <c r="F290" s="144" t="s">
        <v>395</v>
      </c>
      <c r="J290" s="145">
        <f>BK290</f>
        <v>0</v>
      </c>
      <c r="L290" s="134"/>
      <c r="M290" s="138"/>
      <c r="N290" s="139"/>
      <c r="O290" s="139"/>
      <c r="P290" s="140">
        <f>SUM(P291:P304)</f>
        <v>39.057209999999998</v>
      </c>
      <c r="Q290" s="139"/>
      <c r="R290" s="140">
        <f>SUM(R291:R304)</f>
        <v>8.5642239999999981E-2</v>
      </c>
      <c r="S290" s="139"/>
      <c r="T290" s="141">
        <f>SUM(T291:T304)</f>
        <v>0</v>
      </c>
      <c r="AR290" s="135" t="s">
        <v>84</v>
      </c>
      <c r="AT290" s="142" t="s">
        <v>76</v>
      </c>
      <c r="AU290" s="142" t="s">
        <v>84</v>
      </c>
      <c r="AY290" s="135" t="s">
        <v>184</v>
      </c>
      <c r="BK290" s="143">
        <f>SUM(BK291:BK304)</f>
        <v>0</v>
      </c>
    </row>
    <row r="291" spans="1:65" s="2" customFormat="1" ht="37.75" customHeight="1" x14ac:dyDescent="0.15">
      <c r="A291" s="30"/>
      <c r="B291" s="146"/>
      <c r="C291" s="147" t="s">
        <v>409</v>
      </c>
      <c r="D291" s="147" t="s">
        <v>186</v>
      </c>
      <c r="E291" s="148" t="s">
        <v>1650</v>
      </c>
      <c r="F291" s="149" t="s">
        <v>1651</v>
      </c>
      <c r="G291" s="150" t="s">
        <v>229</v>
      </c>
      <c r="H291" s="151">
        <v>116.51</v>
      </c>
      <c r="I291" s="152"/>
      <c r="J291" s="152">
        <f>ROUND(I291*H291,2)</f>
        <v>0</v>
      </c>
      <c r="K291" s="149" t="s">
        <v>190</v>
      </c>
      <c r="L291" s="31"/>
      <c r="M291" s="153" t="s">
        <v>1</v>
      </c>
      <c r="N291" s="154" t="s">
        <v>42</v>
      </c>
      <c r="O291" s="155">
        <v>0.17100000000000001</v>
      </c>
      <c r="P291" s="155">
        <f>O291*H291</f>
        <v>19.923210000000001</v>
      </c>
      <c r="Q291" s="155">
        <v>0</v>
      </c>
      <c r="R291" s="155">
        <f>Q291*H291</f>
        <v>0</v>
      </c>
      <c r="S291" s="155">
        <v>0</v>
      </c>
      <c r="T291" s="156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7" t="s">
        <v>97</v>
      </c>
      <c r="AT291" s="157" t="s">
        <v>186</v>
      </c>
      <c r="AU291" s="157" t="s">
        <v>86</v>
      </c>
      <c r="AY291" s="18" t="s">
        <v>184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18" t="s">
        <v>84</v>
      </c>
      <c r="BK291" s="158">
        <f>ROUND(I291*H291,2)</f>
        <v>0</v>
      </c>
      <c r="BL291" s="18" t="s">
        <v>97</v>
      </c>
      <c r="BM291" s="157" t="s">
        <v>1652</v>
      </c>
    </row>
    <row r="292" spans="1:65" s="14" customFormat="1" x14ac:dyDescent="0.15">
      <c r="B292" s="169"/>
      <c r="D292" s="159" t="s">
        <v>194</v>
      </c>
      <c r="E292" s="170" t="s">
        <v>1</v>
      </c>
      <c r="F292" s="171" t="s">
        <v>1653</v>
      </c>
      <c r="H292" s="172">
        <v>116.51</v>
      </c>
      <c r="L292" s="169"/>
      <c r="M292" s="173"/>
      <c r="N292" s="174"/>
      <c r="O292" s="174"/>
      <c r="P292" s="174"/>
      <c r="Q292" s="174"/>
      <c r="R292" s="174"/>
      <c r="S292" s="174"/>
      <c r="T292" s="175"/>
      <c r="AT292" s="170" t="s">
        <v>194</v>
      </c>
      <c r="AU292" s="170" t="s">
        <v>86</v>
      </c>
      <c r="AV292" s="14" t="s">
        <v>86</v>
      </c>
      <c r="AW292" s="14" t="s">
        <v>32</v>
      </c>
      <c r="AX292" s="14" t="s">
        <v>84</v>
      </c>
      <c r="AY292" s="170" t="s">
        <v>184</v>
      </c>
    </row>
    <row r="293" spans="1:65" s="2" customFormat="1" ht="24.25" customHeight="1" x14ac:dyDescent="0.15">
      <c r="A293" s="30"/>
      <c r="B293" s="146"/>
      <c r="C293" s="183" t="s">
        <v>413</v>
      </c>
      <c r="D293" s="183" t="s">
        <v>310</v>
      </c>
      <c r="E293" s="184" t="s">
        <v>1654</v>
      </c>
      <c r="F293" s="185" t="s">
        <v>1655</v>
      </c>
      <c r="G293" s="186" t="s">
        <v>229</v>
      </c>
      <c r="H293" s="187">
        <v>118.258</v>
      </c>
      <c r="I293" s="188"/>
      <c r="J293" s="188">
        <f>ROUND(I293*H293,2)</f>
        <v>0</v>
      </c>
      <c r="K293" s="185" t="s">
        <v>190</v>
      </c>
      <c r="L293" s="189"/>
      <c r="M293" s="190" t="s">
        <v>1</v>
      </c>
      <c r="N293" s="191" t="s">
        <v>42</v>
      </c>
      <c r="O293" s="155">
        <v>0</v>
      </c>
      <c r="P293" s="155">
        <f>O293*H293</f>
        <v>0</v>
      </c>
      <c r="Q293" s="155">
        <v>2.7999999999999998E-4</v>
      </c>
      <c r="R293" s="155">
        <f>Q293*H293</f>
        <v>3.3112239999999994E-2</v>
      </c>
      <c r="S293" s="155">
        <v>0</v>
      </c>
      <c r="T293" s="156">
        <f>S293*H293</f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57" t="s">
        <v>226</v>
      </c>
      <c r="AT293" s="157" t="s">
        <v>310</v>
      </c>
      <c r="AU293" s="157" t="s">
        <v>86</v>
      </c>
      <c r="AY293" s="18" t="s">
        <v>184</v>
      </c>
      <c r="BE293" s="158">
        <f>IF(N293="základní",J293,0)</f>
        <v>0</v>
      </c>
      <c r="BF293" s="158">
        <f>IF(N293="snížená",J293,0)</f>
        <v>0</v>
      </c>
      <c r="BG293" s="158">
        <f>IF(N293="zákl. přenesená",J293,0)</f>
        <v>0</v>
      </c>
      <c r="BH293" s="158">
        <f>IF(N293="sníž. přenesená",J293,0)</f>
        <v>0</v>
      </c>
      <c r="BI293" s="158">
        <f>IF(N293="nulová",J293,0)</f>
        <v>0</v>
      </c>
      <c r="BJ293" s="18" t="s">
        <v>84</v>
      </c>
      <c r="BK293" s="158">
        <f>ROUND(I293*H293,2)</f>
        <v>0</v>
      </c>
      <c r="BL293" s="18" t="s">
        <v>97</v>
      </c>
      <c r="BM293" s="157" t="s">
        <v>1656</v>
      </c>
    </row>
    <row r="294" spans="1:65" s="14" customFormat="1" x14ac:dyDescent="0.15">
      <c r="B294" s="169"/>
      <c r="D294" s="159" t="s">
        <v>194</v>
      </c>
      <c r="F294" s="171" t="s">
        <v>1657</v>
      </c>
      <c r="H294" s="172">
        <v>118.258</v>
      </c>
      <c r="L294" s="169"/>
      <c r="M294" s="173"/>
      <c r="N294" s="174"/>
      <c r="O294" s="174"/>
      <c r="P294" s="174"/>
      <c r="Q294" s="174"/>
      <c r="R294" s="174"/>
      <c r="S294" s="174"/>
      <c r="T294" s="175"/>
      <c r="AT294" s="170" t="s">
        <v>194</v>
      </c>
      <c r="AU294" s="170" t="s">
        <v>86</v>
      </c>
      <c r="AV294" s="14" t="s">
        <v>86</v>
      </c>
      <c r="AW294" s="14" t="s">
        <v>3</v>
      </c>
      <c r="AX294" s="14" t="s">
        <v>84</v>
      </c>
      <c r="AY294" s="170" t="s">
        <v>184</v>
      </c>
    </row>
    <row r="295" spans="1:65" s="2" customFormat="1" ht="37.75" customHeight="1" x14ac:dyDescent="0.15">
      <c r="A295" s="30"/>
      <c r="B295" s="146"/>
      <c r="C295" s="147" t="s">
        <v>418</v>
      </c>
      <c r="D295" s="147" t="s">
        <v>186</v>
      </c>
      <c r="E295" s="148" t="s">
        <v>1658</v>
      </c>
      <c r="F295" s="149" t="s">
        <v>1659</v>
      </c>
      <c r="G295" s="150" t="s">
        <v>229</v>
      </c>
      <c r="H295" s="151">
        <v>4.5</v>
      </c>
      <c r="I295" s="152"/>
      <c r="J295" s="152">
        <f>ROUND(I295*H295,2)</f>
        <v>0</v>
      </c>
      <c r="K295" s="149" t="s">
        <v>1639</v>
      </c>
      <c r="L295" s="31"/>
      <c r="M295" s="153" t="s">
        <v>1</v>
      </c>
      <c r="N295" s="154" t="s">
        <v>42</v>
      </c>
      <c r="O295" s="155">
        <v>0.248</v>
      </c>
      <c r="P295" s="155">
        <f>O295*H295</f>
        <v>1.1160000000000001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97</v>
      </c>
      <c r="AT295" s="157" t="s">
        <v>186</v>
      </c>
      <c r="AU295" s="157" t="s">
        <v>86</v>
      </c>
      <c r="AY295" s="18" t="s">
        <v>184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8" t="s">
        <v>84</v>
      </c>
      <c r="BK295" s="158">
        <f>ROUND(I295*H295,2)</f>
        <v>0</v>
      </c>
      <c r="BL295" s="18" t="s">
        <v>97</v>
      </c>
      <c r="BM295" s="157" t="s">
        <v>1660</v>
      </c>
    </row>
    <row r="296" spans="1:65" s="13" customFormat="1" x14ac:dyDescent="0.15">
      <c r="B296" s="163"/>
      <c r="D296" s="159" t="s">
        <v>194</v>
      </c>
      <c r="E296" s="164" t="s">
        <v>1</v>
      </c>
      <c r="F296" s="165" t="s">
        <v>1661</v>
      </c>
      <c r="H296" s="164" t="s">
        <v>1</v>
      </c>
      <c r="L296" s="163"/>
      <c r="M296" s="166"/>
      <c r="N296" s="167"/>
      <c r="O296" s="167"/>
      <c r="P296" s="167"/>
      <c r="Q296" s="167"/>
      <c r="R296" s="167"/>
      <c r="S296" s="167"/>
      <c r="T296" s="168"/>
      <c r="AT296" s="164" t="s">
        <v>194</v>
      </c>
      <c r="AU296" s="164" t="s">
        <v>86</v>
      </c>
      <c r="AV296" s="13" t="s">
        <v>84</v>
      </c>
      <c r="AW296" s="13" t="s">
        <v>32</v>
      </c>
      <c r="AX296" s="13" t="s">
        <v>77</v>
      </c>
      <c r="AY296" s="164" t="s">
        <v>184</v>
      </c>
    </row>
    <row r="297" spans="1:65" s="14" customFormat="1" x14ac:dyDescent="0.15">
      <c r="B297" s="169"/>
      <c r="D297" s="159" t="s">
        <v>194</v>
      </c>
      <c r="E297" s="170" t="s">
        <v>1</v>
      </c>
      <c r="F297" s="171" t="s">
        <v>1662</v>
      </c>
      <c r="H297" s="172">
        <v>4.5</v>
      </c>
      <c r="L297" s="169"/>
      <c r="M297" s="173"/>
      <c r="N297" s="174"/>
      <c r="O297" s="174"/>
      <c r="P297" s="174"/>
      <c r="Q297" s="174"/>
      <c r="R297" s="174"/>
      <c r="S297" s="174"/>
      <c r="T297" s="175"/>
      <c r="AT297" s="170" t="s">
        <v>194</v>
      </c>
      <c r="AU297" s="170" t="s">
        <v>86</v>
      </c>
      <c r="AV297" s="14" t="s">
        <v>86</v>
      </c>
      <c r="AW297" s="14" t="s">
        <v>32</v>
      </c>
      <c r="AX297" s="14" t="s">
        <v>84</v>
      </c>
      <c r="AY297" s="170" t="s">
        <v>184</v>
      </c>
    </row>
    <row r="298" spans="1:65" s="2" customFormat="1" ht="24.25" customHeight="1" x14ac:dyDescent="0.15">
      <c r="A298" s="30"/>
      <c r="B298" s="146"/>
      <c r="C298" s="183" t="s">
        <v>422</v>
      </c>
      <c r="D298" s="183" t="s">
        <v>310</v>
      </c>
      <c r="E298" s="184" t="s">
        <v>1663</v>
      </c>
      <c r="F298" s="185" t="s">
        <v>1664</v>
      </c>
      <c r="G298" s="186" t="s">
        <v>229</v>
      </c>
      <c r="H298" s="187">
        <v>22</v>
      </c>
      <c r="I298" s="188"/>
      <c r="J298" s="188">
        <f t="shared" ref="J298:J304" si="0">ROUND(I298*H298,2)</f>
        <v>0</v>
      </c>
      <c r="K298" s="185" t="s">
        <v>1639</v>
      </c>
      <c r="L298" s="189"/>
      <c r="M298" s="190" t="s">
        <v>1</v>
      </c>
      <c r="N298" s="191" t="s">
        <v>42</v>
      </c>
      <c r="O298" s="155">
        <v>0</v>
      </c>
      <c r="P298" s="155">
        <f t="shared" ref="P298:P304" si="1">O298*H298</f>
        <v>0</v>
      </c>
      <c r="Q298" s="155">
        <v>1.5E-3</v>
      </c>
      <c r="R298" s="155">
        <f t="shared" ref="R298:R304" si="2">Q298*H298</f>
        <v>3.3000000000000002E-2</v>
      </c>
      <c r="S298" s="155">
        <v>0</v>
      </c>
      <c r="T298" s="156">
        <f t="shared" ref="T298:T304" si="3"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226</v>
      </c>
      <c r="AT298" s="157" t="s">
        <v>310</v>
      </c>
      <c r="AU298" s="157" t="s">
        <v>86</v>
      </c>
      <c r="AY298" s="18" t="s">
        <v>184</v>
      </c>
      <c r="BE298" s="158">
        <f t="shared" ref="BE298:BE304" si="4">IF(N298="základní",J298,0)</f>
        <v>0</v>
      </c>
      <c r="BF298" s="158">
        <f t="shared" ref="BF298:BF304" si="5">IF(N298="snížená",J298,0)</f>
        <v>0</v>
      </c>
      <c r="BG298" s="158">
        <f t="shared" ref="BG298:BG304" si="6">IF(N298="zákl. přenesená",J298,0)</f>
        <v>0</v>
      </c>
      <c r="BH298" s="158">
        <f t="shared" ref="BH298:BH304" si="7">IF(N298="sníž. přenesená",J298,0)</f>
        <v>0</v>
      </c>
      <c r="BI298" s="158">
        <f t="shared" ref="BI298:BI304" si="8">IF(N298="nulová",J298,0)</f>
        <v>0</v>
      </c>
      <c r="BJ298" s="18" t="s">
        <v>84</v>
      </c>
      <c r="BK298" s="158">
        <f t="shared" ref="BK298:BK304" si="9">ROUND(I298*H298,2)</f>
        <v>0</v>
      </c>
      <c r="BL298" s="18" t="s">
        <v>97</v>
      </c>
      <c r="BM298" s="157" t="s">
        <v>1665</v>
      </c>
    </row>
    <row r="299" spans="1:65" s="2" customFormat="1" ht="44.25" customHeight="1" x14ac:dyDescent="0.15">
      <c r="A299" s="30"/>
      <c r="B299" s="146"/>
      <c r="C299" s="147" t="s">
        <v>426</v>
      </c>
      <c r="D299" s="147" t="s">
        <v>186</v>
      </c>
      <c r="E299" s="148" t="s">
        <v>1666</v>
      </c>
      <c r="F299" s="149" t="s">
        <v>1667</v>
      </c>
      <c r="G299" s="150" t="s">
        <v>359</v>
      </c>
      <c r="H299" s="151">
        <v>9</v>
      </c>
      <c r="I299" s="152"/>
      <c r="J299" s="152">
        <f t="shared" si="0"/>
        <v>0</v>
      </c>
      <c r="K299" s="149" t="s">
        <v>190</v>
      </c>
      <c r="L299" s="31"/>
      <c r="M299" s="153" t="s">
        <v>1</v>
      </c>
      <c r="N299" s="154" t="s">
        <v>42</v>
      </c>
      <c r="O299" s="155">
        <v>0.47299999999999998</v>
      </c>
      <c r="P299" s="155">
        <f t="shared" si="1"/>
        <v>4.2569999999999997</v>
      </c>
      <c r="Q299" s="155">
        <v>0</v>
      </c>
      <c r="R299" s="155">
        <f t="shared" si="2"/>
        <v>0</v>
      </c>
      <c r="S299" s="155">
        <v>0</v>
      </c>
      <c r="T299" s="156">
        <f t="shared" si="3"/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97</v>
      </c>
      <c r="AT299" s="157" t="s">
        <v>186</v>
      </c>
      <c r="AU299" s="157" t="s">
        <v>86</v>
      </c>
      <c r="AY299" s="18" t="s">
        <v>184</v>
      </c>
      <c r="BE299" s="158">
        <f t="shared" si="4"/>
        <v>0</v>
      </c>
      <c r="BF299" s="158">
        <f t="shared" si="5"/>
        <v>0</v>
      </c>
      <c r="BG299" s="158">
        <f t="shared" si="6"/>
        <v>0</v>
      </c>
      <c r="BH299" s="158">
        <f t="shared" si="7"/>
        <v>0</v>
      </c>
      <c r="BI299" s="158">
        <f t="shared" si="8"/>
        <v>0</v>
      </c>
      <c r="BJ299" s="18" t="s">
        <v>84</v>
      </c>
      <c r="BK299" s="158">
        <f t="shared" si="9"/>
        <v>0</v>
      </c>
      <c r="BL299" s="18" t="s">
        <v>97</v>
      </c>
      <c r="BM299" s="157" t="s">
        <v>1668</v>
      </c>
    </row>
    <row r="300" spans="1:65" s="2" customFormat="1" ht="16.5" customHeight="1" x14ac:dyDescent="0.15">
      <c r="A300" s="30"/>
      <c r="B300" s="146"/>
      <c r="C300" s="183" t="s">
        <v>431</v>
      </c>
      <c r="D300" s="183" t="s">
        <v>310</v>
      </c>
      <c r="E300" s="184" t="s">
        <v>1669</v>
      </c>
      <c r="F300" s="185" t="s">
        <v>1670</v>
      </c>
      <c r="G300" s="186" t="s">
        <v>359</v>
      </c>
      <c r="H300" s="187">
        <v>9</v>
      </c>
      <c r="I300" s="188"/>
      <c r="J300" s="188">
        <f t="shared" si="0"/>
        <v>0</v>
      </c>
      <c r="K300" s="185" t="s">
        <v>1</v>
      </c>
      <c r="L300" s="189"/>
      <c r="M300" s="190" t="s">
        <v>1</v>
      </c>
      <c r="N300" s="191" t="s">
        <v>42</v>
      </c>
      <c r="O300" s="155">
        <v>0</v>
      </c>
      <c r="P300" s="155">
        <f t="shared" si="1"/>
        <v>0</v>
      </c>
      <c r="Q300" s="155">
        <v>9.8999999999999999E-4</v>
      </c>
      <c r="R300" s="155">
        <f t="shared" si="2"/>
        <v>8.9099999999999995E-3</v>
      </c>
      <c r="S300" s="155">
        <v>0</v>
      </c>
      <c r="T300" s="156">
        <f t="shared" si="3"/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226</v>
      </c>
      <c r="AT300" s="157" t="s">
        <v>310</v>
      </c>
      <c r="AU300" s="157" t="s">
        <v>86</v>
      </c>
      <c r="AY300" s="18" t="s">
        <v>184</v>
      </c>
      <c r="BE300" s="158">
        <f t="shared" si="4"/>
        <v>0</v>
      </c>
      <c r="BF300" s="158">
        <f t="shared" si="5"/>
        <v>0</v>
      </c>
      <c r="BG300" s="158">
        <f t="shared" si="6"/>
        <v>0</v>
      </c>
      <c r="BH300" s="158">
        <f t="shared" si="7"/>
        <v>0</v>
      </c>
      <c r="BI300" s="158">
        <f t="shared" si="8"/>
        <v>0</v>
      </c>
      <c r="BJ300" s="18" t="s">
        <v>84</v>
      </c>
      <c r="BK300" s="158">
        <f t="shared" si="9"/>
        <v>0</v>
      </c>
      <c r="BL300" s="18" t="s">
        <v>97</v>
      </c>
      <c r="BM300" s="157" t="s">
        <v>1671</v>
      </c>
    </row>
    <row r="301" spans="1:65" s="2" customFormat="1" ht="37.75" customHeight="1" x14ac:dyDescent="0.15">
      <c r="A301" s="30"/>
      <c r="B301" s="146"/>
      <c r="C301" s="147" t="s">
        <v>435</v>
      </c>
      <c r="D301" s="147" t="s">
        <v>186</v>
      </c>
      <c r="E301" s="148" t="s">
        <v>1672</v>
      </c>
      <c r="F301" s="149" t="s">
        <v>1673</v>
      </c>
      <c r="G301" s="150" t="s">
        <v>359</v>
      </c>
      <c r="H301" s="151">
        <v>9</v>
      </c>
      <c r="I301" s="152"/>
      <c r="J301" s="152">
        <f t="shared" si="0"/>
        <v>0</v>
      </c>
      <c r="K301" s="149" t="s">
        <v>190</v>
      </c>
      <c r="L301" s="31"/>
      <c r="M301" s="153" t="s">
        <v>1</v>
      </c>
      <c r="N301" s="154" t="s">
        <v>42</v>
      </c>
      <c r="O301" s="155">
        <v>0.47299999999999998</v>
      </c>
      <c r="P301" s="155">
        <f t="shared" si="1"/>
        <v>4.2569999999999997</v>
      </c>
      <c r="Q301" s="155">
        <v>0</v>
      </c>
      <c r="R301" s="155">
        <f t="shared" si="2"/>
        <v>0</v>
      </c>
      <c r="S301" s="155">
        <v>0</v>
      </c>
      <c r="T301" s="156">
        <f t="shared" si="3"/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97</v>
      </c>
      <c r="AT301" s="157" t="s">
        <v>186</v>
      </c>
      <c r="AU301" s="157" t="s">
        <v>86</v>
      </c>
      <c r="AY301" s="18" t="s">
        <v>184</v>
      </c>
      <c r="BE301" s="158">
        <f t="shared" si="4"/>
        <v>0</v>
      </c>
      <c r="BF301" s="158">
        <f t="shared" si="5"/>
        <v>0</v>
      </c>
      <c r="BG301" s="158">
        <f t="shared" si="6"/>
        <v>0</v>
      </c>
      <c r="BH301" s="158">
        <f t="shared" si="7"/>
        <v>0</v>
      </c>
      <c r="BI301" s="158">
        <f t="shared" si="8"/>
        <v>0</v>
      </c>
      <c r="BJ301" s="18" t="s">
        <v>84</v>
      </c>
      <c r="BK301" s="158">
        <f t="shared" si="9"/>
        <v>0</v>
      </c>
      <c r="BL301" s="18" t="s">
        <v>97</v>
      </c>
      <c r="BM301" s="157" t="s">
        <v>1674</v>
      </c>
    </row>
    <row r="302" spans="1:65" s="2" customFormat="1" ht="16.5" customHeight="1" x14ac:dyDescent="0.15">
      <c r="A302" s="30"/>
      <c r="B302" s="146"/>
      <c r="C302" s="183" t="s">
        <v>439</v>
      </c>
      <c r="D302" s="183" t="s">
        <v>310</v>
      </c>
      <c r="E302" s="184" t="s">
        <v>1675</v>
      </c>
      <c r="F302" s="185" t="s">
        <v>1676</v>
      </c>
      <c r="G302" s="186" t="s">
        <v>359</v>
      </c>
      <c r="H302" s="187">
        <v>9</v>
      </c>
      <c r="I302" s="188"/>
      <c r="J302" s="188">
        <f t="shared" si="0"/>
        <v>0</v>
      </c>
      <c r="K302" s="185" t="s">
        <v>190</v>
      </c>
      <c r="L302" s="189"/>
      <c r="M302" s="190" t="s">
        <v>1</v>
      </c>
      <c r="N302" s="191" t="s">
        <v>42</v>
      </c>
      <c r="O302" s="155">
        <v>0</v>
      </c>
      <c r="P302" s="155">
        <f t="shared" si="1"/>
        <v>0</v>
      </c>
      <c r="Q302" s="155">
        <v>8.0000000000000007E-5</v>
      </c>
      <c r="R302" s="155">
        <f t="shared" si="2"/>
        <v>7.2000000000000005E-4</v>
      </c>
      <c r="S302" s="155">
        <v>0</v>
      </c>
      <c r="T302" s="156">
        <f t="shared" si="3"/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226</v>
      </c>
      <c r="AT302" s="157" t="s">
        <v>310</v>
      </c>
      <c r="AU302" s="157" t="s">
        <v>86</v>
      </c>
      <c r="AY302" s="18" t="s">
        <v>184</v>
      </c>
      <c r="BE302" s="158">
        <f t="shared" si="4"/>
        <v>0</v>
      </c>
      <c r="BF302" s="158">
        <f t="shared" si="5"/>
        <v>0</v>
      </c>
      <c r="BG302" s="158">
        <f t="shared" si="6"/>
        <v>0</v>
      </c>
      <c r="BH302" s="158">
        <f t="shared" si="7"/>
        <v>0</v>
      </c>
      <c r="BI302" s="158">
        <f t="shared" si="8"/>
        <v>0</v>
      </c>
      <c r="BJ302" s="18" t="s">
        <v>84</v>
      </c>
      <c r="BK302" s="158">
        <f t="shared" si="9"/>
        <v>0</v>
      </c>
      <c r="BL302" s="18" t="s">
        <v>97</v>
      </c>
      <c r="BM302" s="157" t="s">
        <v>1677</v>
      </c>
    </row>
    <row r="303" spans="1:65" s="2" customFormat="1" ht="24.25" customHeight="1" x14ac:dyDescent="0.15">
      <c r="A303" s="30"/>
      <c r="B303" s="146"/>
      <c r="C303" s="147" t="s">
        <v>444</v>
      </c>
      <c r="D303" s="147" t="s">
        <v>186</v>
      </c>
      <c r="E303" s="148" t="s">
        <v>1678</v>
      </c>
      <c r="F303" s="149" t="s">
        <v>1679</v>
      </c>
      <c r="G303" s="150" t="s">
        <v>359</v>
      </c>
      <c r="H303" s="151">
        <v>22</v>
      </c>
      <c r="I303" s="152"/>
      <c r="J303" s="152">
        <f t="shared" si="0"/>
        <v>0</v>
      </c>
      <c r="K303" s="149" t="s">
        <v>1</v>
      </c>
      <c r="L303" s="31"/>
      <c r="M303" s="153" t="s">
        <v>1</v>
      </c>
      <c r="N303" s="154" t="s">
        <v>42</v>
      </c>
      <c r="O303" s="155">
        <v>0.432</v>
      </c>
      <c r="P303" s="155">
        <f t="shared" si="1"/>
        <v>9.5039999999999996</v>
      </c>
      <c r="Q303" s="155">
        <v>2.0000000000000002E-5</v>
      </c>
      <c r="R303" s="155">
        <f t="shared" si="2"/>
        <v>4.4000000000000002E-4</v>
      </c>
      <c r="S303" s="155">
        <v>0</v>
      </c>
      <c r="T303" s="156">
        <f t="shared" si="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97</v>
      </c>
      <c r="AT303" s="157" t="s">
        <v>186</v>
      </c>
      <c r="AU303" s="157" t="s">
        <v>86</v>
      </c>
      <c r="AY303" s="18" t="s">
        <v>184</v>
      </c>
      <c r="BE303" s="158">
        <f t="shared" si="4"/>
        <v>0</v>
      </c>
      <c r="BF303" s="158">
        <f t="shared" si="5"/>
        <v>0</v>
      </c>
      <c r="BG303" s="158">
        <f t="shared" si="6"/>
        <v>0</v>
      </c>
      <c r="BH303" s="158">
        <f t="shared" si="7"/>
        <v>0</v>
      </c>
      <c r="BI303" s="158">
        <f t="shared" si="8"/>
        <v>0</v>
      </c>
      <c r="BJ303" s="18" t="s">
        <v>84</v>
      </c>
      <c r="BK303" s="158">
        <f t="shared" si="9"/>
        <v>0</v>
      </c>
      <c r="BL303" s="18" t="s">
        <v>97</v>
      </c>
      <c r="BM303" s="157" t="s">
        <v>1680</v>
      </c>
    </row>
    <row r="304" spans="1:65" s="2" customFormat="1" ht="16.5" customHeight="1" x14ac:dyDescent="0.15">
      <c r="A304" s="30"/>
      <c r="B304" s="146"/>
      <c r="C304" s="183" t="s">
        <v>449</v>
      </c>
      <c r="D304" s="183" t="s">
        <v>310</v>
      </c>
      <c r="E304" s="184" t="s">
        <v>1681</v>
      </c>
      <c r="F304" s="185" t="s">
        <v>1682</v>
      </c>
      <c r="G304" s="186" t="s">
        <v>1683</v>
      </c>
      <c r="H304" s="187">
        <v>22</v>
      </c>
      <c r="I304" s="188"/>
      <c r="J304" s="188">
        <f t="shared" si="0"/>
        <v>0</v>
      </c>
      <c r="K304" s="185" t="s">
        <v>1</v>
      </c>
      <c r="L304" s="189"/>
      <c r="M304" s="190" t="s">
        <v>1</v>
      </c>
      <c r="N304" s="191" t="s">
        <v>42</v>
      </c>
      <c r="O304" s="155">
        <v>0</v>
      </c>
      <c r="P304" s="155">
        <f t="shared" si="1"/>
        <v>0</v>
      </c>
      <c r="Q304" s="155">
        <v>4.2999999999999999E-4</v>
      </c>
      <c r="R304" s="155">
        <f t="shared" si="2"/>
        <v>9.4599999999999997E-3</v>
      </c>
      <c r="S304" s="155">
        <v>0</v>
      </c>
      <c r="T304" s="156">
        <f t="shared" si="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226</v>
      </c>
      <c r="AT304" s="157" t="s">
        <v>310</v>
      </c>
      <c r="AU304" s="157" t="s">
        <v>86</v>
      </c>
      <c r="AY304" s="18" t="s">
        <v>184</v>
      </c>
      <c r="BE304" s="158">
        <f t="shared" si="4"/>
        <v>0</v>
      </c>
      <c r="BF304" s="158">
        <f t="shared" si="5"/>
        <v>0</v>
      </c>
      <c r="BG304" s="158">
        <f t="shared" si="6"/>
        <v>0</v>
      </c>
      <c r="BH304" s="158">
        <f t="shared" si="7"/>
        <v>0</v>
      </c>
      <c r="BI304" s="158">
        <f t="shared" si="8"/>
        <v>0</v>
      </c>
      <c r="BJ304" s="18" t="s">
        <v>84</v>
      </c>
      <c r="BK304" s="158">
        <f t="shared" si="9"/>
        <v>0</v>
      </c>
      <c r="BL304" s="18" t="s">
        <v>97</v>
      </c>
      <c r="BM304" s="157" t="s">
        <v>1684</v>
      </c>
    </row>
    <row r="305" spans="1:65" s="12" customFormat="1" ht="22.75" customHeight="1" x14ac:dyDescent="0.15">
      <c r="B305" s="134"/>
      <c r="D305" s="135" t="s">
        <v>76</v>
      </c>
      <c r="E305" s="144" t="s">
        <v>232</v>
      </c>
      <c r="F305" s="144" t="s">
        <v>645</v>
      </c>
      <c r="J305" s="145">
        <f>BK305</f>
        <v>0</v>
      </c>
      <c r="L305" s="134"/>
      <c r="M305" s="138"/>
      <c r="N305" s="139"/>
      <c r="O305" s="139"/>
      <c r="P305" s="140">
        <f>SUM(P306:P308)</f>
        <v>383.27919000000003</v>
      </c>
      <c r="Q305" s="139"/>
      <c r="R305" s="140">
        <f>SUM(R306:R308)</f>
        <v>23.64939</v>
      </c>
      <c r="S305" s="139"/>
      <c r="T305" s="141">
        <f>SUM(T306:T308)</f>
        <v>0</v>
      </c>
      <c r="AR305" s="135" t="s">
        <v>84</v>
      </c>
      <c r="AT305" s="142" t="s">
        <v>76</v>
      </c>
      <c r="AU305" s="142" t="s">
        <v>84</v>
      </c>
      <c r="AY305" s="135" t="s">
        <v>184</v>
      </c>
      <c r="BK305" s="143">
        <f>SUM(BK306:BK308)</f>
        <v>0</v>
      </c>
    </row>
    <row r="306" spans="1:65" s="2" customFormat="1" ht="24.25" customHeight="1" x14ac:dyDescent="0.15">
      <c r="A306" s="30"/>
      <c r="B306" s="146"/>
      <c r="C306" s="147" t="s">
        <v>453</v>
      </c>
      <c r="D306" s="147" t="s">
        <v>186</v>
      </c>
      <c r="E306" s="148" t="s">
        <v>1685</v>
      </c>
      <c r="F306" s="149" t="s">
        <v>1686</v>
      </c>
      <c r="G306" s="150" t="s">
        <v>1683</v>
      </c>
      <c r="H306" s="151">
        <v>9</v>
      </c>
      <c r="I306" s="152"/>
      <c r="J306" s="152">
        <f>ROUND(I306*H306,2)</f>
        <v>0</v>
      </c>
      <c r="K306" s="149" t="s">
        <v>1</v>
      </c>
      <c r="L306" s="31"/>
      <c r="M306" s="153" t="s">
        <v>1</v>
      </c>
      <c r="N306" s="154" t="s">
        <v>42</v>
      </c>
      <c r="O306" s="155">
        <v>42.051000000000002</v>
      </c>
      <c r="P306" s="155">
        <f>O306*H306</f>
        <v>378.459</v>
      </c>
      <c r="Q306" s="155">
        <v>2.62771</v>
      </c>
      <c r="R306" s="155">
        <f>Q306*H306</f>
        <v>23.64939</v>
      </c>
      <c r="S306" s="155">
        <v>0</v>
      </c>
      <c r="T306" s="156">
        <f>S306*H306</f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97</v>
      </c>
      <c r="AT306" s="157" t="s">
        <v>186</v>
      </c>
      <c r="AU306" s="157" t="s">
        <v>86</v>
      </c>
      <c r="AY306" s="18" t="s">
        <v>184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8" t="s">
        <v>84</v>
      </c>
      <c r="BK306" s="158">
        <f>ROUND(I306*H306,2)</f>
        <v>0</v>
      </c>
      <c r="BL306" s="18" t="s">
        <v>97</v>
      </c>
      <c r="BM306" s="157" t="s">
        <v>1687</v>
      </c>
    </row>
    <row r="307" spans="1:65" s="2" customFormat="1" ht="66.75" customHeight="1" x14ac:dyDescent="0.15">
      <c r="A307" s="30"/>
      <c r="B307" s="146"/>
      <c r="C307" s="147" t="s">
        <v>457</v>
      </c>
      <c r="D307" s="147" t="s">
        <v>186</v>
      </c>
      <c r="E307" s="148" t="s">
        <v>1176</v>
      </c>
      <c r="F307" s="149" t="s">
        <v>1177</v>
      </c>
      <c r="G307" s="150" t="s">
        <v>229</v>
      </c>
      <c r="H307" s="151">
        <v>18</v>
      </c>
      <c r="I307" s="152"/>
      <c r="J307" s="152">
        <f>ROUND(I307*H307,2)</f>
        <v>0</v>
      </c>
      <c r="K307" s="149" t="s">
        <v>190</v>
      </c>
      <c r="L307" s="31"/>
      <c r="M307" s="153" t="s">
        <v>1</v>
      </c>
      <c r="N307" s="154" t="s">
        <v>42</v>
      </c>
      <c r="O307" s="155">
        <v>0.124</v>
      </c>
      <c r="P307" s="155">
        <f>O307*H307</f>
        <v>2.2320000000000002</v>
      </c>
      <c r="Q307" s="155">
        <v>0</v>
      </c>
      <c r="R307" s="155">
        <f>Q307*H307</f>
        <v>0</v>
      </c>
      <c r="S307" s="155">
        <v>0</v>
      </c>
      <c r="T307" s="156">
        <f>S307*H307</f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97</v>
      </c>
      <c r="AT307" s="157" t="s">
        <v>186</v>
      </c>
      <c r="AU307" s="157" t="s">
        <v>86</v>
      </c>
      <c r="AY307" s="18" t="s">
        <v>184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8" t="s">
        <v>84</v>
      </c>
      <c r="BK307" s="158">
        <f>ROUND(I307*H307,2)</f>
        <v>0</v>
      </c>
      <c r="BL307" s="18" t="s">
        <v>97</v>
      </c>
      <c r="BM307" s="157" t="s">
        <v>1688</v>
      </c>
    </row>
    <row r="308" spans="1:65" s="2" customFormat="1" ht="78" customHeight="1" x14ac:dyDescent="0.15">
      <c r="A308" s="30"/>
      <c r="B308" s="146"/>
      <c r="C308" s="147" t="s">
        <v>461</v>
      </c>
      <c r="D308" s="147" t="s">
        <v>186</v>
      </c>
      <c r="E308" s="148" t="s">
        <v>1182</v>
      </c>
      <c r="F308" s="149" t="s">
        <v>1183</v>
      </c>
      <c r="G308" s="150" t="s">
        <v>189</v>
      </c>
      <c r="H308" s="151">
        <v>8.3490000000000002</v>
      </c>
      <c r="I308" s="152"/>
      <c r="J308" s="152">
        <f>ROUND(I308*H308,2)</f>
        <v>0</v>
      </c>
      <c r="K308" s="149" t="s">
        <v>190</v>
      </c>
      <c r="L308" s="31"/>
      <c r="M308" s="153" t="s">
        <v>1</v>
      </c>
      <c r="N308" s="154" t="s">
        <v>42</v>
      </c>
      <c r="O308" s="155">
        <v>0.31</v>
      </c>
      <c r="P308" s="155">
        <f>O308*H308</f>
        <v>2.58819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97</v>
      </c>
      <c r="AT308" s="157" t="s">
        <v>186</v>
      </c>
      <c r="AU308" s="157" t="s">
        <v>86</v>
      </c>
      <c r="AY308" s="18" t="s">
        <v>184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8" t="s">
        <v>84</v>
      </c>
      <c r="BK308" s="158">
        <f>ROUND(I308*H308,2)</f>
        <v>0</v>
      </c>
      <c r="BL308" s="18" t="s">
        <v>97</v>
      </c>
      <c r="BM308" s="157" t="s">
        <v>1689</v>
      </c>
    </row>
    <row r="309" spans="1:65" s="12" customFormat="1" ht="22.75" customHeight="1" x14ac:dyDescent="0.15">
      <c r="B309" s="134"/>
      <c r="D309" s="135" t="s">
        <v>76</v>
      </c>
      <c r="E309" s="144" t="s">
        <v>513</v>
      </c>
      <c r="F309" s="144" t="s">
        <v>514</v>
      </c>
      <c r="J309" s="145">
        <f>BK309</f>
        <v>0</v>
      </c>
      <c r="L309" s="134"/>
      <c r="M309" s="138"/>
      <c r="N309" s="139"/>
      <c r="O309" s="139"/>
      <c r="P309" s="140">
        <f>SUM(P310:P317)</f>
        <v>3.0150899999999998</v>
      </c>
      <c r="Q309" s="139"/>
      <c r="R309" s="140">
        <f>SUM(R310:R317)</f>
        <v>0</v>
      </c>
      <c r="S309" s="139"/>
      <c r="T309" s="141">
        <f>SUM(T310:T317)</f>
        <v>0</v>
      </c>
      <c r="AR309" s="135" t="s">
        <v>84</v>
      </c>
      <c r="AT309" s="142" t="s">
        <v>76</v>
      </c>
      <c r="AU309" s="142" t="s">
        <v>84</v>
      </c>
      <c r="AY309" s="135" t="s">
        <v>184</v>
      </c>
      <c r="BK309" s="143">
        <f>SUM(BK310:BK317)</f>
        <v>0</v>
      </c>
    </row>
    <row r="310" spans="1:65" s="2" customFormat="1" ht="37.75" customHeight="1" x14ac:dyDescent="0.15">
      <c r="A310" s="30"/>
      <c r="B310" s="146"/>
      <c r="C310" s="147" t="s">
        <v>465</v>
      </c>
      <c r="D310" s="147" t="s">
        <v>186</v>
      </c>
      <c r="E310" s="148" t="s">
        <v>3124</v>
      </c>
      <c r="F310" s="149" t="s">
        <v>3125</v>
      </c>
      <c r="G310" s="150" t="s">
        <v>300</v>
      </c>
      <c r="H310" s="151">
        <v>100.503</v>
      </c>
      <c r="I310" s="152"/>
      <c r="J310" s="152">
        <f>ROUND(I310*H310,2)</f>
        <v>0</v>
      </c>
      <c r="K310" s="149"/>
      <c r="L310" s="31"/>
      <c r="M310" s="153" t="s">
        <v>1</v>
      </c>
      <c r="N310" s="154" t="s">
        <v>42</v>
      </c>
      <c r="O310" s="155">
        <v>0.03</v>
      </c>
      <c r="P310" s="155">
        <f>O310*H310</f>
        <v>3.0150899999999998</v>
      </c>
      <c r="Q310" s="155">
        <v>0</v>
      </c>
      <c r="R310" s="155">
        <f>Q310*H310</f>
        <v>0</v>
      </c>
      <c r="S310" s="155">
        <v>0</v>
      </c>
      <c r="T310" s="156">
        <f>S310*H310</f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97</v>
      </c>
      <c r="AT310" s="157" t="s">
        <v>186</v>
      </c>
      <c r="AU310" s="157" t="s">
        <v>86</v>
      </c>
      <c r="AY310" s="18" t="s">
        <v>184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8" t="s">
        <v>84</v>
      </c>
      <c r="BK310" s="158">
        <f>ROUND(I310*H310,2)</f>
        <v>0</v>
      </c>
      <c r="BL310" s="18" t="s">
        <v>97</v>
      </c>
      <c r="BM310" s="157" t="s">
        <v>1690</v>
      </c>
    </row>
    <row r="311" spans="1:65" s="14" customFormat="1" ht="22" x14ac:dyDescent="0.15">
      <c r="B311" s="169"/>
      <c r="D311" s="159" t="s">
        <v>194</v>
      </c>
      <c r="E311" s="170" t="s">
        <v>1</v>
      </c>
      <c r="F311" s="171" t="s">
        <v>1691</v>
      </c>
      <c r="H311" s="172">
        <v>100.503</v>
      </c>
      <c r="L311" s="169"/>
      <c r="M311" s="173"/>
      <c r="N311" s="174"/>
      <c r="O311" s="174"/>
      <c r="P311" s="174"/>
      <c r="Q311" s="174"/>
      <c r="R311" s="174"/>
      <c r="S311" s="174"/>
      <c r="T311" s="175"/>
      <c r="AT311" s="170" t="s">
        <v>194</v>
      </c>
      <c r="AU311" s="170" t="s">
        <v>86</v>
      </c>
      <c r="AV311" s="14" t="s">
        <v>86</v>
      </c>
      <c r="AW311" s="14" t="s">
        <v>32</v>
      </c>
      <c r="AX311" s="14" t="s">
        <v>84</v>
      </c>
      <c r="AY311" s="170" t="s">
        <v>184</v>
      </c>
    </row>
    <row r="312" spans="1:65" s="2" customFormat="1" ht="44.25" customHeight="1" x14ac:dyDescent="0.15">
      <c r="A312" s="30"/>
      <c r="B312" s="146"/>
      <c r="C312" s="147">
        <v>57</v>
      </c>
      <c r="D312" s="147" t="s">
        <v>186</v>
      </c>
      <c r="E312" s="148" t="s">
        <v>3126</v>
      </c>
      <c r="F312" s="149" t="s">
        <v>3127</v>
      </c>
      <c r="G312" s="150" t="s">
        <v>300</v>
      </c>
      <c r="H312" s="151">
        <v>20.83</v>
      </c>
      <c r="I312" s="152"/>
      <c r="J312" s="152">
        <f>ROUND(I312*H312,2)</f>
        <v>0</v>
      </c>
      <c r="K312" s="149"/>
      <c r="L312" s="31"/>
      <c r="M312" s="153" t="s">
        <v>1</v>
      </c>
      <c r="N312" s="154" t="s">
        <v>42</v>
      </c>
      <c r="O312" s="155">
        <v>0</v>
      </c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7" t="s">
        <v>97</v>
      </c>
      <c r="AT312" s="157" t="s">
        <v>186</v>
      </c>
      <c r="AU312" s="157" t="s">
        <v>86</v>
      </c>
      <c r="AY312" s="18" t="s">
        <v>184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8" t="s">
        <v>84</v>
      </c>
      <c r="BK312" s="158">
        <f>ROUND(I312*H312,2)</f>
        <v>0</v>
      </c>
      <c r="BL312" s="18" t="s">
        <v>97</v>
      </c>
      <c r="BM312" s="157" t="s">
        <v>1692</v>
      </c>
    </row>
    <row r="313" spans="1:65" s="14" customFormat="1" x14ac:dyDescent="0.15">
      <c r="B313" s="169"/>
      <c r="D313" s="159" t="s">
        <v>194</v>
      </c>
      <c r="E313" s="170" t="s">
        <v>1</v>
      </c>
      <c r="F313" s="171" t="s">
        <v>1693</v>
      </c>
      <c r="H313" s="172">
        <v>20.83</v>
      </c>
      <c r="L313" s="169"/>
      <c r="M313" s="173"/>
      <c r="N313" s="174"/>
      <c r="O313" s="174"/>
      <c r="P313" s="174"/>
      <c r="Q313" s="174"/>
      <c r="R313" s="174"/>
      <c r="S313" s="174"/>
      <c r="T313" s="175"/>
      <c r="AT313" s="170" t="s">
        <v>194</v>
      </c>
      <c r="AU313" s="170" t="s">
        <v>86</v>
      </c>
      <c r="AV313" s="14" t="s">
        <v>86</v>
      </c>
      <c r="AW313" s="14" t="s">
        <v>32</v>
      </c>
      <c r="AX313" s="14" t="s">
        <v>84</v>
      </c>
      <c r="AY313" s="170" t="s">
        <v>184</v>
      </c>
    </row>
    <row r="314" spans="1:65" s="2" customFormat="1" ht="44.25" customHeight="1" x14ac:dyDescent="0.15">
      <c r="A314" s="30"/>
      <c r="B314" s="146"/>
      <c r="C314" s="147">
        <v>58</v>
      </c>
      <c r="D314" s="147" t="s">
        <v>186</v>
      </c>
      <c r="E314" s="148" t="s">
        <v>3128</v>
      </c>
      <c r="F314" s="149" t="s">
        <v>3129</v>
      </c>
      <c r="G314" s="150" t="s">
        <v>300</v>
      </c>
      <c r="H314" s="151">
        <v>30.440999999999999</v>
      </c>
      <c r="I314" s="152"/>
      <c r="J314" s="152">
        <f>ROUND(I314*H314,2)</f>
        <v>0</v>
      </c>
      <c r="K314" s="149"/>
      <c r="L314" s="31"/>
      <c r="M314" s="153" t="s">
        <v>1</v>
      </c>
      <c r="N314" s="154" t="s">
        <v>42</v>
      </c>
      <c r="O314" s="155">
        <v>0</v>
      </c>
      <c r="P314" s="155">
        <f>O314*H314</f>
        <v>0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97</v>
      </c>
      <c r="AT314" s="157" t="s">
        <v>186</v>
      </c>
      <c r="AU314" s="157" t="s">
        <v>86</v>
      </c>
      <c r="AY314" s="18" t="s">
        <v>184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8" t="s">
        <v>84</v>
      </c>
      <c r="BK314" s="158">
        <f>ROUND(I314*H314,2)</f>
        <v>0</v>
      </c>
      <c r="BL314" s="18" t="s">
        <v>97</v>
      </c>
      <c r="BM314" s="157" t="s">
        <v>1694</v>
      </c>
    </row>
    <row r="315" spans="1:65" s="14" customFormat="1" x14ac:dyDescent="0.15">
      <c r="B315" s="169"/>
      <c r="D315" s="159" t="s">
        <v>194</v>
      </c>
      <c r="E315" s="170" t="s">
        <v>1</v>
      </c>
      <c r="F315" s="171" t="s">
        <v>1695</v>
      </c>
      <c r="H315" s="172">
        <v>30.440999999999999</v>
      </c>
      <c r="L315" s="169"/>
      <c r="M315" s="173"/>
      <c r="N315" s="174"/>
      <c r="O315" s="174"/>
      <c r="P315" s="174"/>
      <c r="Q315" s="174"/>
      <c r="R315" s="174"/>
      <c r="S315" s="174"/>
      <c r="T315" s="175"/>
      <c r="AT315" s="170" t="s">
        <v>194</v>
      </c>
      <c r="AU315" s="170" t="s">
        <v>86</v>
      </c>
      <c r="AV315" s="14" t="s">
        <v>86</v>
      </c>
      <c r="AW315" s="14" t="s">
        <v>32</v>
      </c>
      <c r="AX315" s="14" t="s">
        <v>84</v>
      </c>
      <c r="AY315" s="170" t="s">
        <v>184</v>
      </c>
    </row>
    <row r="316" spans="1:65" s="2" customFormat="1" ht="44.25" customHeight="1" x14ac:dyDescent="0.15">
      <c r="A316" s="30"/>
      <c r="B316" s="146"/>
      <c r="C316" s="147">
        <v>59</v>
      </c>
      <c r="D316" s="147" t="s">
        <v>186</v>
      </c>
      <c r="E316" s="148" t="s">
        <v>3130</v>
      </c>
      <c r="F316" s="149" t="s">
        <v>3131</v>
      </c>
      <c r="G316" s="150" t="s">
        <v>300</v>
      </c>
      <c r="H316" s="151">
        <v>49.231999999999999</v>
      </c>
      <c r="I316" s="152"/>
      <c r="J316" s="152">
        <f>ROUND(I316*H316,2)</f>
        <v>0</v>
      </c>
      <c r="K316" s="149"/>
      <c r="L316" s="31"/>
      <c r="M316" s="153" t="s">
        <v>1</v>
      </c>
      <c r="N316" s="154" t="s">
        <v>42</v>
      </c>
      <c r="O316" s="155">
        <v>0</v>
      </c>
      <c r="P316" s="155">
        <f>O316*H316</f>
        <v>0</v>
      </c>
      <c r="Q316" s="155">
        <v>0</v>
      </c>
      <c r="R316" s="155">
        <f>Q316*H316</f>
        <v>0</v>
      </c>
      <c r="S316" s="155">
        <v>0</v>
      </c>
      <c r="T316" s="156">
        <f>S316*H316</f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97</v>
      </c>
      <c r="AT316" s="157" t="s">
        <v>186</v>
      </c>
      <c r="AU316" s="157" t="s">
        <v>86</v>
      </c>
      <c r="AY316" s="18" t="s">
        <v>184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8" t="s">
        <v>84</v>
      </c>
      <c r="BK316" s="158">
        <f>ROUND(I316*H316,2)</f>
        <v>0</v>
      </c>
      <c r="BL316" s="18" t="s">
        <v>97</v>
      </c>
      <c r="BM316" s="157" t="s">
        <v>1696</v>
      </c>
    </row>
    <row r="317" spans="1:65" s="14" customFormat="1" x14ac:dyDescent="0.15">
      <c r="B317" s="169"/>
      <c r="D317" s="159" t="s">
        <v>194</v>
      </c>
      <c r="E317" s="170" t="s">
        <v>1</v>
      </c>
      <c r="F317" s="171" t="s">
        <v>1697</v>
      </c>
      <c r="H317" s="172">
        <v>49.231999999999999</v>
      </c>
      <c r="L317" s="169"/>
      <c r="M317" s="173"/>
      <c r="N317" s="174"/>
      <c r="O317" s="174"/>
      <c r="P317" s="174"/>
      <c r="Q317" s="174"/>
      <c r="R317" s="174"/>
      <c r="S317" s="174"/>
      <c r="T317" s="175"/>
      <c r="AT317" s="170" t="s">
        <v>194</v>
      </c>
      <c r="AU317" s="170" t="s">
        <v>86</v>
      </c>
      <c r="AV317" s="14" t="s">
        <v>86</v>
      </c>
      <c r="AW317" s="14" t="s">
        <v>32</v>
      </c>
      <c r="AX317" s="14" t="s">
        <v>84</v>
      </c>
      <c r="AY317" s="170" t="s">
        <v>184</v>
      </c>
    </row>
    <row r="318" spans="1:65" s="12" customFormat="1" ht="22.75" customHeight="1" x14ac:dyDescent="0.15">
      <c r="B318" s="134"/>
      <c r="D318" s="135" t="s">
        <v>76</v>
      </c>
      <c r="E318" s="144" t="s">
        <v>525</v>
      </c>
      <c r="F318" s="144" t="s">
        <v>526</v>
      </c>
      <c r="J318" s="145">
        <f>BK318</f>
        <v>0</v>
      </c>
      <c r="L318" s="134"/>
      <c r="M318" s="138"/>
      <c r="N318" s="139"/>
      <c r="O318" s="139"/>
      <c r="P318" s="140">
        <f>P319</f>
        <v>335.72615999999999</v>
      </c>
      <c r="Q318" s="139"/>
      <c r="R318" s="140">
        <f>R319</f>
        <v>0</v>
      </c>
      <c r="S318" s="139"/>
      <c r="T318" s="141">
        <f>T319</f>
        <v>0</v>
      </c>
      <c r="AR318" s="135" t="s">
        <v>84</v>
      </c>
      <c r="AT318" s="142" t="s">
        <v>76</v>
      </c>
      <c r="AU318" s="142" t="s">
        <v>84</v>
      </c>
      <c r="AY318" s="135" t="s">
        <v>184</v>
      </c>
      <c r="BK318" s="143">
        <f>BK319</f>
        <v>0</v>
      </c>
    </row>
    <row r="319" spans="1:65" s="2" customFormat="1" ht="49" customHeight="1" x14ac:dyDescent="0.15">
      <c r="A319" s="30"/>
      <c r="B319" s="146"/>
      <c r="C319" s="147">
        <v>60</v>
      </c>
      <c r="D319" s="147" t="s">
        <v>186</v>
      </c>
      <c r="E319" s="148" t="s">
        <v>1698</v>
      </c>
      <c r="F319" s="149" t="s">
        <v>1699</v>
      </c>
      <c r="G319" s="150" t="s">
        <v>300</v>
      </c>
      <c r="H319" s="151">
        <v>226.84200000000001</v>
      </c>
      <c r="I319" s="152"/>
      <c r="J319" s="152">
        <f>ROUND(I319*H319,2)</f>
        <v>0</v>
      </c>
      <c r="K319" s="149" t="s">
        <v>190</v>
      </c>
      <c r="L319" s="31"/>
      <c r="M319" s="153" t="s">
        <v>1</v>
      </c>
      <c r="N319" s="154" t="s">
        <v>42</v>
      </c>
      <c r="O319" s="155">
        <v>1.48</v>
      </c>
      <c r="P319" s="155">
        <f>O319*H319</f>
        <v>335.72615999999999</v>
      </c>
      <c r="Q319" s="155">
        <v>0</v>
      </c>
      <c r="R319" s="155">
        <f>Q319*H319</f>
        <v>0</v>
      </c>
      <c r="S319" s="155">
        <v>0</v>
      </c>
      <c r="T319" s="156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7" t="s">
        <v>97</v>
      </c>
      <c r="AT319" s="157" t="s">
        <v>186</v>
      </c>
      <c r="AU319" s="157" t="s">
        <v>86</v>
      </c>
      <c r="AY319" s="18" t="s">
        <v>184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18" t="s">
        <v>84</v>
      </c>
      <c r="BK319" s="158">
        <f>ROUND(I319*H319,2)</f>
        <v>0</v>
      </c>
      <c r="BL319" s="18" t="s">
        <v>97</v>
      </c>
      <c r="BM319" s="157" t="s">
        <v>1700</v>
      </c>
    </row>
    <row r="320" spans="1:65" s="12" customFormat="1" ht="26" customHeight="1" x14ac:dyDescent="0.2">
      <c r="B320" s="134"/>
      <c r="D320" s="135" t="s">
        <v>76</v>
      </c>
      <c r="E320" s="136" t="s">
        <v>1194</v>
      </c>
      <c r="F320" s="136" t="s">
        <v>1195</v>
      </c>
      <c r="J320" s="137">
        <f>BK320</f>
        <v>0</v>
      </c>
      <c r="L320" s="134"/>
      <c r="M320" s="138"/>
      <c r="N320" s="139"/>
      <c r="O320" s="139"/>
      <c r="P320" s="140">
        <f>P321</f>
        <v>9.5448480000000018</v>
      </c>
      <c r="Q320" s="139"/>
      <c r="R320" s="140">
        <f>R321</f>
        <v>2.433861E-2</v>
      </c>
      <c r="S320" s="139"/>
      <c r="T320" s="141">
        <f>T321</f>
        <v>0</v>
      </c>
      <c r="AR320" s="135" t="s">
        <v>86</v>
      </c>
      <c r="AT320" s="142" t="s">
        <v>76</v>
      </c>
      <c r="AU320" s="142" t="s">
        <v>77</v>
      </c>
      <c r="AY320" s="135" t="s">
        <v>184</v>
      </c>
      <c r="BK320" s="143">
        <f>BK321</f>
        <v>0</v>
      </c>
    </row>
    <row r="321" spans="1:65" s="12" customFormat="1" ht="22.75" customHeight="1" x14ac:dyDescent="0.15">
      <c r="B321" s="134"/>
      <c r="D321" s="135" t="s">
        <v>76</v>
      </c>
      <c r="E321" s="144" t="s">
        <v>1701</v>
      </c>
      <c r="F321" s="144" t="s">
        <v>1702</v>
      </c>
      <c r="J321" s="145">
        <f>BK321</f>
        <v>0</v>
      </c>
      <c r="L321" s="134"/>
      <c r="M321" s="138"/>
      <c r="N321" s="139"/>
      <c r="O321" s="139"/>
      <c r="P321" s="140">
        <f>SUM(P322:P328)</f>
        <v>9.5448480000000018</v>
      </c>
      <c r="Q321" s="139"/>
      <c r="R321" s="140">
        <f>SUM(R322:R328)</f>
        <v>2.433861E-2</v>
      </c>
      <c r="S321" s="139"/>
      <c r="T321" s="141">
        <f>SUM(T322:T328)</f>
        <v>0</v>
      </c>
      <c r="AR321" s="135" t="s">
        <v>86</v>
      </c>
      <c r="AT321" s="142" t="s">
        <v>76</v>
      </c>
      <c r="AU321" s="142" t="s">
        <v>84</v>
      </c>
      <c r="AY321" s="135" t="s">
        <v>184</v>
      </c>
      <c r="BK321" s="143">
        <f>SUM(BK322:BK328)</f>
        <v>0</v>
      </c>
    </row>
    <row r="322" spans="1:65" s="2" customFormat="1" ht="16.5" customHeight="1" x14ac:dyDescent="0.15">
      <c r="A322" s="30"/>
      <c r="B322" s="146"/>
      <c r="C322" s="147">
        <v>61</v>
      </c>
      <c r="D322" s="147" t="s">
        <v>186</v>
      </c>
      <c r="E322" s="148" t="s">
        <v>1703</v>
      </c>
      <c r="F322" s="149" t="s">
        <v>1704</v>
      </c>
      <c r="G322" s="150" t="s">
        <v>359</v>
      </c>
      <c r="H322" s="151">
        <v>9</v>
      </c>
      <c r="I322" s="152"/>
      <c r="J322" s="152">
        <f>ROUND(I322*H322,2)</f>
        <v>0</v>
      </c>
      <c r="K322" s="149" t="s">
        <v>190</v>
      </c>
      <c r="L322" s="31"/>
      <c r="M322" s="153" t="s">
        <v>1</v>
      </c>
      <c r="N322" s="154" t="s">
        <v>42</v>
      </c>
      <c r="O322" s="155">
        <v>0.22700000000000001</v>
      </c>
      <c r="P322" s="155">
        <f>O322*H322</f>
        <v>2.0430000000000001</v>
      </c>
      <c r="Q322" s="155">
        <v>7.2000000000000005E-4</v>
      </c>
      <c r="R322" s="155">
        <f>Q322*H322</f>
        <v>6.4800000000000005E-3</v>
      </c>
      <c r="S322" s="155">
        <v>0</v>
      </c>
      <c r="T322" s="156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7" t="s">
        <v>270</v>
      </c>
      <c r="AT322" s="157" t="s">
        <v>186</v>
      </c>
      <c r="AU322" s="157" t="s">
        <v>86</v>
      </c>
      <c r="AY322" s="18" t="s">
        <v>184</v>
      </c>
      <c r="BE322" s="158">
        <f>IF(N322="základní",J322,0)</f>
        <v>0</v>
      </c>
      <c r="BF322" s="158">
        <f>IF(N322="snížená",J322,0)</f>
        <v>0</v>
      </c>
      <c r="BG322" s="158">
        <f>IF(N322="zákl. přenesená",J322,0)</f>
        <v>0</v>
      </c>
      <c r="BH322" s="158">
        <f>IF(N322="sníž. přenesená",J322,0)</f>
        <v>0</v>
      </c>
      <c r="BI322" s="158">
        <f>IF(N322="nulová",J322,0)</f>
        <v>0</v>
      </c>
      <c r="BJ322" s="18" t="s">
        <v>84</v>
      </c>
      <c r="BK322" s="158">
        <f>ROUND(I322*H322,2)</f>
        <v>0</v>
      </c>
      <c r="BL322" s="18" t="s">
        <v>270</v>
      </c>
      <c r="BM322" s="157" t="s">
        <v>1705</v>
      </c>
    </row>
    <row r="323" spans="1:65" s="2" customFormat="1" ht="24.25" customHeight="1" x14ac:dyDescent="0.15">
      <c r="A323" s="30"/>
      <c r="B323" s="146"/>
      <c r="C323" s="147">
        <v>62</v>
      </c>
      <c r="D323" s="147" t="s">
        <v>186</v>
      </c>
      <c r="E323" s="148" t="s">
        <v>1706</v>
      </c>
      <c r="F323" s="149" t="s">
        <v>1707</v>
      </c>
      <c r="G323" s="150" t="s">
        <v>359</v>
      </c>
      <c r="H323" s="151">
        <v>9</v>
      </c>
      <c r="I323" s="152"/>
      <c r="J323" s="152">
        <f>ROUND(I323*H323,2)</f>
        <v>0</v>
      </c>
      <c r="K323" s="149" t="s">
        <v>190</v>
      </c>
      <c r="L323" s="31"/>
      <c r="M323" s="153" t="s">
        <v>1</v>
      </c>
      <c r="N323" s="154" t="s">
        <v>42</v>
      </c>
      <c r="O323" s="155">
        <v>0.22800000000000001</v>
      </c>
      <c r="P323" s="155">
        <f>O323*H323</f>
        <v>2.052</v>
      </c>
      <c r="Q323" s="155">
        <v>7.2000000000000005E-4</v>
      </c>
      <c r="R323" s="155">
        <f>Q323*H323</f>
        <v>6.4800000000000005E-3</v>
      </c>
      <c r="S323" s="155">
        <v>0</v>
      </c>
      <c r="T323" s="156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270</v>
      </c>
      <c r="AT323" s="157" t="s">
        <v>186</v>
      </c>
      <c r="AU323" s="157" t="s">
        <v>86</v>
      </c>
      <c r="AY323" s="18" t="s">
        <v>184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8" t="s">
        <v>84</v>
      </c>
      <c r="BK323" s="158">
        <f>ROUND(I323*H323,2)</f>
        <v>0</v>
      </c>
      <c r="BL323" s="18" t="s">
        <v>270</v>
      </c>
      <c r="BM323" s="157" t="s">
        <v>1708</v>
      </c>
    </row>
    <row r="324" spans="1:65" s="2" customFormat="1" ht="24.25" customHeight="1" x14ac:dyDescent="0.15">
      <c r="A324" s="30"/>
      <c r="B324" s="146"/>
      <c r="C324" s="147">
        <v>63</v>
      </c>
      <c r="D324" s="147" t="s">
        <v>186</v>
      </c>
      <c r="E324" s="148" t="s">
        <v>1709</v>
      </c>
      <c r="F324" s="149" t="s">
        <v>1710</v>
      </c>
      <c r="G324" s="150" t="s">
        <v>359</v>
      </c>
      <c r="H324" s="151">
        <v>9</v>
      </c>
      <c r="I324" s="152"/>
      <c r="J324" s="152">
        <f>ROUND(I324*H324,2)</f>
        <v>0</v>
      </c>
      <c r="K324" s="149" t="s">
        <v>190</v>
      </c>
      <c r="L324" s="31"/>
      <c r="M324" s="153" t="s">
        <v>1</v>
      </c>
      <c r="N324" s="154" t="s">
        <v>42</v>
      </c>
      <c r="O324" s="155">
        <v>0.22700000000000001</v>
      </c>
      <c r="P324" s="155">
        <f>O324*H324</f>
        <v>2.0430000000000001</v>
      </c>
      <c r="Q324" s="155">
        <v>5.1999999999999995E-4</v>
      </c>
      <c r="R324" s="155">
        <f>Q324*H324</f>
        <v>4.6799999999999993E-3</v>
      </c>
      <c r="S324" s="155">
        <v>0</v>
      </c>
      <c r="T324" s="156">
        <f>S324*H324</f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57" t="s">
        <v>270</v>
      </c>
      <c r="AT324" s="157" t="s">
        <v>186</v>
      </c>
      <c r="AU324" s="157" t="s">
        <v>86</v>
      </c>
      <c r="AY324" s="18" t="s">
        <v>184</v>
      </c>
      <c r="BE324" s="158">
        <f>IF(N324="základní",J324,0)</f>
        <v>0</v>
      </c>
      <c r="BF324" s="158">
        <f>IF(N324="snížená",J324,0)</f>
        <v>0</v>
      </c>
      <c r="BG324" s="158">
        <f>IF(N324="zákl. přenesená",J324,0)</f>
        <v>0</v>
      </c>
      <c r="BH324" s="158">
        <f>IF(N324="sníž. přenesená",J324,0)</f>
        <v>0</v>
      </c>
      <c r="BI324" s="158">
        <f>IF(N324="nulová",J324,0)</f>
        <v>0</v>
      </c>
      <c r="BJ324" s="18" t="s">
        <v>84</v>
      </c>
      <c r="BK324" s="158">
        <f>ROUND(I324*H324,2)</f>
        <v>0</v>
      </c>
      <c r="BL324" s="18" t="s">
        <v>270</v>
      </c>
      <c r="BM324" s="157" t="s">
        <v>1711</v>
      </c>
    </row>
    <row r="325" spans="1:65" s="2" customFormat="1" ht="33" customHeight="1" x14ac:dyDescent="0.15">
      <c r="A325" s="30"/>
      <c r="B325" s="146"/>
      <c r="C325" s="147">
        <v>64</v>
      </c>
      <c r="D325" s="147" t="s">
        <v>186</v>
      </c>
      <c r="E325" s="148" t="s">
        <v>1712</v>
      </c>
      <c r="F325" s="149" t="s">
        <v>1713</v>
      </c>
      <c r="G325" s="150" t="s">
        <v>359</v>
      </c>
      <c r="H325" s="151">
        <v>9</v>
      </c>
      <c r="I325" s="152"/>
      <c r="J325" s="152">
        <f>ROUND(I325*H325,2)</f>
        <v>0</v>
      </c>
      <c r="K325" s="149" t="s">
        <v>1</v>
      </c>
      <c r="L325" s="31"/>
      <c r="M325" s="153" t="s">
        <v>1</v>
      </c>
      <c r="N325" s="154" t="s">
        <v>42</v>
      </c>
      <c r="O325" s="155">
        <v>0.375</v>
      </c>
      <c r="P325" s="155">
        <f>O325*H325</f>
        <v>3.375</v>
      </c>
      <c r="Q325" s="155">
        <v>7.4428999999999999E-4</v>
      </c>
      <c r="R325" s="155">
        <f>Q325*H325</f>
        <v>6.6986099999999998E-3</v>
      </c>
      <c r="S325" s="155">
        <v>0</v>
      </c>
      <c r="T325" s="156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270</v>
      </c>
      <c r="AT325" s="157" t="s">
        <v>186</v>
      </c>
      <c r="AU325" s="157" t="s">
        <v>86</v>
      </c>
      <c r="AY325" s="18" t="s">
        <v>184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8" t="s">
        <v>84</v>
      </c>
      <c r="BK325" s="158">
        <f>ROUND(I325*H325,2)</f>
        <v>0</v>
      </c>
      <c r="BL325" s="18" t="s">
        <v>270</v>
      </c>
      <c r="BM325" s="157" t="s">
        <v>1714</v>
      </c>
    </row>
    <row r="326" spans="1:65" s="13" customFormat="1" x14ac:dyDescent="0.15">
      <c r="B326" s="163"/>
      <c r="D326" s="159" t="s">
        <v>194</v>
      </c>
      <c r="E326" s="164" t="s">
        <v>1</v>
      </c>
      <c r="F326" s="165" t="s">
        <v>1715</v>
      </c>
      <c r="H326" s="164" t="s">
        <v>1</v>
      </c>
      <c r="L326" s="163"/>
      <c r="M326" s="166"/>
      <c r="N326" s="167"/>
      <c r="O326" s="167"/>
      <c r="P326" s="167"/>
      <c r="Q326" s="167"/>
      <c r="R326" s="167"/>
      <c r="S326" s="167"/>
      <c r="T326" s="168"/>
      <c r="AT326" s="164" t="s">
        <v>194</v>
      </c>
      <c r="AU326" s="164" t="s">
        <v>86</v>
      </c>
      <c r="AV326" s="13" t="s">
        <v>84</v>
      </c>
      <c r="AW326" s="13" t="s">
        <v>32</v>
      </c>
      <c r="AX326" s="13" t="s">
        <v>77</v>
      </c>
      <c r="AY326" s="164" t="s">
        <v>184</v>
      </c>
    </row>
    <row r="327" spans="1:65" s="14" customFormat="1" x14ac:dyDescent="0.15">
      <c r="B327" s="169"/>
      <c r="D327" s="159" t="s">
        <v>194</v>
      </c>
      <c r="E327" s="170" t="s">
        <v>1</v>
      </c>
      <c r="F327" s="171" t="s">
        <v>232</v>
      </c>
      <c r="H327" s="172">
        <v>9</v>
      </c>
      <c r="L327" s="169"/>
      <c r="M327" s="173"/>
      <c r="N327" s="174"/>
      <c r="O327" s="174"/>
      <c r="P327" s="174"/>
      <c r="Q327" s="174"/>
      <c r="R327" s="174"/>
      <c r="S327" s="174"/>
      <c r="T327" s="175"/>
      <c r="AT327" s="170" t="s">
        <v>194</v>
      </c>
      <c r="AU327" s="170" t="s">
        <v>86</v>
      </c>
      <c r="AV327" s="14" t="s">
        <v>86</v>
      </c>
      <c r="AW327" s="14" t="s">
        <v>32</v>
      </c>
      <c r="AX327" s="14" t="s">
        <v>84</v>
      </c>
      <c r="AY327" s="170" t="s">
        <v>184</v>
      </c>
    </row>
    <row r="328" spans="1:65" s="2" customFormat="1" ht="44.25" customHeight="1" x14ac:dyDescent="0.15">
      <c r="A328" s="30"/>
      <c r="B328" s="146"/>
      <c r="C328" s="147">
        <v>65</v>
      </c>
      <c r="D328" s="147" t="s">
        <v>186</v>
      </c>
      <c r="E328" s="148" t="s">
        <v>1716</v>
      </c>
      <c r="F328" s="149" t="s">
        <v>1717</v>
      </c>
      <c r="G328" s="150" t="s">
        <v>300</v>
      </c>
      <c r="H328" s="151">
        <v>2.4E-2</v>
      </c>
      <c r="I328" s="152"/>
      <c r="J328" s="152">
        <f>ROUND(I328*H328,2)</f>
        <v>0</v>
      </c>
      <c r="K328" s="149" t="s">
        <v>190</v>
      </c>
      <c r="L328" s="31"/>
      <c r="M328" s="192" t="s">
        <v>1</v>
      </c>
      <c r="N328" s="193" t="s">
        <v>42</v>
      </c>
      <c r="O328" s="194">
        <v>1.327</v>
      </c>
      <c r="P328" s="194">
        <f>O328*H328</f>
        <v>3.1848000000000001E-2</v>
      </c>
      <c r="Q328" s="194">
        <v>0</v>
      </c>
      <c r="R328" s="194">
        <f>Q328*H328</f>
        <v>0</v>
      </c>
      <c r="S328" s="194">
        <v>0</v>
      </c>
      <c r="T328" s="195">
        <f>S328*H328</f>
        <v>0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R328" s="157" t="s">
        <v>270</v>
      </c>
      <c r="AT328" s="157" t="s">
        <v>186</v>
      </c>
      <c r="AU328" s="157" t="s">
        <v>86</v>
      </c>
      <c r="AY328" s="18" t="s">
        <v>184</v>
      </c>
      <c r="BE328" s="158">
        <f>IF(N328="základní",J328,0)</f>
        <v>0</v>
      </c>
      <c r="BF328" s="158">
        <f>IF(N328="snížená",J328,0)</f>
        <v>0</v>
      </c>
      <c r="BG328" s="158">
        <f>IF(N328="zákl. přenesená",J328,0)</f>
        <v>0</v>
      </c>
      <c r="BH328" s="158">
        <f>IF(N328="sníž. přenesená",J328,0)</f>
        <v>0</v>
      </c>
      <c r="BI328" s="158">
        <f>IF(N328="nulová",J328,0)</f>
        <v>0</v>
      </c>
      <c r="BJ328" s="18" t="s">
        <v>84</v>
      </c>
      <c r="BK328" s="158">
        <f>ROUND(I328*H328,2)</f>
        <v>0</v>
      </c>
      <c r="BL328" s="18" t="s">
        <v>270</v>
      </c>
      <c r="BM328" s="157" t="s">
        <v>1718</v>
      </c>
    </row>
    <row r="329" spans="1:65" s="2" customFormat="1" ht="7" customHeight="1" x14ac:dyDescent="0.15">
      <c r="A329" s="30"/>
      <c r="B329" s="45"/>
      <c r="C329" s="46"/>
      <c r="D329" s="46"/>
      <c r="E329" s="46"/>
      <c r="F329" s="46"/>
      <c r="G329" s="46"/>
      <c r="H329" s="46"/>
      <c r="I329" s="46"/>
      <c r="J329" s="46"/>
      <c r="K329" s="46"/>
      <c r="L329" s="31"/>
      <c r="M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</row>
  </sheetData>
  <autoFilter ref="C133:K328"/>
  <mergeCells count="14">
    <mergeCell ref="E124:H124"/>
    <mergeCell ref="E122:H122"/>
    <mergeCell ref="E126:H126"/>
    <mergeCell ref="L2:V2"/>
    <mergeCell ref="E85:H85"/>
    <mergeCell ref="E89:H89"/>
    <mergeCell ref="E87:H87"/>
    <mergeCell ref="E91:H91"/>
    <mergeCell ref="E120:H120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388"/>
  <sheetViews>
    <sheetView showGridLines="0" topLeftCell="A345" workbookViewId="0">
      <selection activeCell="F363" sqref="F363"/>
    </sheetView>
  </sheetViews>
  <sheetFormatPr baseColWidth="10" defaultRowHeight="11" x14ac:dyDescent="0.15"/>
  <cols>
    <col min="1" max="1" width="8.25" style="1" customWidth="1"/>
    <col min="2" max="2" width="1.25" style="1" customWidth="1"/>
    <col min="3" max="3" width="5.5" style="1" customWidth="1"/>
    <col min="4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1.75" style="1" customWidth="1"/>
    <col min="13" max="13" width="10.75" style="1" hidden="1" customWidth="1"/>
    <col min="14" max="14" width="0" hidden="1" customWidth="1"/>
    <col min="15" max="20" width="14.25" style="1" hidden="1" customWidth="1"/>
    <col min="21" max="21" width="16.25" style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 x14ac:dyDescent="0.15">
      <c r="A1" s="96"/>
    </row>
    <row r="2" spans="1:46" s="1" customFormat="1" ht="37" customHeight="1" x14ac:dyDescent="0.15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123</v>
      </c>
    </row>
    <row r="3" spans="1:46" s="1" customFormat="1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5" customHeight="1" x14ac:dyDescent="0.15">
      <c r="B4" s="21"/>
      <c r="D4" s="22" t="s">
        <v>149</v>
      </c>
      <c r="L4" s="21"/>
      <c r="M4" s="97" t="s">
        <v>10</v>
      </c>
      <c r="AT4" s="18" t="s">
        <v>3</v>
      </c>
    </row>
    <row r="5" spans="1:46" s="1" customFormat="1" ht="7" customHeight="1" x14ac:dyDescent="0.15">
      <c r="B5" s="21"/>
      <c r="L5" s="21"/>
    </row>
    <row r="6" spans="1:46" s="1" customFormat="1" ht="12" customHeight="1" x14ac:dyDescent="0.15">
      <c r="B6" s="21"/>
      <c r="D6" s="27" t="s">
        <v>14</v>
      </c>
      <c r="L6" s="21"/>
    </row>
    <row r="7" spans="1:46" s="1" customFormat="1" ht="26.25" customHeight="1" x14ac:dyDescent="0.15">
      <c r="B7" s="21"/>
      <c r="E7" s="247" t="str">
        <f>'Rekapitulace stavby'!K6</f>
        <v>Semily - obnova inženýrských sítí v lokalitě Na Mýtě a shybek pod Jizerou</v>
      </c>
      <c r="F7" s="248"/>
      <c r="G7" s="248"/>
      <c r="H7" s="248"/>
      <c r="L7" s="21"/>
    </row>
    <row r="8" spans="1:46" ht="13" x14ac:dyDescent="0.15">
      <c r="B8" s="21"/>
      <c r="D8" s="27" t="s">
        <v>150</v>
      </c>
      <c r="L8" s="21"/>
    </row>
    <row r="9" spans="1:46" s="1" customFormat="1" ht="16.5" customHeight="1" x14ac:dyDescent="0.15">
      <c r="B9" s="21"/>
      <c r="E9" s="247" t="s">
        <v>151</v>
      </c>
      <c r="F9" s="212"/>
      <c r="G9" s="212"/>
      <c r="H9" s="212"/>
      <c r="L9" s="21"/>
    </row>
    <row r="10" spans="1:46" s="1" customFormat="1" ht="12" customHeight="1" x14ac:dyDescent="0.15">
      <c r="B10" s="21"/>
      <c r="D10" s="27" t="s">
        <v>152</v>
      </c>
      <c r="L10" s="21"/>
    </row>
    <row r="11" spans="1:46" s="2" customFormat="1" ht="16.5" customHeight="1" x14ac:dyDescent="0.15">
      <c r="A11" s="30"/>
      <c r="B11" s="31"/>
      <c r="C11" s="30"/>
      <c r="D11" s="30"/>
      <c r="E11" s="245" t="s">
        <v>1719</v>
      </c>
      <c r="F11" s="246"/>
      <c r="G11" s="246"/>
      <c r="H11" s="246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15">
      <c r="A12" s="30"/>
      <c r="B12" s="31"/>
      <c r="C12" s="30"/>
      <c r="D12" s="27" t="s">
        <v>667</v>
      </c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6.5" customHeight="1" x14ac:dyDescent="0.15">
      <c r="A13" s="30"/>
      <c r="B13" s="31"/>
      <c r="C13" s="30"/>
      <c r="D13" s="30"/>
      <c r="E13" s="241" t="s">
        <v>1720</v>
      </c>
      <c r="F13" s="246"/>
      <c r="G13" s="246"/>
      <c r="H13" s="246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x14ac:dyDescent="0.15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 x14ac:dyDescent="0.15">
      <c r="A15" s="30"/>
      <c r="B15" s="31"/>
      <c r="C15" s="30"/>
      <c r="D15" s="27" t="s">
        <v>16</v>
      </c>
      <c r="E15" s="30"/>
      <c r="F15" s="25" t="s">
        <v>1</v>
      </c>
      <c r="G15" s="30"/>
      <c r="H15" s="30"/>
      <c r="I15" s="27" t="s">
        <v>17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 x14ac:dyDescent="0.15">
      <c r="A16" s="30"/>
      <c r="B16" s="31"/>
      <c r="C16" s="30"/>
      <c r="D16" s="27" t="s">
        <v>18</v>
      </c>
      <c r="E16" s="30"/>
      <c r="F16" s="25" t="s">
        <v>19</v>
      </c>
      <c r="G16" s="30"/>
      <c r="H16" s="30"/>
      <c r="I16" s="27" t="s">
        <v>20</v>
      </c>
      <c r="J16" s="53" t="str">
        <f>'Rekapitulace stavby'!AN8</f>
        <v>27. 10. 2022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0.75" customHeight="1" x14ac:dyDescent="0.15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 x14ac:dyDescent="0.15">
      <c r="A18" s="30"/>
      <c r="B18" s="31"/>
      <c r="C18" s="30"/>
      <c r="D18" s="27" t="s">
        <v>22</v>
      </c>
      <c r="E18" s="30"/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 x14ac:dyDescent="0.15">
      <c r="A19" s="30"/>
      <c r="B19" s="31"/>
      <c r="C19" s="30"/>
      <c r="D19" s="30"/>
      <c r="E19" s="25" t="s">
        <v>24</v>
      </c>
      <c r="F19" s="30"/>
      <c r="G19" s="30"/>
      <c r="H19" s="30"/>
      <c r="I19" s="27" t="s">
        <v>25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7" customHeight="1" x14ac:dyDescent="0.1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 x14ac:dyDescent="0.15">
      <c r="A21" s="30"/>
      <c r="B21" s="31"/>
      <c r="C21" s="30"/>
      <c r="D21" s="27" t="s">
        <v>26</v>
      </c>
      <c r="E21" s="30"/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 x14ac:dyDescent="0.15">
      <c r="A22" s="30"/>
      <c r="B22" s="31"/>
      <c r="C22" s="30"/>
      <c r="D22" s="30"/>
      <c r="E22" s="25" t="s">
        <v>27</v>
      </c>
      <c r="F22" s="30"/>
      <c r="G22" s="30"/>
      <c r="H22" s="30"/>
      <c r="I22" s="27" t="s">
        <v>25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7" customHeight="1" x14ac:dyDescent="0.15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 x14ac:dyDescent="0.15">
      <c r="A24" s="30"/>
      <c r="B24" s="31"/>
      <c r="C24" s="30"/>
      <c r="D24" s="27" t="s">
        <v>28</v>
      </c>
      <c r="E24" s="30"/>
      <c r="F24" s="30"/>
      <c r="G24" s="30"/>
      <c r="H24" s="30"/>
      <c r="I24" s="27" t="s">
        <v>23</v>
      </c>
      <c r="J24" s="25" t="s">
        <v>29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8" customHeight="1" x14ac:dyDescent="0.15">
      <c r="A25" s="30"/>
      <c r="B25" s="31"/>
      <c r="C25" s="30"/>
      <c r="D25" s="30"/>
      <c r="E25" s="25" t="s">
        <v>30</v>
      </c>
      <c r="F25" s="30"/>
      <c r="G25" s="30"/>
      <c r="H25" s="30"/>
      <c r="I25" s="27" t="s">
        <v>25</v>
      </c>
      <c r="J25" s="25" t="s">
        <v>31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7" customHeight="1" x14ac:dyDescent="0.1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12" customHeight="1" x14ac:dyDescent="0.15">
      <c r="A27" s="30"/>
      <c r="B27" s="31"/>
      <c r="C27" s="30"/>
      <c r="D27" s="27" t="s">
        <v>33</v>
      </c>
      <c r="E27" s="30"/>
      <c r="F27" s="30"/>
      <c r="G27" s="30"/>
      <c r="H27" s="30"/>
      <c r="I27" s="27" t="s">
        <v>23</v>
      </c>
      <c r="J27" s="25" t="s">
        <v>1</v>
      </c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8" customHeight="1" x14ac:dyDescent="0.15">
      <c r="A28" s="30"/>
      <c r="B28" s="31"/>
      <c r="C28" s="30"/>
      <c r="D28" s="30"/>
      <c r="E28" s="25" t="s">
        <v>34</v>
      </c>
      <c r="F28" s="30"/>
      <c r="G28" s="30"/>
      <c r="H28" s="30"/>
      <c r="I28" s="27" t="s">
        <v>25</v>
      </c>
      <c r="J28" s="25" t="s">
        <v>1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7" customHeight="1" x14ac:dyDescent="0.15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" customHeight="1" x14ac:dyDescent="0.15">
      <c r="A30" s="30"/>
      <c r="B30" s="31"/>
      <c r="C30" s="30"/>
      <c r="D30" s="27" t="s">
        <v>35</v>
      </c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8" customFormat="1" ht="71.25" customHeight="1" x14ac:dyDescent="0.15">
      <c r="A31" s="99"/>
      <c r="B31" s="100"/>
      <c r="C31" s="99"/>
      <c r="D31" s="99"/>
      <c r="E31" s="237" t="s">
        <v>36</v>
      </c>
      <c r="F31" s="237"/>
      <c r="G31" s="237"/>
      <c r="H31" s="237"/>
      <c r="I31" s="99"/>
      <c r="J31" s="99"/>
      <c r="K31" s="99"/>
      <c r="L31" s="101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 s="2" customFormat="1" ht="7" customHeight="1" x14ac:dyDescent="0.1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7" customHeight="1" x14ac:dyDescent="0.15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25.5" customHeight="1" x14ac:dyDescent="0.15">
      <c r="A34" s="30"/>
      <c r="B34" s="31"/>
      <c r="C34" s="30"/>
      <c r="D34" s="102" t="s">
        <v>37</v>
      </c>
      <c r="E34" s="30"/>
      <c r="F34" s="30"/>
      <c r="G34" s="30"/>
      <c r="H34" s="30"/>
      <c r="I34" s="30"/>
      <c r="J34" s="69">
        <f>ROUND(J136,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7" customHeight="1" x14ac:dyDescent="0.15">
      <c r="A35" s="30"/>
      <c r="B35" s="31"/>
      <c r="C35" s="30"/>
      <c r="D35" s="64"/>
      <c r="E35" s="64"/>
      <c r="F35" s="64"/>
      <c r="G35" s="64"/>
      <c r="H35" s="64"/>
      <c r="I35" s="64"/>
      <c r="J35" s="64"/>
      <c r="K35" s="64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5" customHeight="1" x14ac:dyDescent="0.15">
      <c r="A36" s="30"/>
      <c r="B36" s="31"/>
      <c r="C36" s="30"/>
      <c r="D36" s="30"/>
      <c r="E36" s="30"/>
      <c r="F36" s="34" t="s">
        <v>39</v>
      </c>
      <c r="G36" s="30"/>
      <c r="H36" s="30"/>
      <c r="I36" s="34" t="s">
        <v>38</v>
      </c>
      <c r="J36" s="34" t="s">
        <v>40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5" customHeight="1" x14ac:dyDescent="0.15">
      <c r="A37" s="30"/>
      <c r="B37" s="31"/>
      <c r="C37" s="30"/>
      <c r="D37" s="98" t="s">
        <v>41</v>
      </c>
      <c r="E37" s="27" t="s">
        <v>42</v>
      </c>
      <c r="F37" s="103">
        <f>ROUND((SUM(BE136:BE387)),  2)</f>
        <v>0</v>
      </c>
      <c r="G37" s="30"/>
      <c r="H37" s="30"/>
      <c r="I37" s="104">
        <v>0.21</v>
      </c>
      <c r="J37" s="103">
        <f>ROUND(((SUM(BE136:BE387))*I37),  2)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5" customHeight="1" x14ac:dyDescent="0.15">
      <c r="A38" s="30"/>
      <c r="B38" s="31"/>
      <c r="C38" s="30"/>
      <c r="D38" s="30"/>
      <c r="E38" s="27" t="s">
        <v>43</v>
      </c>
      <c r="F38" s="103">
        <f>ROUND((SUM(BF136:BF387)),  2)</f>
        <v>0</v>
      </c>
      <c r="G38" s="30"/>
      <c r="H38" s="30"/>
      <c r="I38" s="104">
        <v>0.15</v>
      </c>
      <c r="J38" s="103">
        <f>ROUND(((SUM(BF136:BF387))*I38),  2)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5" hidden="1" customHeight="1" x14ac:dyDescent="0.15">
      <c r="A39" s="30"/>
      <c r="B39" s="31"/>
      <c r="C39" s="30"/>
      <c r="D39" s="30"/>
      <c r="E39" s="27" t="s">
        <v>44</v>
      </c>
      <c r="F39" s="103">
        <f>ROUND((SUM(BG136:BG387)),  2)</f>
        <v>0</v>
      </c>
      <c r="G39" s="30"/>
      <c r="H39" s="30"/>
      <c r="I39" s="104">
        <v>0.21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5" hidden="1" customHeight="1" x14ac:dyDescent="0.15">
      <c r="A40" s="30"/>
      <c r="B40" s="31"/>
      <c r="C40" s="30"/>
      <c r="D40" s="30"/>
      <c r="E40" s="27" t="s">
        <v>45</v>
      </c>
      <c r="F40" s="103">
        <f>ROUND((SUM(BH136:BH387)),  2)</f>
        <v>0</v>
      </c>
      <c r="G40" s="30"/>
      <c r="H40" s="30"/>
      <c r="I40" s="104">
        <v>0.15</v>
      </c>
      <c r="J40" s="103">
        <f>0</f>
        <v>0</v>
      </c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14.5" hidden="1" customHeight="1" x14ac:dyDescent="0.15">
      <c r="A41" s="30"/>
      <c r="B41" s="31"/>
      <c r="C41" s="30"/>
      <c r="D41" s="30"/>
      <c r="E41" s="27" t="s">
        <v>46</v>
      </c>
      <c r="F41" s="103">
        <f>ROUND((SUM(BI136:BI387)),  2)</f>
        <v>0</v>
      </c>
      <c r="G41" s="30"/>
      <c r="H41" s="30"/>
      <c r="I41" s="104">
        <v>0</v>
      </c>
      <c r="J41" s="103">
        <f>0</f>
        <v>0</v>
      </c>
      <c r="K41" s="3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7" customHeight="1" x14ac:dyDescent="0.1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5.5" customHeight="1" x14ac:dyDescent="0.15">
      <c r="A43" s="30"/>
      <c r="B43" s="31"/>
      <c r="C43" s="105"/>
      <c r="D43" s="106" t="s">
        <v>47</v>
      </c>
      <c r="E43" s="58"/>
      <c r="F43" s="58"/>
      <c r="G43" s="107" t="s">
        <v>48</v>
      </c>
      <c r="H43" s="108" t="s">
        <v>49</v>
      </c>
      <c r="I43" s="58"/>
      <c r="J43" s="109">
        <f>SUM(J34:J41)</f>
        <v>0</v>
      </c>
      <c r="K43" s="110"/>
      <c r="L43" s="4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14.5" customHeight="1" x14ac:dyDescent="0.1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4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" customFormat="1" ht="14.5" customHeight="1" x14ac:dyDescent="0.15">
      <c r="B45" s="21"/>
      <c r="L45" s="21"/>
    </row>
    <row r="46" spans="1:31" s="1" customFormat="1" ht="14.5" customHeight="1" x14ac:dyDescent="0.15">
      <c r="B46" s="21"/>
      <c r="L46" s="21"/>
    </row>
    <row r="47" spans="1:31" s="1" customFormat="1" ht="14.5" customHeight="1" x14ac:dyDescent="0.15">
      <c r="B47" s="21"/>
      <c r="L47" s="21"/>
    </row>
    <row r="48" spans="1:31" s="1" customFormat="1" ht="14.5" customHeight="1" x14ac:dyDescent="0.15">
      <c r="B48" s="21"/>
      <c r="L48" s="21"/>
    </row>
    <row r="49" spans="1:31" s="1" customFormat="1" ht="14.5" customHeight="1" x14ac:dyDescent="0.15">
      <c r="B49" s="21"/>
      <c r="L49" s="21"/>
    </row>
    <row r="50" spans="1:31" s="2" customFormat="1" ht="14.5" customHeight="1" x14ac:dyDescent="0.15">
      <c r="B50" s="40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0"/>
    </row>
    <row r="51" spans="1:31" x14ac:dyDescent="0.15">
      <c r="B51" s="21"/>
      <c r="L51" s="21"/>
    </row>
    <row r="52" spans="1:31" x14ac:dyDescent="0.15">
      <c r="B52" s="21"/>
      <c r="L52" s="21"/>
    </row>
    <row r="53" spans="1:31" x14ac:dyDescent="0.15">
      <c r="B53" s="21"/>
      <c r="L53" s="21"/>
    </row>
    <row r="54" spans="1:31" x14ac:dyDescent="0.15">
      <c r="B54" s="21"/>
      <c r="L54" s="21"/>
    </row>
    <row r="55" spans="1:31" x14ac:dyDescent="0.15">
      <c r="B55" s="21"/>
      <c r="L55" s="21"/>
    </row>
    <row r="56" spans="1:31" x14ac:dyDescent="0.15">
      <c r="B56" s="21"/>
      <c r="L56" s="21"/>
    </row>
    <row r="57" spans="1:31" x14ac:dyDescent="0.15">
      <c r="B57" s="21"/>
      <c r="L57" s="21"/>
    </row>
    <row r="58" spans="1:31" x14ac:dyDescent="0.15">
      <c r="B58" s="21"/>
      <c r="L58" s="21"/>
    </row>
    <row r="59" spans="1:31" x14ac:dyDescent="0.15">
      <c r="B59" s="21"/>
      <c r="L59" s="21"/>
    </row>
    <row r="60" spans="1:31" x14ac:dyDescent="0.15">
      <c r="B60" s="21"/>
      <c r="L60" s="21"/>
    </row>
    <row r="61" spans="1:31" s="2" customFormat="1" ht="13" x14ac:dyDescent="0.15">
      <c r="A61" s="30"/>
      <c r="B61" s="31"/>
      <c r="C61" s="30"/>
      <c r="D61" s="43" t="s">
        <v>52</v>
      </c>
      <c r="E61" s="33"/>
      <c r="F61" s="111" t="s">
        <v>53</v>
      </c>
      <c r="G61" s="43" t="s">
        <v>52</v>
      </c>
      <c r="H61" s="33"/>
      <c r="I61" s="33"/>
      <c r="J61" s="112" t="s">
        <v>53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15">
      <c r="B62" s="21"/>
      <c r="L62" s="21"/>
    </row>
    <row r="63" spans="1:31" x14ac:dyDescent="0.15">
      <c r="B63" s="21"/>
      <c r="L63" s="21"/>
    </row>
    <row r="64" spans="1:31" x14ac:dyDescent="0.15">
      <c r="B64" s="21"/>
      <c r="L64" s="21"/>
    </row>
    <row r="65" spans="1:31" s="2" customFormat="1" ht="13" x14ac:dyDescent="0.15">
      <c r="A65" s="30"/>
      <c r="B65" s="31"/>
      <c r="C65" s="30"/>
      <c r="D65" s="41" t="s">
        <v>54</v>
      </c>
      <c r="E65" s="44"/>
      <c r="F65" s="44"/>
      <c r="G65" s="41" t="s">
        <v>55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15">
      <c r="B66" s="21"/>
      <c r="L66" s="21"/>
    </row>
    <row r="67" spans="1:31" x14ac:dyDescent="0.15">
      <c r="B67" s="21"/>
      <c r="L67" s="21"/>
    </row>
    <row r="68" spans="1:31" x14ac:dyDescent="0.15">
      <c r="B68" s="21"/>
      <c r="L68" s="21"/>
    </row>
    <row r="69" spans="1:31" x14ac:dyDescent="0.15">
      <c r="B69" s="21"/>
      <c r="L69" s="21"/>
    </row>
    <row r="70" spans="1:31" x14ac:dyDescent="0.15">
      <c r="B70" s="21"/>
      <c r="L70" s="21"/>
    </row>
    <row r="71" spans="1:31" x14ac:dyDescent="0.15">
      <c r="B71" s="21"/>
      <c r="L71" s="21"/>
    </row>
    <row r="72" spans="1:31" x14ac:dyDescent="0.15">
      <c r="B72" s="21"/>
      <c r="L72" s="21"/>
    </row>
    <row r="73" spans="1:31" x14ac:dyDescent="0.15">
      <c r="B73" s="21"/>
      <c r="L73" s="21"/>
    </row>
    <row r="74" spans="1:31" x14ac:dyDescent="0.15">
      <c r="B74" s="21"/>
      <c r="L74" s="21"/>
    </row>
    <row r="75" spans="1:31" x14ac:dyDescent="0.15">
      <c r="B75" s="21"/>
      <c r="L75" s="21"/>
    </row>
    <row r="76" spans="1:31" s="2" customFormat="1" ht="13" x14ac:dyDescent="0.15">
      <c r="A76" s="30"/>
      <c r="B76" s="31"/>
      <c r="C76" s="30"/>
      <c r="D76" s="43" t="s">
        <v>52</v>
      </c>
      <c r="E76" s="33"/>
      <c r="F76" s="111" t="s">
        <v>53</v>
      </c>
      <c r="G76" s="43" t="s">
        <v>52</v>
      </c>
      <c r="H76" s="33"/>
      <c r="I76" s="33"/>
      <c r="J76" s="112" t="s">
        <v>53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5" customHeight="1" x14ac:dyDescent="0.15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7" customHeight="1" x14ac:dyDescent="0.15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5" customHeight="1" x14ac:dyDescent="0.15">
      <c r="A82" s="30"/>
      <c r="B82" s="31"/>
      <c r="C82" s="22" t="s">
        <v>156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7" customHeight="1" x14ac:dyDescent="0.15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 x14ac:dyDescent="0.15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26.25" customHeight="1" x14ac:dyDescent="0.15">
      <c r="A85" s="30"/>
      <c r="B85" s="31"/>
      <c r="C85" s="30"/>
      <c r="D85" s="30"/>
      <c r="E85" s="247" t="str">
        <f>E7</f>
        <v>Semily - obnova inženýrských sítí v lokalitě Na Mýtě a shybek pod Jizerou</v>
      </c>
      <c r="F85" s="248"/>
      <c r="G85" s="248"/>
      <c r="H85" s="24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 x14ac:dyDescent="0.15">
      <c r="B86" s="21"/>
      <c r="C86" s="27" t="s">
        <v>150</v>
      </c>
      <c r="L86" s="21"/>
    </row>
    <row r="87" spans="1:31" s="1" customFormat="1" ht="16.5" customHeight="1" x14ac:dyDescent="0.15">
      <c r="B87" s="21"/>
      <c r="E87" s="247" t="s">
        <v>151</v>
      </c>
      <c r="F87" s="212"/>
      <c r="G87" s="212"/>
      <c r="H87" s="212"/>
      <c r="L87" s="21"/>
    </row>
    <row r="88" spans="1:31" s="1" customFormat="1" ht="12" customHeight="1" x14ac:dyDescent="0.15">
      <c r="B88" s="21"/>
      <c r="C88" s="27" t="s">
        <v>152</v>
      </c>
      <c r="L88" s="21"/>
    </row>
    <row r="89" spans="1:31" s="2" customFormat="1" ht="16.5" customHeight="1" x14ac:dyDescent="0.15">
      <c r="A89" s="30"/>
      <c r="B89" s="31"/>
      <c r="C89" s="30"/>
      <c r="D89" s="30"/>
      <c r="E89" s="245" t="s">
        <v>1719</v>
      </c>
      <c r="F89" s="246"/>
      <c r="G89" s="246"/>
      <c r="H89" s="246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12" customHeight="1" x14ac:dyDescent="0.15">
      <c r="A90" s="30"/>
      <c r="B90" s="31"/>
      <c r="C90" s="27" t="s">
        <v>667</v>
      </c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6.5" customHeight="1" x14ac:dyDescent="0.15">
      <c r="A91" s="30"/>
      <c r="B91" s="31"/>
      <c r="C91" s="30"/>
      <c r="D91" s="30"/>
      <c r="E91" s="241" t="str">
        <f>E13</f>
        <v>SO 04.1., SO 04.2. - Shybky TP Příkrý, TP Jílovce</v>
      </c>
      <c r="F91" s="246"/>
      <c r="G91" s="246"/>
      <c r="H91" s="246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7" customHeight="1" x14ac:dyDescent="0.15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2" customHeight="1" x14ac:dyDescent="0.15">
      <c r="A93" s="30"/>
      <c r="B93" s="31"/>
      <c r="C93" s="27" t="s">
        <v>18</v>
      </c>
      <c r="D93" s="30"/>
      <c r="E93" s="30"/>
      <c r="F93" s="25" t="str">
        <f>F16</f>
        <v>Semily</v>
      </c>
      <c r="G93" s="30"/>
      <c r="H93" s="30"/>
      <c r="I93" s="27" t="s">
        <v>20</v>
      </c>
      <c r="J93" s="53" t="str">
        <f>IF(J16="","",J16)</f>
        <v>27. 10. 2022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7" customHeight="1" x14ac:dyDescent="0.15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5.25" customHeight="1" x14ac:dyDescent="0.15">
      <c r="A95" s="30"/>
      <c r="B95" s="31"/>
      <c r="C95" s="27" t="s">
        <v>22</v>
      </c>
      <c r="D95" s="30"/>
      <c r="E95" s="30"/>
      <c r="F95" s="25" t="str">
        <f>E19</f>
        <v>VHS Turnov, Antonína Dvořáka 287, 511 01 Turnov</v>
      </c>
      <c r="G95" s="30"/>
      <c r="H95" s="30"/>
      <c r="I95" s="27" t="s">
        <v>28</v>
      </c>
      <c r="J95" s="28" t="str">
        <f>E25</f>
        <v>ŠINDLAR s.r.o.</v>
      </c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15.25" customHeight="1" x14ac:dyDescent="0.15">
      <c r="A96" s="30"/>
      <c r="B96" s="31"/>
      <c r="C96" s="27" t="s">
        <v>26</v>
      </c>
      <c r="D96" s="30"/>
      <c r="E96" s="30"/>
      <c r="F96" s="25" t="str">
        <f>IF(E22="","",E22)</f>
        <v>Dle výběrového řízení</v>
      </c>
      <c r="G96" s="30"/>
      <c r="H96" s="30"/>
      <c r="I96" s="27" t="s">
        <v>33</v>
      </c>
      <c r="J96" s="28" t="str">
        <f>E28</f>
        <v>Roman Bárta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25" customHeight="1" x14ac:dyDescent="0.15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9.25" customHeight="1" x14ac:dyDescent="0.15">
      <c r="A98" s="30"/>
      <c r="B98" s="31"/>
      <c r="C98" s="113" t="s">
        <v>157</v>
      </c>
      <c r="D98" s="105"/>
      <c r="E98" s="105"/>
      <c r="F98" s="105"/>
      <c r="G98" s="105"/>
      <c r="H98" s="105"/>
      <c r="I98" s="105"/>
      <c r="J98" s="114" t="s">
        <v>158</v>
      </c>
      <c r="K98" s="105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47" s="2" customFormat="1" ht="10.25" customHeight="1" x14ac:dyDescent="0.15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47" s="2" customFormat="1" ht="22.75" customHeight="1" x14ac:dyDescent="0.15">
      <c r="A100" s="30"/>
      <c r="B100" s="31"/>
      <c r="C100" s="115" t="s">
        <v>159</v>
      </c>
      <c r="D100" s="30"/>
      <c r="E100" s="30"/>
      <c r="F100" s="30"/>
      <c r="G100" s="30"/>
      <c r="H100" s="30"/>
      <c r="I100" s="30"/>
      <c r="J100" s="69">
        <f>J136</f>
        <v>0</v>
      </c>
      <c r="K100" s="30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U100" s="18" t="s">
        <v>160</v>
      </c>
    </row>
    <row r="101" spans="1:47" s="9" customFormat="1" ht="25" customHeight="1" x14ac:dyDescent="0.15">
      <c r="B101" s="116"/>
      <c r="D101" s="117" t="s">
        <v>161</v>
      </c>
      <c r="E101" s="118"/>
      <c r="F101" s="118"/>
      <c r="G101" s="118"/>
      <c r="H101" s="118"/>
      <c r="I101" s="118"/>
      <c r="J101" s="119">
        <f>J137</f>
        <v>0</v>
      </c>
      <c r="L101" s="116"/>
    </row>
    <row r="102" spans="1:47" s="10" customFormat="1" ht="20" customHeight="1" x14ac:dyDescent="0.15">
      <c r="B102" s="120"/>
      <c r="D102" s="121" t="s">
        <v>162</v>
      </c>
      <c r="E102" s="122"/>
      <c r="F102" s="122"/>
      <c r="G102" s="122"/>
      <c r="H102" s="122"/>
      <c r="I102" s="122"/>
      <c r="J102" s="123">
        <f>J138</f>
        <v>0</v>
      </c>
      <c r="L102" s="120"/>
    </row>
    <row r="103" spans="1:47" s="10" customFormat="1" ht="20" customHeight="1" x14ac:dyDescent="0.15">
      <c r="B103" s="120"/>
      <c r="D103" s="121" t="s">
        <v>163</v>
      </c>
      <c r="E103" s="122"/>
      <c r="F103" s="122"/>
      <c r="G103" s="122"/>
      <c r="H103" s="122"/>
      <c r="I103" s="122"/>
      <c r="J103" s="123">
        <f>J246</f>
        <v>0</v>
      </c>
      <c r="L103" s="120"/>
    </row>
    <row r="104" spans="1:47" s="10" customFormat="1" ht="20" customHeight="1" x14ac:dyDescent="0.15">
      <c r="B104" s="120"/>
      <c r="D104" s="121" t="s">
        <v>165</v>
      </c>
      <c r="E104" s="122"/>
      <c r="F104" s="122"/>
      <c r="G104" s="122"/>
      <c r="H104" s="122"/>
      <c r="I104" s="122"/>
      <c r="J104" s="123">
        <f>J254</f>
        <v>0</v>
      </c>
      <c r="L104" s="120"/>
    </row>
    <row r="105" spans="1:47" s="10" customFormat="1" ht="20" customHeight="1" x14ac:dyDescent="0.15">
      <c r="B105" s="120"/>
      <c r="D105" s="121" t="s">
        <v>166</v>
      </c>
      <c r="E105" s="122"/>
      <c r="F105" s="122"/>
      <c r="G105" s="122"/>
      <c r="H105" s="122"/>
      <c r="I105" s="122"/>
      <c r="J105" s="123">
        <f>J284</f>
        <v>0</v>
      </c>
      <c r="L105" s="120"/>
    </row>
    <row r="106" spans="1:47" s="10" customFormat="1" ht="20" customHeight="1" x14ac:dyDescent="0.15">
      <c r="B106" s="120"/>
      <c r="D106" s="121" t="s">
        <v>533</v>
      </c>
      <c r="E106" s="122"/>
      <c r="F106" s="122"/>
      <c r="G106" s="122"/>
      <c r="H106" s="122"/>
      <c r="I106" s="122"/>
      <c r="J106" s="123">
        <f>J346</f>
        <v>0</v>
      </c>
      <c r="L106" s="120"/>
    </row>
    <row r="107" spans="1:47" s="10" customFormat="1" ht="20" customHeight="1" x14ac:dyDescent="0.15">
      <c r="B107" s="120"/>
      <c r="D107" s="121" t="s">
        <v>167</v>
      </c>
      <c r="E107" s="122"/>
      <c r="F107" s="122"/>
      <c r="G107" s="122"/>
      <c r="H107" s="122"/>
      <c r="I107" s="122"/>
      <c r="J107" s="123">
        <f>J349</f>
        <v>0</v>
      </c>
      <c r="L107" s="120"/>
    </row>
    <row r="108" spans="1:47" s="10" customFormat="1" ht="20" customHeight="1" x14ac:dyDescent="0.15">
      <c r="B108" s="120"/>
      <c r="D108" s="121" t="s">
        <v>168</v>
      </c>
      <c r="E108" s="122"/>
      <c r="F108" s="122"/>
      <c r="G108" s="122"/>
      <c r="H108" s="122"/>
      <c r="I108" s="122"/>
      <c r="J108" s="123">
        <f>J356</f>
        <v>0</v>
      </c>
      <c r="L108" s="120"/>
    </row>
    <row r="109" spans="1:47" s="9" customFormat="1" ht="25" customHeight="1" x14ac:dyDescent="0.15">
      <c r="B109" s="116"/>
      <c r="D109" s="117" t="s">
        <v>989</v>
      </c>
      <c r="E109" s="118"/>
      <c r="F109" s="118"/>
      <c r="G109" s="118"/>
      <c r="H109" s="118"/>
      <c r="I109" s="118"/>
      <c r="J109" s="119">
        <f>J358</f>
        <v>0</v>
      </c>
      <c r="L109" s="116"/>
    </row>
    <row r="110" spans="1:47" s="10" customFormat="1" ht="20" customHeight="1" x14ac:dyDescent="0.15">
      <c r="B110" s="120"/>
      <c r="D110" s="121" t="s">
        <v>1721</v>
      </c>
      <c r="E110" s="122"/>
      <c r="F110" s="122"/>
      <c r="G110" s="122"/>
      <c r="H110" s="122"/>
      <c r="I110" s="122"/>
      <c r="J110" s="123">
        <f>J359</f>
        <v>0</v>
      </c>
      <c r="L110" s="120"/>
    </row>
    <row r="111" spans="1:47" s="10" customFormat="1" ht="20" customHeight="1" x14ac:dyDescent="0.15">
      <c r="B111" s="120"/>
      <c r="D111" s="121" t="s">
        <v>1722</v>
      </c>
      <c r="E111" s="122"/>
      <c r="F111" s="122"/>
      <c r="G111" s="122"/>
      <c r="H111" s="122"/>
      <c r="I111" s="122"/>
      <c r="J111" s="123">
        <f>J370</f>
        <v>0</v>
      </c>
      <c r="L111" s="120"/>
    </row>
    <row r="112" spans="1:47" s="9" customFormat="1" ht="25" customHeight="1" x14ac:dyDescent="0.15">
      <c r="B112" s="116"/>
      <c r="D112" s="117" t="s">
        <v>991</v>
      </c>
      <c r="E112" s="118"/>
      <c r="F112" s="118"/>
      <c r="G112" s="118"/>
      <c r="H112" s="118"/>
      <c r="I112" s="118"/>
      <c r="J112" s="119">
        <f>J377</f>
        <v>0</v>
      </c>
      <c r="L112" s="116"/>
    </row>
    <row r="113" spans="1:31" s="2" customFormat="1" ht="21.75" customHeight="1" x14ac:dyDescent="0.15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7" customHeight="1" x14ac:dyDescent="0.15">
      <c r="A114" s="30"/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8" spans="1:31" s="2" customFormat="1" ht="7" customHeight="1" x14ac:dyDescent="0.15">
      <c r="A118" s="30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25" customHeight="1" x14ac:dyDescent="0.15">
      <c r="A119" s="30"/>
      <c r="B119" s="31"/>
      <c r="C119" s="22" t="s">
        <v>169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7" customHeight="1" x14ac:dyDescent="0.15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2" customHeight="1" x14ac:dyDescent="0.15">
      <c r="A121" s="30"/>
      <c r="B121" s="31"/>
      <c r="C121" s="27" t="s">
        <v>14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26.25" customHeight="1" x14ac:dyDescent="0.15">
      <c r="A122" s="30"/>
      <c r="B122" s="31"/>
      <c r="C122" s="30"/>
      <c r="D122" s="30"/>
      <c r="E122" s="247" t="str">
        <f>E7</f>
        <v>Semily - obnova inženýrských sítí v lokalitě Na Mýtě a shybek pod Jizerou</v>
      </c>
      <c r="F122" s="248"/>
      <c r="G122" s="248"/>
      <c r="H122" s="248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1" customFormat="1" ht="12" customHeight="1" x14ac:dyDescent="0.15">
      <c r="B123" s="21"/>
      <c r="C123" s="27" t="s">
        <v>150</v>
      </c>
      <c r="L123" s="21"/>
    </row>
    <row r="124" spans="1:31" s="1" customFormat="1" ht="16.5" customHeight="1" x14ac:dyDescent="0.15">
      <c r="B124" s="21"/>
      <c r="E124" s="247" t="s">
        <v>151</v>
      </c>
      <c r="F124" s="212"/>
      <c r="G124" s="212"/>
      <c r="H124" s="212"/>
      <c r="L124" s="21"/>
    </row>
    <row r="125" spans="1:31" s="1" customFormat="1" ht="12" customHeight="1" x14ac:dyDescent="0.15">
      <c r="B125" s="21"/>
      <c r="C125" s="27" t="s">
        <v>152</v>
      </c>
      <c r="L125" s="21"/>
    </row>
    <row r="126" spans="1:31" s="2" customFormat="1" ht="16.5" customHeight="1" x14ac:dyDescent="0.15">
      <c r="A126" s="30"/>
      <c r="B126" s="31"/>
      <c r="C126" s="30"/>
      <c r="D126" s="30"/>
      <c r="E126" s="245" t="s">
        <v>1719</v>
      </c>
      <c r="F126" s="246"/>
      <c r="G126" s="246"/>
      <c r="H126" s="246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 x14ac:dyDescent="0.15">
      <c r="A127" s="30"/>
      <c r="B127" s="31"/>
      <c r="C127" s="27" t="s">
        <v>667</v>
      </c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6.5" customHeight="1" x14ac:dyDescent="0.15">
      <c r="A128" s="30"/>
      <c r="B128" s="31"/>
      <c r="C128" s="30"/>
      <c r="D128" s="30"/>
      <c r="E128" s="241" t="str">
        <f>E13</f>
        <v>SO 04.1., SO 04.2. - Shybky TP Příkrý, TP Jílovce</v>
      </c>
      <c r="F128" s="246"/>
      <c r="G128" s="246"/>
      <c r="H128" s="246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7" customHeight="1" x14ac:dyDescent="0.15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 x14ac:dyDescent="0.15">
      <c r="A130" s="30"/>
      <c r="B130" s="31"/>
      <c r="C130" s="27" t="s">
        <v>18</v>
      </c>
      <c r="D130" s="30"/>
      <c r="E130" s="30"/>
      <c r="F130" s="25" t="str">
        <f>F16</f>
        <v>Semily</v>
      </c>
      <c r="G130" s="30"/>
      <c r="H130" s="30"/>
      <c r="I130" s="27" t="s">
        <v>20</v>
      </c>
      <c r="J130" s="53" t="str">
        <f>IF(J16="","",J16)</f>
        <v>27. 10. 2022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7" customHeight="1" x14ac:dyDescent="0.15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5.25" customHeight="1" x14ac:dyDescent="0.15">
      <c r="A132" s="30"/>
      <c r="B132" s="31"/>
      <c r="C132" s="27" t="s">
        <v>22</v>
      </c>
      <c r="D132" s="30"/>
      <c r="E132" s="30"/>
      <c r="F132" s="25" t="str">
        <f>E19</f>
        <v>VHS Turnov, Antonína Dvořáka 287, 511 01 Turnov</v>
      </c>
      <c r="G132" s="30"/>
      <c r="H132" s="30"/>
      <c r="I132" s="27" t="s">
        <v>28</v>
      </c>
      <c r="J132" s="28" t="str">
        <f>E25</f>
        <v>ŠINDLAR s.r.o.</v>
      </c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5" customHeight="1" x14ac:dyDescent="0.15">
      <c r="A133" s="30"/>
      <c r="B133" s="31"/>
      <c r="C133" s="27" t="s">
        <v>26</v>
      </c>
      <c r="D133" s="30"/>
      <c r="E133" s="30"/>
      <c r="F133" s="25" t="str">
        <f>IF(E22="","",E22)</f>
        <v>Dle výběrového řízení</v>
      </c>
      <c r="G133" s="30"/>
      <c r="H133" s="30"/>
      <c r="I133" s="27" t="s">
        <v>33</v>
      </c>
      <c r="J133" s="28" t="str">
        <f>E28</f>
        <v>Roman Bárta</v>
      </c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25" customHeight="1" x14ac:dyDescent="0.15">
      <c r="A134" s="30"/>
      <c r="B134" s="31"/>
      <c r="C134" s="30"/>
      <c r="D134" s="30"/>
      <c r="E134" s="30"/>
      <c r="F134" s="30"/>
      <c r="G134" s="30"/>
      <c r="H134" s="30"/>
      <c r="I134" s="30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 x14ac:dyDescent="0.15">
      <c r="A135" s="124"/>
      <c r="B135" s="125"/>
      <c r="C135" s="126" t="s">
        <v>170</v>
      </c>
      <c r="D135" s="127" t="s">
        <v>62</v>
      </c>
      <c r="E135" s="127" t="s">
        <v>58</v>
      </c>
      <c r="F135" s="127" t="s">
        <v>59</v>
      </c>
      <c r="G135" s="127" t="s">
        <v>171</v>
      </c>
      <c r="H135" s="127" t="s">
        <v>172</v>
      </c>
      <c r="I135" s="127" t="s">
        <v>173</v>
      </c>
      <c r="J135" s="127" t="s">
        <v>158</v>
      </c>
      <c r="K135" s="128" t="s">
        <v>174</v>
      </c>
      <c r="L135" s="129"/>
      <c r="M135" s="60" t="s">
        <v>1</v>
      </c>
      <c r="N135" s="61" t="s">
        <v>41</v>
      </c>
      <c r="O135" s="61" t="s">
        <v>175</v>
      </c>
      <c r="P135" s="61" t="s">
        <v>176</v>
      </c>
      <c r="Q135" s="61" t="s">
        <v>177</v>
      </c>
      <c r="R135" s="61" t="s">
        <v>178</v>
      </c>
      <c r="S135" s="61" t="s">
        <v>179</v>
      </c>
      <c r="T135" s="62" t="s">
        <v>180</v>
      </c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</row>
    <row r="136" spans="1:65" s="2" customFormat="1" ht="22.75" customHeight="1" x14ac:dyDescent="0.2">
      <c r="A136" s="30"/>
      <c r="B136" s="31"/>
      <c r="C136" s="67" t="s">
        <v>181</v>
      </c>
      <c r="D136" s="30"/>
      <c r="E136" s="30"/>
      <c r="F136" s="30"/>
      <c r="G136" s="30"/>
      <c r="H136" s="30"/>
      <c r="I136" s="30"/>
      <c r="J136" s="130">
        <f>BK136</f>
        <v>0</v>
      </c>
      <c r="K136" s="30"/>
      <c r="L136" s="31"/>
      <c r="M136" s="63"/>
      <c r="N136" s="54"/>
      <c r="O136" s="64"/>
      <c r="P136" s="131">
        <f>P137+P358+P377</f>
        <v>2177.5004520000002</v>
      </c>
      <c r="Q136" s="64"/>
      <c r="R136" s="131">
        <f>R137+R358+R377</f>
        <v>522.05148823000013</v>
      </c>
      <c r="S136" s="64"/>
      <c r="T136" s="132">
        <f>T137+T358+T377</f>
        <v>81.91840000000002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76</v>
      </c>
      <c r="AU136" s="18" t="s">
        <v>160</v>
      </c>
      <c r="BK136" s="133">
        <f>BK137+BK358+BK377</f>
        <v>0</v>
      </c>
    </row>
    <row r="137" spans="1:65" s="12" customFormat="1" ht="26" customHeight="1" x14ac:dyDescent="0.2">
      <c r="B137" s="134"/>
      <c r="D137" s="135" t="s">
        <v>76</v>
      </c>
      <c r="E137" s="136" t="s">
        <v>182</v>
      </c>
      <c r="F137" s="136" t="s">
        <v>183</v>
      </c>
      <c r="J137" s="137">
        <f>BK137</f>
        <v>0</v>
      </c>
      <c r="L137" s="134"/>
      <c r="M137" s="138"/>
      <c r="N137" s="139"/>
      <c r="O137" s="139"/>
      <c r="P137" s="140">
        <f>P138+P246+P254+P284+P346+P349+P356</f>
        <v>2162.1428900000001</v>
      </c>
      <c r="Q137" s="139"/>
      <c r="R137" s="140">
        <f>R138+R246+R254+R284+R346+R349+R356</f>
        <v>517.60957518000009</v>
      </c>
      <c r="S137" s="139"/>
      <c r="T137" s="141">
        <f>T138+T246+T254+T284+T346+T349+T356</f>
        <v>81.91840000000002</v>
      </c>
      <c r="AR137" s="135" t="s">
        <v>84</v>
      </c>
      <c r="AT137" s="142" t="s">
        <v>76</v>
      </c>
      <c r="AU137" s="142" t="s">
        <v>77</v>
      </c>
      <c r="AY137" s="135" t="s">
        <v>184</v>
      </c>
      <c r="BK137" s="143">
        <f>BK138+BK246+BK254+BK284+BK346+BK349+BK356</f>
        <v>0</v>
      </c>
    </row>
    <row r="138" spans="1:65" s="12" customFormat="1" ht="22.75" customHeight="1" x14ac:dyDescent="0.15">
      <c r="B138" s="134"/>
      <c r="D138" s="135" t="s">
        <v>76</v>
      </c>
      <c r="E138" s="144" t="s">
        <v>84</v>
      </c>
      <c r="F138" s="144" t="s">
        <v>185</v>
      </c>
      <c r="J138" s="145">
        <f>BK138</f>
        <v>0</v>
      </c>
      <c r="L138" s="134"/>
      <c r="M138" s="138"/>
      <c r="N138" s="139"/>
      <c r="O138" s="139"/>
      <c r="P138" s="140">
        <f>SUM(P139:P245)</f>
        <v>843.54928100000006</v>
      </c>
      <c r="Q138" s="139"/>
      <c r="R138" s="140">
        <f>SUM(R139:R245)</f>
        <v>71.671507700000006</v>
      </c>
      <c r="S138" s="139"/>
      <c r="T138" s="141">
        <f>SUM(T139:T245)</f>
        <v>81.91840000000002</v>
      </c>
      <c r="AR138" s="135" t="s">
        <v>84</v>
      </c>
      <c r="AT138" s="142" t="s">
        <v>76</v>
      </c>
      <c r="AU138" s="142" t="s">
        <v>84</v>
      </c>
      <c r="AY138" s="135" t="s">
        <v>184</v>
      </c>
      <c r="BK138" s="143">
        <f>SUM(BK139:BK245)</f>
        <v>0</v>
      </c>
    </row>
    <row r="139" spans="1:65" s="2" customFormat="1" ht="66.75" customHeight="1" x14ac:dyDescent="0.15">
      <c r="A139" s="30"/>
      <c r="B139" s="146"/>
      <c r="C139" s="147" t="s">
        <v>84</v>
      </c>
      <c r="D139" s="147" t="s">
        <v>186</v>
      </c>
      <c r="E139" s="148" t="s">
        <v>1723</v>
      </c>
      <c r="F139" s="149" t="s">
        <v>1724</v>
      </c>
      <c r="G139" s="150" t="s">
        <v>189</v>
      </c>
      <c r="H139" s="151">
        <v>10.3</v>
      </c>
      <c r="I139" s="152"/>
      <c r="J139" s="152">
        <f>ROUND(I139*H139,2)</f>
        <v>0</v>
      </c>
      <c r="K139" s="149" t="s">
        <v>190</v>
      </c>
      <c r="L139" s="31"/>
      <c r="M139" s="153" t="s">
        <v>1</v>
      </c>
      <c r="N139" s="154" t="s">
        <v>42</v>
      </c>
      <c r="O139" s="155">
        <v>7.2999999999999995E-2</v>
      </c>
      <c r="P139" s="155">
        <f>O139*H139</f>
        <v>0.75190000000000001</v>
      </c>
      <c r="Q139" s="155">
        <v>0</v>
      </c>
      <c r="R139" s="155">
        <f>Q139*H139</f>
        <v>0</v>
      </c>
      <c r="S139" s="155">
        <v>0.28999999999999998</v>
      </c>
      <c r="T139" s="156">
        <f>S139*H139</f>
        <v>2.9870000000000001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7" t="s">
        <v>97</v>
      </c>
      <c r="AT139" s="157" t="s">
        <v>186</v>
      </c>
      <c r="AU139" s="157" t="s">
        <v>86</v>
      </c>
      <c r="AY139" s="18" t="s">
        <v>184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8" t="s">
        <v>84</v>
      </c>
      <c r="BK139" s="158">
        <f>ROUND(I139*H139,2)</f>
        <v>0</v>
      </c>
      <c r="BL139" s="18" t="s">
        <v>97</v>
      </c>
      <c r="BM139" s="157" t="s">
        <v>1725</v>
      </c>
    </row>
    <row r="140" spans="1:65" s="13" customFormat="1" x14ac:dyDescent="0.15">
      <c r="B140" s="163"/>
      <c r="D140" s="159" t="s">
        <v>194</v>
      </c>
      <c r="E140" s="164" t="s">
        <v>1</v>
      </c>
      <c r="F140" s="165" t="s">
        <v>1726</v>
      </c>
      <c r="H140" s="164" t="s">
        <v>1</v>
      </c>
      <c r="L140" s="163"/>
      <c r="M140" s="166"/>
      <c r="N140" s="167"/>
      <c r="O140" s="167"/>
      <c r="P140" s="167"/>
      <c r="Q140" s="167"/>
      <c r="R140" s="167"/>
      <c r="S140" s="167"/>
      <c r="T140" s="168"/>
      <c r="AT140" s="164" t="s">
        <v>194</v>
      </c>
      <c r="AU140" s="164" t="s">
        <v>86</v>
      </c>
      <c r="AV140" s="13" t="s">
        <v>84</v>
      </c>
      <c r="AW140" s="13" t="s">
        <v>32</v>
      </c>
      <c r="AX140" s="13" t="s">
        <v>77</v>
      </c>
      <c r="AY140" s="164" t="s">
        <v>184</v>
      </c>
    </row>
    <row r="141" spans="1:65" s="14" customFormat="1" x14ac:dyDescent="0.15">
      <c r="B141" s="169"/>
      <c r="D141" s="159" t="s">
        <v>194</v>
      </c>
      <c r="E141" s="170" t="s">
        <v>1</v>
      </c>
      <c r="F141" s="171" t="s">
        <v>1727</v>
      </c>
      <c r="H141" s="172">
        <v>10.3</v>
      </c>
      <c r="L141" s="169"/>
      <c r="M141" s="173"/>
      <c r="N141" s="174"/>
      <c r="O141" s="174"/>
      <c r="P141" s="174"/>
      <c r="Q141" s="174"/>
      <c r="R141" s="174"/>
      <c r="S141" s="174"/>
      <c r="T141" s="175"/>
      <c r="AT141" s="170" t="s">
        <v>194</v>
      </c>
      <c r="AU141" s="170" t="s">
        <v>86</v>
      </c>
      <c r="AV141" s="14" t="s">
        <v>86</v>
      </c>
      <c r="AW141" s="14" t="s">
        <v>32</v>
      </c>
      <c r="AX141" s="14" t="s">
        <v>84</v>
      </c>
      <c r="AY141" s="170" t="s">
        <v>184</v>
      </c>
    </row>
    <row r="142" spans="1:65" s="2" customFormat="1" ht="55.5" customHeight="1" x14ac:dyDescent="0.15">
      <c r="A142" s="30"/>
      <c r="B142" s="146"/>
      <c r="C142" s="147" t="s">
        <v>86</v>
      </c>
      <c r="D142" s="147" t="s">
        <v>186</v>
      </c>
      <c r="E142" s="148" t="s">
        <v>543</v>
      </c>
      <c r="F142" s="149" t="s">
        <v>544</v>
      </c>
      <c r="G142" s="150" t="s">
        <v>189</v>
      </c>
      <c r="H142" s="151">
        <v>10.3</v>
      </c>
      <c r="I142" s="152"/>
      <c r="J142" s="152">
        <f>ROUND(I142*H142,2)</f>
        <v>0</v>
      </c>
      <c r="K142" s="149" t="s">
        <v>190</v>
      </c>
      <c r="L142" s="31"/>
      <c r="M142" s="153" t="s">
        <v>1</v>
      </c>
      <c r="N142" s="154" t="s">
        <v>42</v>
      </c>
      <c r="O142" s="155">
        <v>9.4E-2</v>
      </c>
      <c r="P142" s="155">
        <f>O142*H142</f>
        <v>0.96820000000000006</v>
      </c>
      <c r="Q142" s="155">
        <v>0</v>
      </c>
      <c r="R142" s="155">
        <f>Q142*H142</f>
        <v>0</v>
      </c>
      <c r="S142" s="155">
        <v>9.8000000000000004E-2</v>
      </c>
      <c r="T142" s="156">
        <f>S142*H142</f>
        <v>1.0094000000000001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7" t="s">
        <v>97</v>
      </c>
      <c r="AT142" s="157" t="s">
        <v>186</v>
      </c>
      <c r="AU142" s="157" t="s">
        <v>86</v>
      </c>
      <c r="AY142" s="18" t="s">
        <v>184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8" t="s">
        <v>84</v>
      </c>
      <c r="BK142" s="158">
        <f>ROUND(I142*H142,2)</f>
        <v>0</v>
      </c>
      <c r="BL142" s="18" t="s">
        <v>97</v>
      </c>
      <c r="BM142" s="157" t="s">
        <v>1728</v>
      </c>
    </row>
    <row r="143" spans="1:65" s="13" customFormat="1" x14ac:dyDescent="0.15">
      <c r="B143" s="163"/>
      <c r="D143" s="159" t="s">
        <v>194</v>
      </c>
      <c r="E143" s="164" t="s">
        <v>1</v>
      </c>
      <c r="F143" s="165" t="s">
        <v>1726</v>
      </c>
      <c r="H143" s="164" t="s">
        <v>1</v>
      </c>
      <c r="L143" s="163"/>
      <c r="M143" s="166"/>
      <c r="N143" s="167"/>
      <c r="O143" s="167"/>
      <c r="P143" s="167"/>
      <c r="Q143" s="167"/>
      <c r="R143" s="167"/>
      <c r="S143" s="167"/>
      <c r="T143" s="168"/>
      <c r="AT143" s="164" t="s">
        <v>194</v>
      </c>
      <c r="AU143" s="164" t="s">
        <v>86</v>
      </c>
      <c r="AV143" s="13" t="s">
        <v>84</v>
      </c>
      <c r="AW143" s="13" t="s">
        <v>32</v>
      </c>
      <c r="AX143" s="13" t="s">
        <v>77</v>
      </c>
      <c r="AY143" s="164" t="s">
        <v>184</v>
      </c>
    </row>
    <row r="144" spans="1:65" s="14" customFormat="1" x14ac:dyDescent="0.15">
      <c r="B144" s="169"/>
      <c r="D144" s="159" t="s">
        <v>194</v>
      </c>
      <c r="E144" s="170" t="s">
        <v>1</v>
      </c>
      <c r="F144" s="171" t="s">
        <v>1727</v>
      </c>
      <c r="H144" s="172">
        <v>10.3</v>
      </c>
      <c r="L144" s="169"/>
      <c r="M144" s="173"/>
      <c r="N144" s="174"/>
      <c r="O144" s="174"/>
      <c r="P144" s="174"/>
      <c r="Q144" s="174"/>
      <c r="R144" s="174"/>
      <c r="S144" s="174"/>
      <c r="T144" s="175"/>
      <c r="AT144" s="170" t="s">
        <v>194</v>
      </c>
      <c r="AU144" s="170" t="s">
        <v>86</v>
      </c>
      <c r="AV144" s="14" t="s">
        <v>86</v>
      </c>
      <c r="AW144" s="14" t="s">
        <v>32</v>
      </c>
      <c r="AX144" s="14" t="s">
        <v>84</v>
      </c>
      <c r="AY144" s="170" t="s">
        <v>184</v>
      </c>
    </row>
    <row r="145" spans="1:65" s="2" customFormat="1" ht="49" customHeight="1" x14ac:dyDescent="0.15">
      <c r="A145" s="30"/>
      <c r="B145" s="146"/>
      <c r="C145" s="147" t="s">
        <v>93</v>
      </c>
      <c r="D145" s="147" t="s">
        <v>186</v>
      </c>
      <c r="E145" s="148" t="s">
        <v>686</v>
      </c>
      <c r="F145" s="149" t="s">
        <v>687</v>
      </c>
      <c r="G145" s="150" t="s">
        <v>229</v>
      </c>
      <c r="H145" s="151">
        <v>3.6</v>
      </c>
      <c r="I145" s="152"/>
      <c r="J145" s="152">
        <f>ROUND(I145*H145,2)</f>
        <v>0</v>
      </c>
      <c r="K145" s="149" t="s">
        <v>190</v>
      </c>
      <c r="L145" s="31"/>
      <c r="M145" s="153" t="s">
        <v>1</v>
      </c>
      <c r="N145" s="154" t="s">
        <v>42</v>
      </c>
      <c r="O145" s="155">
        <v>0.13300000000000001</v>
      </c>
      <c r="P145" s="155">
        <f>O145*H145</f>
        <v>0.47880000000000006</v>
      </c>
      <c r="Q145" s="155">
        <v>0</v>
      </c>
      <c r="R145" s="155">
        <f>Q145*H145</f>
        <v>0</v>
      </c>
      <c r="S145" s="155">
        <v>0.20499999999999999</v>
      </c>
      <c r="T145" s="156">
        <f>S145*H145</f>
        <v>0.73799999999999999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7" t="s">
        <v>97</v>
      </c>
      <c r="AT145" s="157" t="s">
        <v>186</v>
      </c>
      <c r="AU145" s="157" t="s">
        <v>86</v>
      </c>
      <c r="AY145" s="18" t="s">
        <v>184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8" t="s">
        <v>84</v>
      </c>
      <c r="BK145" s="158">
        <f>ROUND(I145*H145,2)</f>
        <v>0</v>
      </c>
      <c r="BL145" s="18" t="s">
        <v>97</v>
      </c>
      <c r="BM145" s="157" t="s">
        <v>1729</v>
      </c>
    </row>
    <row r="146" spans="1:65" s="14" customFormat="1" x14ac:dyDescent="0.15">
      <c r="B146" s="169"/>
      <c r="D146" s="159" t="s">
        <v>194</v>
      </c>
      <c r="E146" s="170" t="s">
        <v>1</v>
      </c>
      <c r="F146" s="171" t="s">
        <v>1730</v>
      </c>
      <c r="H146" s="172">
        <v>3.6</v>
      </c>
      <c r="L146" s="169"/>
      <c r="M146" s="173"/>
      <c r="N146" s="174"/>
      <c r="O146" s="174"/>
      <c r="P146" s="174"/>
      <c r="Q146" s="174"/>
      <c r="R146" s="174"/>
      <c r="S146" s="174"/>
      <c r="T146" s="175"/>
      <c r="AT146" s="170" t="s">
        <v>194</v>
      </c>
      <c r="AU146" s="170" t="s">
        <v>86</v>
      </c>
      <c r="AV146" s="14" t="s">
        <v>86</v>
      </c>
      <c r="AW146" s="14" t="s">
        <v>32</v>
      </c>
      <c r="AX146" s="14" t="s">
        <v>84</v>
      </c>
      <c r="AY146" s="170" t="s">
        <v>184</v>
      </c>
    </row>
    <row r="147" spans="1:65" s="2" customFormat="1" ht="49" customHeight="1" x14ac:dyDescent="0.15">
      <c r="A147" s="30"/>
      <c r="B147" s="146"/>
      <c r="C147" s="147" t="s">
        <v>97</v>
      </c>
      <c r="D147" s="147" t="s">
        <v>186</v>
      </c>
      <c r="E147" s="148" t="s">
        <v>1731</v>
      </c>
      <c r="F147" s="149" t="s">
        <v>1732</v>
      </c>
      <c r="G147" s="150" t="s">
        <v>239</v>
      </c>
      <c r="H147" s="151">
        <v>42.88</v>
      </c>
      <c r="I147" s="152"/>
      <c r="J147" s="152">
        <f>ROUND(I147*H147,2)</f>
        <v>0</v>
      </c>
      <c r="K147" s="149" t="s">
        <v>190</v>
      </c>
      <c r="L147" s="31"/>
      <c r="M147" s="153" t="s">
        <v>1</v>
      </c>
      <c r="N147" s="154" t="s">
        <v>42</v>
      </c>
      <c r="O147" s="155">
        <v>0.89100000000000001</v>
      </c>
      <c r="P147" s="155">
        <f>O147*H147</f>
        <v>38.20608</v>
      </c>
      <c r="Q147" s="155">
        <v>0</v>
      </c>
      <c r="R147" s="155">
        <f>Q147*H147</f>
        <v>0</v>
      </c>
      <c r="S147" s="155">
        <v>1.8</v>
      </c>
      <c r="T147" s="156">
        <f>S147*H147</f>
        <v>77.184000000000012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7" t="s">
        <v>97</v>
      </c>
      <c r="AT147" s="157" t="s">
        <v>186</v>
      </c>
      <c r="AU147" s="157" t="s">
        <v>86</v>
      </c>
      <c r="AY147" s="18" t="s">
        <v>184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8" t="s">
        <v>84</v>
      </c>
      <c r="BK147" s="158">
        <f>ROUND(I147*H147,2)</f>
        <v>0</v>
      </c>
      <c r="BL147" s="18" t="s">
        <v>97</v>
      </c>
      <c r="BM147" s="157" t="s">
        <v>1733</v>
      </c>
    </row>
    <row r="148" spans="1:65" s="13" customFormat="1" x14ac:dyDescent="0.15">
      <c r="B148" s="163"/>
      <c r="D148" s="159" t="s">
        <v>194</v>
      </c>
      <c r="E148" s="164" t="s">
        <v>1</v>
      </c>
      <c r="F148" s="165" t="s">
        <v>1734</v>
      </c>
      <c r="H148" s="164" t="s">
        <v>1</v>
      </c>
      <c r="L148" s="163"/>
      <c r="M148" s="166"/>
      <c r="N148" s="167"/>
      <c r="O148" s="167"/>
      <c r="P148" s="167"/>
      <c r="Q148" s="167"/>
      <c r="R148" s="167"/>
      <c r="S148" s="167"/>
      <c r="T148" s="168"/>
      <c r="AT148" s="164" t="s">
        <v>194</v>
      </c>
      <c r="AU148" s="164" t="s">
        <v>86</v>
      </c>
      <c r="AV148" s="13" t="s">
        <v>84</v>
      </c>
      <c r="AW148" s="13" t="s">
        <v>32</v>
      </c>
      <c r="AX148" s="13" t="s">
        <v>77</v>
      </c>
      <c r="AY148" s="164" t="s">
        <v>184</v>
      </c>
    </row>
    <row r="149" spans="1:65" s="14" customFormat="1" x14ac:dyDescent="0.15">
      <c r="B149" s="169"/>
      <c r="D149" s="159" t="s">
        <v>194</v>
      </c>
      <c r="E149" s="170" t="s">
        <v>1</v>
      </c>
      <c r="F149" s="171" t="s">
        <v>1735</v>
      </c>
      <c r="H149" s="172">
        <v>34.880000000000003</v>
      </c>
      <c r="L149" s="169"/>
      <c r="M149" s="173"/>
      <c r="N149" s="174"/>
      <c r="O149" s="174"/>
      <c r="P149" s="174"/>
      <c r="Q149" s="174"/>
      <c r="R149" s="174"/>
      <c r="S149" s="174"/>
      <c r="T149" s="175"/>
      <c r="AT149" s="170" t="s">
        <v>194</v>
      </c>
      <c r="AU149" s="170" t="s">
        <v>86</v>
      </c>
      <c r="AV149" s="14" t="s">
        <v>86</v>
      </c>
      <c r="AW149" s="14" t="s">
        <v>32</v>
      </c>
      <c r="AX149" s="14" t="s">
        <v>77</v>
      </c>
      <c r="AY149" s="170" t="s">
        <v>184</v>
      </c>
    </row>
    <row r="150" spans="1:65" s="14" customFormat="1" x14ac:dyDescent="0.15">
      <c r="B150" s="169"/>
      <c r="D150" s="159" t="s">
        <v>194</v>
      </c>
      <c r="E150" s="170" t="s">
        <v>1</v>
      </c>
      <c r="F150" s="171" t="s">
        <v>1736</v>
      </c>
      <c r="H150" s="172">
        <v>8</v>
      </c>
      <c r="L150" s="169"/>
      <c r="M150" s="173"/>
      <c r="N150" s="174"/>
      <c r="O150" s="174"/>
      <c r="P150" s="174"/>
      <c r="Q150" s="174"/>
      <c r="R150" s="174"/>
      <c r="S150" s="174"/>
      <c r="T150" s="175"/>
      <c r="AT150" s="170" t="s">
        <v>194</v>
      </c>
      <c r="AU150" s="170" t="s">
        <v>86</v>
      </c>
      <c r="AV150" s="14" t="s">
        <v>86</v>
      </c>
      <c r="AW150" s="14" t="s">
        <v>32</v>
      </c>
      <c r="AX150" s="14" t="s">
        <v>77</v>
      </c>
      <c r="AY150" s="170" t="s">
        <v>184</v>
      </c>
    </row>
    <row r="151" spans="1:65" s="15" customFormat="1" x14ac:dyDescent="0.15">
      <c r="B151" s="176"/>
      <c r="D151" s="159" t="s">
        <v>194</v>
      </c>
      <c r="E151" s="177" t="s">
        <v>1</v>
      </c>
      <c r="F151" s="178" t="s">
        <v>242</v>
      </c>
      <c r="H151" s="179">
        <v>42.88</v>
      </c>
      <c r="L151" s="176"/>
      <c r="M151" s="180"/>
      <c r="N151" s="181"/>
      <c r="O151" s="181"/>
      <c r="P151" s="181"/>
      <c r="Q151" s="181"/>
      <c r="R151" s="181"/>
      <c r="S151" s="181"/>
      <c r="T151" s="182"/>
      <c r="AT151" s="177" t="s">
        <v>194</v>
      </c>
      <c r="AU151" s="177" t="s">
        <v>86</v>
      </c>
      <c r="AV151" s="15" t="s">
        <v>97</v>
      </c>
      <c r="AW151" s="15" t="s">
        <v>32</v>
      </c>
      <c r="AX151" s="15" t="s">
        <v>84</v>
      </c>
      <c r="AY151" s="177" t="s">
        <v>184</v>
      </c>
    </row>
    <row r="152" spans="1:65" s="2" customFormat="1" ht="44.25" customHeight="1" x14ac:dyDescent="0.15">
      <c r="A152" s="30"/>
      <c r="B152" s="146"/>
      <c r="C152" s="147" t="s">
        <v>209</v>
      </c>
      <c r="D152" s="147" t="s">
        <v>186</v>
      </c>
      <c r="E152" s="148" t="s">
        <v>1737</v>
      </c>
      <c r="F152" s="149" t="s">
        <v>1738</v>
      </c>
      <c r="G152" s="150" t="s">
        <v>239</v>
      </c>
      <c r="H152" s="151">
        <v>34.880000000000003</v>
      </c>
      <c r="I152" s="152"/>
      <c r="J152" s="152">
        <f>ROUND(I152*H152,2)</f>
        <v>0</v>
      </c>
      <c r="K152" s="149" t="s">
        <v>190</v>
      </c>
      <c r="L152" s="31"/>
      <c r="M152" s="153" t="s">
        <v>1</v>
      </c>
      <c r="N152" s="154" t="s">
        <v>42</v>
      </c>
      <c r="O152" s="155">
        <v>0.98099999999999998</v>
      </c>
      <c r="P152" s="155">
        <f>O152*H152</f>
        <v>34.217280000000002</v>
      </c>
      <c r="Q152" s="155">
        <v>0.4</v>
      </c>
      <c r="R152" s="155">
        <f>Q152*H152</f>
        <v>13.952000000000002</v>
      </c>
      <c r="S152" s="155">
        <v>0</v>
      </c>
      <c r="T152" s="156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7" t="s">
        <v>97</v>
      </c>
      <c r="AT152" s="157" t="s">
        <v>186</v>
      </c>
      <c r="AU152" s="157" t="s">
        <v>86</v>
      </c>
      <c r="AY152" s="18" t="s">
        <v>184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8" t="s">
        <v>84</v>
      </c>
      <c r="BK152" s="158">
        <f>ROUND(I152*H152,2)</f>
        <v>0</v>
      </c>
      <c r="BL152" s="18" t="s">
        <v>97</v>
      </c>
      <c r="BM152" s="157" t="s">
        <v>1739</v>
      </c>
    </row>
    <row r="153" spans="1:65" s="2" customFormat="1" ht="49" customHeight="1" x14ac:dyDescent="0.15">
      <c r="A153" s="30"/>
      <c r="B153" s="146"/>
      <c r="C153" s="147" t="s">
        <v>214</v>
      </c>
      <c r="D153" s="147" t="s">
        <v>186</v>
      </c>
      <c r="E153" s="148" t="s">
        <v>1740</v>
      </c>
      <c r="F153" s="149" t="s">
        <v>1741</v>
      </c>
      <c r="G153" s="150" t="s">
        <v>239</v>
      </c>
      <c r="H153" s="151">
        <v>34.880000000000003</v>
      </c>
      <c r="I153" s="152"/>
      <c r="J153" s="152">
        <f>ROUND(I153*H153,2)</f>
        <v>0</v>
      </c>
      <c r="K153" s="149" t="s">
        <v>190</v>
      </c>
      <c r="L153" s="31"/>
      <c r="M153" s="153" t="s">
        <v>1</v>
      </c>
      <c r="N153" s="154" t="s">
        <v>42</v>
      </c>
      <c r="O153" s="155">
        <v>1.0920000000000001</v>
      </c>
      <c r="P153" s="155">
        <f>O153*H153</f>
        <v>38.088960000000007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7" t="s">
        <v>97</v>
      </c>
      <c r="AT153" s="157" t="s">
        <v>186</v>
      </c>
      <c r="AU153" s="157" t="s">
        <v>86</v>
      </c>
      <c r="AY153" s="18" t="s">
        <v>184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8" t="s">
        <v>84</v>
      </c>
      <c r="BK153" s="158">
        <f>ROUND(I153*H153,2)</f>
        <v>0</v>
      </c>
      <c r="BL153" s="18" t="s">
        <v>97</v>
      </c>
      <c r="BM153" s="157" t="s">
        <v>1742</v>
      </c>
    </row>
    <row r="154" spans="1:65" s="2" customFormat="1" ht="33" customHeight="1" x14ac:dyDescent="0.15">
      <c r="A154" s="30"/>
      <c r="B154" s="146"/>
      <c r="C154" s="147" t="s">
        <v>220</v>
      </c>
      <c r="D154" s="147" t="s">
        <v>186</v>
      </c>
      <c r="E154" s="148" t="s">
        <v>1743</v>
      </c>
      <c r="F154" s="149" t="s">
        <v>1744</v>
      </c>
      <c r="G154" s="150" t="s">
        <v>217</v>
      </c>
      <c r="H154" s="151">
        <v>504</v>
      </c>
      <c r="I154" s="152"/>
      <c r="J154" s="152">
        <f>ROUND(I154*H154,2)</f>
        <v>0</v>
      </c>
      <c r="K154" s="149" t="s">
        <v>190</v>
      </c>
      <c r="L154" s="31"/>
      <c r="M154" s="153" t="s">
        <v>1</v>
      </c>
      <c r="N154" s="154" t="s">
        <v>42</v>
      </c>
      <c r="O154" s="155">
        <v>0.372</v>
      </c>
      <c r="P154" s="155">
        <f>O154*H154</f>
        <v>187.488</v>
      </c>
      <c r="Q154" s="155">
        <v>5.0000000000000002E-5</v>
      </c>
      <c r="R154" s="155">
        <f>Q154*H154</f>
        <v>2.52E-2</v>
      </c>
      <c r="S154" s="155">
        <v>0</v>
      </c>
      <c r="T154" s="156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7" t="s">
        <v>97</v>
      </c>
      <c r="AT154" s="157" t="s">
        <v>186</v>
      </c>
      <c r="AU154" s="157" t="s">
        <v>86</v>
      </c>
      <c r="AY154" s="18" t="s">
        <v>184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8" t="s">
        <v>84</v>
      </c>
      <c r="BK154" s="158">
        <f>ROUND(I154*H154,2)</f>
        <v>0</v>
      </c>
      <c r="BL154" s="18" t="s">
        <v>97</v>
      </c>
      <c r="BM154" s="157" t="s">
        <v>1745</v>
      </c>
    </row>
    <row r="155" spans="1:65" s="14" customFormat="1" x14ac:dyDescent="0.15">
      <c r="B155" s="169"/>
      <c r="D155" s="159" t="s">
        <v>194</v>
      </c>
      <c r="E155" s="170" t="s">
        <v>1</v>
      </c>
      <c r="F155" s="171" t="s">
        <v>1746</v>
      </c>
      <c r="H155" s="172">
        <v>504</v>
      </c>
      <c r="L155" s="169"/>
      <c r="M155" s="173"/>
      <c r="N155" s="174"/>
      <c r="O155" s="174"/>
      <c r="P155" s="174"/>
      <c r="Q155" s="174"/>
      <c r="R155" s="174"/>
      <c r="S155" s="174"/>
      <c r="T155" s="175"/>
      <c r="AT155" s="170" t="s">
        <v>194</v>
      </c>
      <c r="AU155" s="170" t="s">
        <v>86</v>
      </c>
      <c r="AV155" s="14" t="s">
        <v>86</v>
      </c>
      <c r="AW155" s="14" t="s">
        <v>32</v>
      </c>
      <c r="AX155" s="14" t="s">
        <v>84</v>
      </c>
      <c r="AY155" s="170" t="s">
        <v>184</v>
      </c>
    </row>
    <row r="156" spans="1:65" s="2" customFormat="1" ht="37.75" customHeight="1" x14ac:dyDescent="0.15">
      <c r="A156" s="30"/>
      <c r="B156" s="146"/>
      <c r="C156" s="147" t="s">
        <v>226</v>
      </c>
      <c r="D156" s="147" t="s">
        <v>186</v>
      </c>
      <c r="E156" s="148" t="s">
        <v>1747</v>
      </c>
      <c r="F156" s="149" t="s">
        <v>1748</v>
      </c>
      <c r="G156" s="150" t="s">
        <v>223</v>
      </c>
      <c r="H156" s="151">
        <v>21</v>
      </c>
      <c r="I156" s="152"/>
      <c r="J156" s="152">
        <f>ROUND(I156*H156,2)</f>
        <v>0</v>
      </c>
      <c r="K156" s="149" t="s">
        <v>190</v>
      </c>
      <c r="L156" s="31"/>
      <c r="M156" s="153" t="s">
        <v>1</v>
      </c>
      <c r="N156" s="154" t="s">
        <v>42</v>
      </c>
      <c r="O156" s="155">
        <v>0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7" t="s">
        <v>97</v>
      </c>
      <c r="AT156" s="157" t="s">
        <v>186</v>
      </c>
      <c r="AU156" s="157" t="s">
        <v>86</v>
      </c>
      <c r="AY156" s="18" t="s">
        <v>184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8" t="s">
        <v>84</v>
      </c>
      <c r="BK156" s="158">
        <f>ROUND(I156*H156,2)</f>
        <v>0</v>
      </c>
      <c r="BL156" s="18" t="s">
        <v>97</v>
      </c>
      <c r="BM156" s="157" t="s">
        <v>1749</v>
      </c>
    </row>
    <row r="157" spans="1:65" s="2" customFormat="1" ht="90" customHeight="1" x14ac:dyDescent="0.15">
      <c r="A157" s="30"/>
      <c r="B157" s="146"/>
      <c r="C157" s="147" t="s">
        <v>232</v>
      </c>
      <c r="D157" s="147" t="s">
        <v>186</v>
      </c>
      <c r="E157" s="148" t="s">
        <v>707</v>
      </c>
      <c r="F157" s="149" t="s">
        <v>1750</v>
      </c>
      <c r="G157" s="150" t="s">
        <v>229</v>
      </c>
      <c r="H157" s="151">
        <v>1.9</v>
      </c>
      <c r="I157" s="152"/>
      <c r="J157" s="152">
        <f>ROUND(I157*H157,2)</f>
        <v>0</v>
      </c>
      <c r="K157" s="149" t="s">
        <v>190</v>
      </c>
      <c r="L157" s="31"/>
      <c r="M157" s="153" t="s">
        <v>1</v>
      </c>
      <c r="N157" s="154" t="s">
        <v>42</v>
      </c>
      <c r="O157" s="155">
        <v>0.70299999999999996</v>
      </c>
      <c r="P157" s="155">
        <f>O157*H157</f>
        <v>1.3356999999999999</v>
      </c>
      <c r="Q157" s="155">
        <v>8.6800000000000002E-3</v>
      </c>
      <c r="R157" s="155">
        <f>Q157*H157</f>
        <v>1.6492E-2</v>
      </c>
      <c r="S157" s="155">
        <v>0</v>
      </c>
      <c r="T157" s="156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7" t="s">
        <v>97</v>
      </c>
      <c r="AT157" s="157" t="s">
        <v>186</v>
      </c>
      <c r="AU157" s="157" t="s">
        <v>86</v>
      </c>
      <c r="AY157" s="18" t="s">
        <v>184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8" t="s">
        <v>84</v>
      </c>
      <c r="BK157" s="158">
        <f>ROUND(I157*H157,2)</f>
        <v>0</v>
      </c>
      <c r="BL157" s="18" t="s">
        <v>97</v>
      </c>
      <c r="BM157" s="157" t="s">
        <v>1751</v>
      </c>
    </row>
    <row r="158" spans="1:65" s="14" customFormat="1" x14ac:dyDescent="0.15">
      <c r="B158" s="169"/>
      <c r="D158" s="159" t="s">
        <v>194</v>
      </c>
      <c r="E158" s="170" t="s">
        <v>1</v>
      </c>
      <c r="F158" s="171" t="s">
        <v>1752</v>
      </c>
      <c r="H158" s="172">
        <v>1.9</v>
      </c>
      <c r="L158" s="169"/>
      <c r="M158" s="173"/>
      <c r="N158" s="174"/>
      <c r="O158" s="174"/>
      <c r="P158" s="174"/>
      <c r="Q158" s="174"/>
      <c r="R158" s="174"/>
      <c r="S158" s="174"/>
      <c r="T158" s="175"/>
      <c r="AT158" s="170" t="s">
        <v>194</v>
      </c>
      <c r="AU158" s="170" t="s">
        <v>86</v>
      </c>
      <c r="AV158" s="14" t="s">
        <v>86</v>
      </c>
      <c r="AW158" s="14" t="s">
        <v>32</v>
      </c>
      <c r="AX158" s="14" t="s">
        <v>84</v>
      </c>
      <c r="AY158" s="170" t="s">
        <v>184</v>
      </c>
    </row>
    <row r="159" spans="1:65" s="2" customFormat="1" ht="66.75" customHeight="1" x14ac:dyDescent="0.15">
      <c r="A159" s="30"/>
      <c r="B159" s="146"/>
      <c r="C159" s="147" t="s">
        <v>236</v>
      </c>
      <c r="D159" s="147" t="s">
        <v>186</v>
      </c>
      <c r="E159" s="148" t="s">
        <v>233</v>
      </c>
      <c r="F159" s="149" t="s">
        <v>234</v>
      </c>
      <c r="G159" s="150" t="s">
        <v>229</v>
      </c>
      <c r="H159" s="151">
        <v>1.9</v>
      </c>
      <c r="I159" s="152"/>
      <c r="J159" s="152">
        <f>ROUND(I159*H159,2)</f>
        <v>0</v>
      </c>
      <c r="K159" s="149" t="s">
        <v>190</v>
      </c>
      <c r="L159" s="31"/>
      <c r="M159" s="153" t="s">
        <v>1</v>
      </c>
      <c r="N159" s="154" t="s">
        <v>42</v>
      </c>
      <c r="O159" s="155">
        <v>0.54700000000000004</v>
      </c>
      <c r="P159" s="155">
        <f>O159*H159</f>
        <v>1.0393000000000001</v>
      </c>
      <c r="Q159" s="155">
        <v>3.6900000000000002E-2</v>
      </c>
      <c r="R159" s="155">
        <f>Q159*H159</f>
        <v>7.0110000000000006E-2</v>
      </c>
      <c r="S159" s="155">
        <v>0</v>
      </c>
      <c r="T159" s="156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7" t="s">
        <v>97</v>
      </c>
      <c r="AT159" s="157" t="s">
        <v>186</v>
      </c>
      <c r="AU159" s="157" t="s">
        <v>86</v>
      </c>
      <c r="AY159" s="18" t="s">
        <v>184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8" t="s">
        <v>84</v>
      </c>
      <c r="BK159" s="158">
        <f>ROUND(I159*H159,2)</f>
        <v>0</v>
      </c>
      <c r="BL159" s="18" t="s">
        <v>97</v>
      </c>
      <c r="BM159" s="157" t="s">
        <v>1753</v>
      </c>
    </row>
    <row r="160" spans="1:65" s="14" customFormat="1" x14ac:dyDescent="0.15">
      <c r="B160" s="169"/>
      <c r="D160" s="159" t="s">
        <v>194</v>
      </c>
      <c r="E160" s="170" t="s">
        <v>1</v>
      </c>
      <c r="F160" s="171" t="s">
        <v>1752</v>
      </c>
      <c r="H160" s="172">
        <v>1.9</v>
      </c>
      <c r="L160" s="169"/>
      <c r="M160" s="173"/>
      <c r="N160" s="174"/>
      <c r="O160" s="174"/>
      <c r="P160" s="174"/>
      <c r="Q160" s="174"/>
      <c r="R160" s="174"/>
      <c r="S160" s="174"/>
      <c r="T160" s="175"/>
      <c r="AT160" s="170" t="s">
        <v>194</v>
      </c>
      <c r="AU160" s="170" t="s">
        <v>86</v>
      </c>
      <c r="AV160" s="14" t="s">
        <v>86</v>
      </c>
      <c r="AW160" s="14" t="s">
        <v>32</v>
      </c>
      <c r="AX160" s="14" t="s">
        <v>84</v>
      </c>
      <c r="AY160" s="170" t="s">
        <v>184</v>
      </c>
    </row>
    <row r="161" spans="1:65" s="2" customFormat="1" ht="24.25" customHeight="1" x14ac:dyDescent="0.15">
      <c r="A161" s="30"/>
      <c r="B161" s="146"/>
      <c r="C161" s="147" t="s">
        <v>143</v>
      </c>
      <c r="D161" s="147" t="s">
        <v>186</v>
      </c>
      <c r="E161" s="148" t="s">
        <v>1023</v>
      </c>
      <c r="F161" s="149" t="s">
        <v>1024</v>
      </c>
      <c r="G161" s="150" t="s">
        <v>189</v>
      </c>
      <c r="H161" s="151">
        <v>104.129</v>
      </c>
      <c r="I161" s="152"/>
      <c r="J161" s="152">
        <f>ROUND(I161*H161,2)</f>
        <v>0</v>
      </c>
      <c r="K161" s="149" t="s">
        <v>190</v>
      </c>
      <c r="L161" s="31"/>
      <c r="M161" s="153" t="s">
        <v>1</v>
      </c>
      <c r="N161" s="154" t="s">
        <v>42</v>
      </c>
      <c r="O161" s="155">
        <v>7.5999999999999998E-2</v>
      </c>
      <c r="P161" s="155">
        <f>O161*H161</f>
        <v>7.9138039999999998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7" t="s">
        <v>97</v>
      </c>
      <c r="AT161" s="157" t="s">
        <v>186</v>
      </c>
      <c r="AU161" s="157" t="s">
        <v>86</v>
      </c>
      <c r="AY161" s="18" t="s">
        <v>184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8" t="s">
        <v>84</v>
      </c>
      <c r="BK161" s="158">
        <f>ROUND(I161*H161,2)</f>
        <v>0</v>
      </c>
      <c r="BL161" s="18" t="s">
        <v>97</v>
      </c>
      <c r="BM161" s="157" t="s">
        <v>1754</v>
      </c>
    </row>
    <row r="162" spans="1:65" s="13" customFormat="1" x14ac:dyDescent="0.15">
      <c r="B162" s="163"/>
      <c r="D162" s="159" t="s">
        <v>194</v>
      </c>
      <c r="E162" s="164" t="s">
        <v>1</v>
      </c>
      <c r="F162" s="165" t="s">
        <v>265</v>
      </c>
      <c r="H162" s="164" t="s">
        <v>1</v>
      </c>
      <c r="L162" s="163"/>
      <c r="M162" s="166"/>
      <c r="N162" s="167"/>
      <c r="O162" s="167"/>
      <c r="P162" s="167"/>
      <c r="Q162" s="167"/>
      <c r="R162" s="167"/>
      <c r="S162" s="167"/>
      <c r="T162" s="168"/>
      <c r="AT162" s="164" t="s">
        <v>194</v>
      </c>
      <c r="AU162" s="164" t="s">
        <v>86</v>
      </c>
      <c r="AV162" s="13" t="s">
        <v>84</v>
      </c>
      <c r="AW162" s="13" t="s">
        <v>32</v>
      </c>
      <c r="AX162" s="13" t="s">
        <v>77</v>
      </c>
      <c r="AY162" s="164" t="s">
        <v>184</v>
      </c>
    </row>
    <row r="163" spans="1:65" s="13" customFormat="1" x14ac:dyDescent="0.15">
      <c r="B163" s="163"/>
      <c r="D163" s="159" t="s">
        <v>194</v>
      </c>
      <c r="E163" s="164" t="s">
        <v>1</v>
      </c>
      <c r="F163" s="165" t="s">
        <v>196</v>
      </c>
      <c r="H163" s="164" t="s">
        <v>1</v>
      </c>
      <c r="L163" s="163"/>
      <c r="M163" s="166"/>
      <c r="N163" s="167"/>
      <c r="O163" s="167"/>
      <c r="P163" s="167"/>
      <c r="Q163" s="167"/>
      <c r="R163" s="167"/>
      <c r="S163" s="167"/>
      <c r="T163" s="168"/>
      <c r="AT163" s="164" t="s">
        <v>194</v>
      </c>
      <c r="AU163" s="164" t="s">
        <v>86</v>
      </c>
      <c r="AV163" s="13" t="s">
        <v>84</v>
      </c>
      <c r="AW163" s="13" t="s">
        <v>32</v>
      </c>
      <c r="AX163" s="13" t="s">
        <v>77</v>
      </c>
      <c r="AY163" s="164" t="s">
        <v>184</v>
      </c>
    </row>
    <row r="164" spans="1:65" s="14" customFormat="1" x14ac:dyDescent="0.15">
      <c r="B164" s="169"/>
      <c r="D164" s="159" t="s">
        <v>194</v>
      </c>
      <c r="E164" s="170" t="s">
        <v>1</v>
      </c>
      <c r="F164" s="171" t="s">
        <v>1755</v>
      </c>
      <c r="H164" s="172">
        <v>24.129000000000001</v>
      </c>
      <c r="L164" s="169"/>
      <c r="M164" s="173"/>
      <c r="N164" s="174"/>
      <c r="O164" s="174"/>
      <c r="P164" s="174"/>
      <c r="Q164" s="174"/>
      <c r="R164" s="174"/>
      <c r="S164" s="174"/>
      <c r="T164" s="175"/>
      <c r="AT164" s="170" t="s">
        <v>194</v>
      </c>
      <c r="AU164" s="170" t="s">
        <v>86</v>
      </c>
      <c r="AV164" s="14" t="s">
        <v>86</v>
      </c>
      <c r="AW164" s="14" t="s">
        <v>32</v>
      </c>
      <c r="AX164" s="14" t="s">
        <v>77</v>
      </c>
      <c r="AY164" s="170" t="s">
        <v>184</v>
      </c>
    </row>
    <row r="165" spans="1:65" s="14" customFormat="1" x14ac:dyDescent="0.15">
      <c r="B165" s="169"/>
      <c r="D165" s="159" t="s">
        <v>194</v>
      </c>
      <c r="E165" s="170" t="s">
        <v>1</v>
      </c>
      <c r="F165" s="171" t="s">
        <v>1756</v>
      </c>
      <c r="H165" s="172">
        <v>80</v>
      </c>
      <c r="L165" s="169"/>
      <c r="M165" s="173"/>
      <c r="N165" s="174"/>
      <c r="O165" s="174"/>
      <c r="P165" s="174"/>
      <c r="Q165" s="174"/>
      <c r="R165" s="174"/>
      <c r="S165" s="174"/>
      <c r="T165" s="175"/>
      <c r="AT165" s="170" t="s">
        <v>194</v>
      </c>
      <c r="AU165" s="170" t="s">
        <v>86</v>
      </c>
      <c r="AV165" s="14" t="s">
        <v>86</v>
      </c>
      <c r="AW165" s="14" t="s">
        <v>32</v>
      </c>
      <c r="AX165" s="14" t="s">
        <v>77</v>
      </c>
      <c r="AY165" s="170" t="s">
        <v>184</v>
      </c>
    </row>
    <row r="166" spans="1:65" s="15" customFormat="1" x14ac:dyDescent="0.15">
      <c r="B166" s="176"/>
      <c r="D166" s="159" t="s">
        <v>194</v>
      </c>
      <c r="E166" s="177" t="s">
        <v>1</v>
      </c>
      <c r="F166" s="178" t="s">
        <v>242</v>
      </c>
      <c r="H166" s="179">
        <v>104.129</v>
      </c>
      <c r="L166" s="176"/>
      <c r="M166" s="180"/>
      <c r="N166" s="181"/>
      <c r="O166" s="181"/>
      <c r="P166" s="181"/>
      <c r="Q166" s="181"/>
      <c r="R166" s="181"/>
      <c r="S166" s="181"/>
      <c r="T166" s="182"/>
      <c r="AT166" s="177" t="s">
        <v>194</v>
      </c>
      <c r="AU166" s="177" t="s">
        <v>86</v>
      </c>
      <c r="AV166" s="15" t="s">
        <v>97</v>
      </c>
      <c r="AW166" s="15" t="s">
        <v>32</v>
      </c>
      <c r="AX166" s="15" t="s">
        <v>84</v>
      </c>
      <c r="AY166" s="177" t="s">
        <v>184</v>
      </c>
    </row>
    <row r="167" spans="1:65" s="2" customFormat="1" ht="33" customHeight="1" x14ac:dyDescent="0.15">
      <c r="A167" s="30"/>
      <c r="B167" s="146"/>
      <c r="C167" s="147" t="s">
        <v>146</v>
      </c>
      <c r="D167" s="147" t="s">
        <v>186</v>
      </c>
      <c r="E167" s="148" t="s">
        <v>1757</v>
      </c>
      <c r="F167" s="149" t="s">
        <v>1758</v>
      </c>
      <c r="G167" s="150" t="s">
        <v>239</v>
      </c>
      <c r="H167" s="151">
        <v>442.5</v>
      </c>
      <c r="I167" s="152"/>
      <c r="J167" s="152">
        <f>ROUND(I167*H167,2)</f>
        <v>0</v>
      </c>
      <c r="K167" s="149" t="s">
        <v>190</v>
      </c>
      <c r="L167" s="31"/>
      <c r="M167" s="153" t="s">
        <v>1</v>
      </c>
      <c r="N167" s="154" t="s">
        <v>42</v>
      </c>
      <c r="O167" s="155">
        <v>0.155</v>
      </c>
      <c r="P167" s="155">
        <f>O167*H167</f>
        <v>68.587500000000006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7" t="s">
        <v>97</v>
      </c>
      <c r="AT167" s="157" t="s">
        <v>186</v>
      </c>
      <c r="AU167" s="157" t="s">
        <v>86</v>
      </c>
      <c r="AY167" s="18" t="s">
        <v>184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8" t="s">
        <v>84</v>
      </c>
      <c r="BK167" s="158">
        <f>ROUND(I167*H167,2)</f>
        <v>0</v>
      </c>
      <c r="BL167" s="18" t="s">
        <v>97</v>
      </c>
      <c r="BM167" s="157" t="s">
        <v>1759</v>
      </c>
    </row>
    <row r="168" spans="1:65" s="13" customFormat="1" x14ac:dyDescent="0.15">
      <c r="B168" s="163"/>
      <c r="D168" s="159" t="s">
        <v>194</v>
      </c>
      <c r="E168" s="164" t="s">
        <v>1</v>
      </c>
      <c r="F168" s="165" t="s">
        <v>1760</v>
      </c>
      <c r="H168" s="164" t="s">
        <v>1</v>
      </c>
      <c r="L168" s="163"/>
      <c r="M168" s="166"/>
      <c r="N168" s="167"/>
      <c r="O168" s="167"/>
      <c r="P168" s="167"/>
      <c r="Q168" s="167"/>
      <c r="R168" s="167"/>
      <c r="S168" s="167"/>
      <c r="T168" s="168"/>
      <c r="AT168" s="164" t="s">
        <v>194</v>
      </c>
      <c r="AU168" s="164" t="s">
        <v>86</v>
      </c>
      <c r="AV168" s="13" t="s">
        <v>84</v>
      </c>
      <c r="AW168" s="13" t="s">
        <v>32</v>
      </c>
      <c r="AX168" s="13" t="s">
        <v>77</v>
      </c>
      <c r="AY168" s="164" t="s">
        <v>184</v>
      </c>
    </row>
    <row r="169" spans="1:65" s="14" customFormat="1" x14ac:dyDescent="0.15">
      <c r="B169" s="169"/>
      <c r="D169" s="159" t="s">
        <v>194</v>
      </c>
      <c r="E169" s="170" t="s">
        <v>1</v>
      </c>
      <c r="F169" s="171" t="s">
        <v>1761</v>
      </c>
      <c r="H169" s="172">
        <v>442.5</v>
      </c>
      <c r="L169" s="169"/>
      <c r="M169" s="173"/>
      <c r="N169" s="174"/>
      <c r="O169" s="174"/>
      <c r="P169" s="174"/>
      <c r="Q169" s="174"/>
      <c r="R169" s="174"/>
      <c r="S169" s="174"/>
      <c r="T169" s="175"/>
      <c r="AT169" s="170" t="s">
        <v>194</v>
      </c>
      <c r="AU169" s="170" t="s">
        <v>86</v>
      </c>
      <c r="AV169" s="14" t="s">
        <v>86</v>
      </c>
      <c r="AW169" s="14" t="s">
        <v>32</v>
      </c>
      <c r="AX169" s="14" t="s">
        <v>84</v>
      </c>
      <c r="AY169" s="170" t="s">
        <v>184</v>
      </c>
    </row>
    <row r="170" spans="1:65" s="2" customFormat="1" ht="37.75" customHeight="1" x14ac:dyDescent="0.15">
      <c r="A170" s="30"/>
      <c r="B170" s="146"/>
      <c r="C170" s="147" t="s">
        <v>254</v>
      </c>
      <c r="D170" s="147" t="s">
        <v>186</v>
      </c>
      <c r="E170" s="148" t="s">
        <v>237</v>
      </c>
      <c r="F170" s="149" t="s">
        <v>238</v>
      </c>
      <c r="G170" s="150" t="s">
        <v>239</v>
      </c>
      <c r="H170" s="151">
        <v>22.248000000000001</v>
      </c>
      <c r="I170" s="152"/>
      <c r="J170" s="152">
        <f>ROUND(I170*H170,2)</f>
        <v>0</v>
      </c>
      <c r="K170" s="149" t="s">
        <v>190</v>
      </c>
      <c r="L170" s="31"/>
      <c r="M170" s="153" t="s">
        <v>1</v>
      </c>
      <c r="N170" s="154" t="s">
        <v>42</v>
      </c>
      <c r="O170" s="155">
        <v>1.7629999999999999</v>
      </c>
      <c r="P170" s="155">
        <f>O170*H170</f>
        <v>39.223224000000002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7" t="s">
        <v>97</v>
      </c>
      <c r="AT170" s="157" t="s">
        <v>186</v>
      </c>
      <c r="AU170" s="157" t="s">
        <v>86</v>
      </c>
      <c r="AY170" s="18" t="s">
        <v>184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8" t="s">
        <v>84</v>
      </c>
      <c r="BK170" s="158">
        <f>ROUND(I170*H170,2)</f>
        <v>0</v>
      </c>
      <c r="BL170" s="18" t="s">
        <v>97</v>
      </c>
      <c r="BM170" s="157" t="s">
        <v>1762</v>
      </c>
    </row>
    <row r="171" spans="1:65" s="14" customFormat="1" x14ac:dyDescent="0.15">
      <c r="B171" s="169"/>
      <c r="D171" s="159" t="s">
        <v>194</v>
      </c>
      <c r="E171" s="170" t="s">
        <v>1</v>
      </c>
      <c r="F171" s="171" t="s">
        <v>1396</v>
      </c>
      <c r="H171" s="172">
        <v>22.248000000000001</v>
      </c>
      <c r="L171" s="169"/>
      <c r="M171" s="173"/>
      <c r="N171" s="174"/>
      <c r="O171" s="174"/>
      <c r="P171" s="174"/>
      <c r="Q171" s="174"/>
      <c r="R171" s="174"/>
      <c r="S171" s="174"/>
      <c r="T171" s="175"/>
      <c r="AT171" s="170" t="s">
        <v>194</v>
      </c>
      <c r="AU171" s="170" t="s">
        <v>86</v>
      </c>
      <c r="AV171" s="14" t="s">
        <v>86</v>
      </c>
      <c r="AW171" s="14" t="s">
        <v>32</v>
      </c>
      <c r="AX171" s="14" t="s">
        <v>77</v>
      </c>
      <c r="AY171" s="170" t="s">
        <v>184</v>
      </c>
    </row>
    <row r="172" spans="1:65" s="15" customFormat="1" x14ac:dyDescent="0.15">
      <c r="B172" s="176"/>
      <c r="D172" s="159" t="s">
        <v>194</v>
      </c>
      <c r="E172" s="177" t="s">
        <v>1</v>
      </c>
      <c r="F172" s="178" t="s">
        <v>242</v>
      </c>
      <c r="H172" s="179">
        <v>22.248000000000001</v>
      </c>
      <c r="L172" s="176"/>
      <c r="M172" s="180"/>
      <c r="N172" s="181"/>
      <c r="O172" s="181"/>
      <c r="P172" s="181"/>
      <c r="Q172" s="181"/>
      <c r="R172" s="181"/>
      <c r="S172" s="181"/>
      <c r="T172" s="182"/>
      <c r="AT172" s="177" t="s">
        <v>194</v>
      </c>
      <c r="AU172" s="177" t="s">
        <v>86</v>
      </c>
      <c r="AV172" s="15" t="s">
        <v>97</v>
      </c>
      <c r="AW172" s="15" t="s">
        <v>32</v>
      </c>
      <c r="AX172" s="15" t="s">
        <v>84</v>
      </c>
      <c r="AY172" s="177" t="s">
        <v>184</v>
      </c>
    </row>
    <row r="173" spans="1:65" s="2" customFormat="1" ht="49" customHeight="1" x14ac:dyDescent="0.15">
      <c r="A173" s="30"/>
      <c r="B173" s="146"/>
      <c r="C173" s="147" t="s">
        <v>261</v>
      </c>
      <c r="D173" s="147" t="s">
        <v>186</v>
      </c>
      <c r="E173" s="148" t="s">
        <v>1763</v>
      </c>
      <c r="F173" s="149" t="s">
        <v>1764</v>
      </c>
      <c r="G173" s="150" t="s">
        <v>239</v>
      </c>
      <c r="H173" s="151">
        <v>68.48</v>
      </c>
      <c r="I173" s="152"/>
      <c r="J173" s="152">
        <f>ROUND(I173*H173,2)</f>
        <v>0</v>
      </c>
      <c r="K173" s="149" t="s">
        <v>190</v>
      </c>
      <c r="L173" s="31"/>
      <c r="M173" s="153" t="s">
        <v>1</v>
      </c>
      <c r="N173" s="154" t="s">
        <v>42</v>
      </c>
      <c r="O173" s="155">
        <v>0.214</v>
      </c>
      <c r="P173" s="155">
        <f>O173*H173</f>
        <v>14.654720000000001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7" t="s">
        <v>97</v>
      </c>
      <c r="AT173" s="157" t="s">
        <v>186</v>
      </c>
      <c r="AU173" s="157" t="s">
        <v>86</v>
      </c>
      <c r="AY173" s="18" t="s">
        <v>184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8" t="s">
        <v>84</v>
      </c>
      <c r="BK173" s="158">
        <f>ROUND(I173*H173,2)</f>
        <v>0</v>
      </c>
      <c r="BL173" s="18" t="s">
        <v>97</v>
      </c>
      <c r="BM173" s="157" t="s">
        <v>1765</v>
      </c>
    </row>
    <row r="174" spans="1:65" s="13" customFormat="1" x14ac:dyDescent="0.15">
      <c r="B174" s="163"/>
      <c r="D174" s="159" t="s">
        <v>194</v>
      </c>
      <c r="E174" s="164" t="s">
        <v>1</v>
      </c>
      <c r="F174" s="165" t="s">
        <v>265</v>
      </c>
      <c r="H174" s="164" t="s">
        <v>1</v>
      </c>
      <c r="L174" s="163"/>
      <c r="M174" s="166"/>
      <c r="N174" s="167"/>
      <c r="O174" s="167"/>
      <c r="P174" s="167"/>
      <c r="Q174" s="167"/>
      <c r="R174" s="167"/>
      <c r="S174" s="167"/>
      <c r="T174" s="168"/>
      <c r="AT174" s="164" t="s">
        <v>194</v>
      </c>
      <c r="AU174" s="164" t="s">
        <v>86</v>
      </c>
      <c r="AV174" s="13" t="s">
        <v>84</v>
      </c>
      <c r="AW174" s="13" t="s">
        <v>32</v>
      </c>
      <c r="AX174" s="13" t="s">
        <v>77</v>
      </c>
      <c r="AY174" s="164" t="s">
        <v>184</v>
      </c>
    </row>
    <row r="175" spans="1:65" s="13" customFormat="1" x14ac:dyDescent="0.15">
      <c r="B175" s="163"/>
      <c r="D175" s="159" t="s">
        <v>194</v>
      </c>
      <c r="E175" s="164" t="s">
        <v>1</v>
      </c>
      <c r="F175" s="165" t="s">
        <v>246</v>
      </c>
      <c r="H175" s="164" t="s">
        <v>1</v>
      </c>
      <c r="L175" s="163"/>
      <c r="M175" s="166"/>
      <c r="N175" s="167"/>
      <c r="O175" s="167"/>
      <c r="P175" s="167"/>
      <c r="Q175" s="167"/>
      <c r="R175" s="167"/>
      <c r="S175" s="167"/>
      <c r="T175" s="168"/>
      <c r="AT175" s="164" t="s">
        <v>194</v>
      </c>
      <c r="AU175" s="164" t="s">
        <v>86</v>
      </c>
      <c r="AV175" s="13" t="s">
        <v>84</v>
      </c>
      <c r="AW175" s="13" t="s">
        <v>32</v>
      </c>
      <c r="AX175" s="13" t="s">
        <v>77</v>
      </c>
      <c r="AY175" s="164" t="s">
        <v>184</v>
      </c>
    </row>
    <row r="176" spans="1:65" s="13" customFormat="1" x14ac:dyDescent="0.15">
      <c r="B176" s="163"/>
      <c r="D176" s="159" t="s">
        <v>194</v>
      </c>
      <c r="E176" s="164" t="s">
        <v>1</v>
      </c>
      <c r="F176" s="165" t="s">
        <v>247</v>
      </c>
      <c r="H176" s="164" t="s">
        <v>1</v>
      </c>
      <c r="L176" s="163"/>
      <c r="M176" s="166"/>
      <c r="N176" s="167"/>
      <c r="O176" s="167"/>
      <c r="P176" s="167"/>
      <c r="Q176" s="167"/>
      <c r="R176" s="167"/>
      <c r="S176" s="167"/>
      <c r="T176" s="168"/>
      <c r="AT176" s="164" t="s">
        <v>194</v>
      </c>
      <c r="AU176" s="164" t="s">
        <v>86</v>
      </c>
      <c r="AV176" s="13" t="s">
        <v>84</v>
      </c>
      <c r="AW176" s="13" t="s">
        <v>32</v>
      </c>
      <c r="AX176" s="13" t="s">
        <v>77</v>
      </c>
      <c r="AY176" s="164" t="s">
        <v>184</v>
      </c>
    </row>
    <row r="177" spans="1:65" s="14" customFormat="1" x14ac:dyDescent="0.15">
      <c r="B177" s="169"/>
      <c r="D177" s="159" t="s">
        <v>194</v>
      </c>
      <c r="E177" s="170" t="s">
        <v>1</v>
      </c>
      <c r="F177" s="171" t="s">
        <v>1766</v>
      </c>
      <c r="H177" s="172">
        <v>68.48</v>
      </c>
      <c r="L177" s="169"/>
      <c r="M177" s="173"/>
      <c r="N177" s="174"/>
      <c r="O177" s="174"/>
      <c r="P177" s="174"/>
      <c r="Q177" s="174"/>
      <c r="R177" s="174"/>
      <c r="S177" s="174"/>
      <c r="T177" s="175"/>
      <c r="AT177" s="170" t="s">
        <v>194</v>
      </c>
      <c r="AU177" s="170" t="s">
        <v>86</v>
      </c>
      <c r="AV177" s="14" t="s">
        <v>86</v>
      </c>
      <c r="AW177" s="14" t="s">
        <v>32</v>
      </c>
      <c r="AX177" s="14" t="s">
        <v>84</v>
      </c>
      <c r="AY177" s="170" t="s">
        <v>184</v>
      </c>
    </row>
    <row r="178" spans="1:65" s="2" customFormat="1" ht="44.25" customHeight="1" x14ac:dyDescent="0.15">
      <c r="A178" s="30"/>
      <c r="B178" s="146"/>
      <c r="C178" s="147" t="s">
        <v>8</v>
      </c>
      <c r="D178" s="147" t="s">
        <v>186</v>
      </c>
      <c r="E178" s="148" t="s">
        <v>243</v>
      </c>
      <c r="F178" s="149" t="s">
        <v>244</v>
      </c>
      <c r="G178" s="150" t="s">
        <v>239</v>
      </c>
      <c r="H178" s="151">
        <v>104.22799999999999</v>
      </c>
      <c r="I178" s="152"/>
      <c r="J178" s="152">
        <f>ROUND(I178*H178,2)</f>
        <v>0</v>
      </c>
      <c r="K178" s="149" t="s">
        <v>190</v>
      </c>
      <c r="L178" s="31"/>
      <c r="M178" s="153" t="s">
        <v>1</v>
      </c>
      <c r="N178" s="154" t="s">
        <v>42</v>
      </c>
      <c r="O178" s="155">
        <v>0.38</v>
      </c>
      <c r="P178" s="155">
        <f>O178*H178</f>
        <v>39.606639999999999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7" t="s">
        <v>97</v>
      </c>
      <c r="AT178" s="157" t="s">
        <v>186</v>
      </c>
      <c r="AU178" s="157" t="s">
        <v>86</v>
      </c>
      <c r="AY178" s="18" t="s">
        <v>184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8" t="s">
        <v>84</v>
      </c>
      <c r="BK178" s="158">
        <f>ROUND(I178*H178,2)</f>
        <v>0</v>
      </c>
      <c r="BL178" s="18" t="s">
        <v>97</v>
      </c>
      <c r="BM178" s="157" t="s">
        <v>1767</v>
      </c>
    </row>
    <row r="179" spans="1:65" s="13" customFormat="1" x14ac:dyDescent="0.15">
      <c r="B179" s="163"/>
      <c r="D179" s="159" t="s">
        <v>194</v>
      </c>
      <c r="E179" s="164" t="s">
        <v>1</v>
      </c>
      <c r="F179" s="165" t="s">
        <v>265</v>
      </c>
      <c r="H179" s="164" t="s">
        <v>1</v>
      </c>
      <c r="L179" s="163"/>
      <c r="M179" s="166"/>
      <c r="N179" s="167"/>
      <c r="O179" s="167"/>
      <c r="P179" s="167"/>
      <c r="Q179" s="167"/>
      <c r="R179" s="167"/>
      <c r="S179" s="167"/>
      <c r="T179" s="168"/>
      <c r="AT179" s="164" t="s">
        <v>194</v>
      </c>
      <c r="AU179" s="164" t="s">
        <v>86</v>
      </c>
      <c r="AV179" s="13" t="s">
        <v>84</v>
      </c>
      <c r="AW179" s="13" t="s">
        <v>32</v>
      </c>
      <c r="AX179" s="13" t="s">
        <v>77</v>
      </c>
      <c r="AY179" s="164" t="s">
        <v>184</v>
      </c>
    </row>
    <row r="180" spans="1:65" s="13" customFormat="1" x14ac:dyDescent="0.15">
      <c r="B180" s="163"/>
      <c r="D180" s="159" t="s">
        <v>194</v>
      </c>
      <c r="E180" s="164" t="s">
        <v>1</v>
      </c>
      <c r="F180" s="165" t="s">
        <v>246</v>
      </c>
      <c r="H180" s="164" t="s">
        <v>1</v>
      </c>
      <c r="L180" s="163"/>
      <c r="M180" s="166"/>
      <c r="N180" s="167"/>
      <c r="O180" s="167"/>
      <c r="P180" s="167"/>
      <c r="Q180" s="167"/>
      <c r="R180" s="167"/>
      <c r="S180" s="167"/>
      <c r="T180" s="168"/>
      <c r="AT180" s="164" t="s">
        <v>194</v>
      </c>
      <c r="AU180" s="164" t="s">
        <v>86</v>
      </c>
      <c r="AV180" s="13" t="s">
        <v>84</v>
      </c>
      <c r="AW180" s="13" t="s">
        <v>32</v>
      </c>
      <c r="AX180" s="13" t="s">
        <v>77</v>
      </c>
      <c r="AY180" s="164" t="s">
        <v>184</v>
      </c>
    </row>
    <row r="181" spans="1:65" s="13" customFormat="1" x14ac:dyDescent="0.15">
      <c r="B181" s="163"/>
      <c r="D181" s="159" t="s">
        <v>194</v>
      </c>
      <c r="E181" s="164" t="s">
        <v>1</v>
      </c>
      <c r="F181" s="165" t="s">
        <v>247</v>
      </c>
      <c r="H181" s="164" t="s">
        <v>1</v>
      </c>
      <c r="L181" s="163"/>
      <c r="M181" s="166"/>
      <c r="N181" s="167"/>
      <c r="O181" s="167"/>
      <c r="P181" s="167"/>
      <c r="Q181" s="167"/>
      <c r="R181" s="167"/>
      <c r="S181" s="167"/>
      <c r="T181" s="168"/>
      <c r="AT181" s="164" t="s">
        <v>194</v>
      </c>
      <c r="AU181" s="164" t="s">
        <v>86</v>
      </c>
      <c r="AV181" s="13" t="s">
        <v>84</v>
      </c>
      <c r="AW181" s="13" t="s">
        <v>32</v>
      </c>
      <c r="AX181" s="13" t="s">
        <v>77</v>
      </c>
      <c r="AY181" s="164" t="s">
        <v>184</v>
      </c>
    </row>
    <row r="182" spans="1:65" s="14" customFormat="1" x14ac:dyDescent="0.15">
      <c r="B182" s="169"/>
      <c r="D182" s="159" t="s">
        <v>194</v>
      </c>
      <c r="E182" s="170" t="s">
        <v>1</v>
      </c>
      <c r="F182" s="171" t="s">
        <v>1768</v>
      </c>
      <c r="H182" s="172">
        <v>97.97</v>
      </c>
      <c r="L182" s="169"/>
      <c r="M182" s="173"/>
      <c r="N182" s="174"/>
      <c r="O182" s="174"/>
      <c r="P182" s="174"/>
      <c r="Q182" s="174"/>
      <c r="R182" s="174"/>
      <c r="S182" s="174"/>
      <c r="T182" s="175"/>
      <c r="AT182" s="170" t="s">
        <v>194</v>
      </c>
      <c r="AU182" s="170" t="s">
        <v>86</v>
      </c>
      <c r="AV182" s="14" t="s">
        <v>86</v>
      </c>
      <c r="AW182" s="14" t="s">
        <v>32</v>
      </c>
      <c r="AX182" s="14" t="s">
        <v>77</v>
      </c>
      <c r="AY182" s="170" t="s">
        <v>184</v>
      </c>
    </row>
    <row r="183" spans="1:65" s="14" customFormat="1" x14ac:dyDescent="0.15">
      <c r="B183" s="169"/>
      <c r="D183" s="159" t="s">
        <v>194</v>
      </c>
      <c r="E183" s="170" t="s">
        <v>1</v>
      </c>
      <c r="F183" s="171" t="s">
        <v>1769</v>
      </c>
      <c r="H183" s="172">
        <v>6.258</v>
      </c>
      <c r="L183" s="169"/>
      <c r="M183" s="173"/>
      <c r="N183" s="174"/>
      <c r="O183" s="174"/>
      <c r="P183" s="174"/>
      <c r="Q183" s="174"/>
      <c r="R183" s="174"/>
      <c r="S183" s="174"/>
      <c r="T183" s="175"/>
      <c r="AT183" s="170" t="s">
        <v>194</v>
      </c>
      <c r="AU183" s="170" t="s">
        <v>86</v>
      </c>
      <c r="AV183" s="14" t="s">
        <v>86</v>
      </c>
      <c r="AW183" s="14" t="s">
        <v>32</v>
      </c>
      <c r="AX183" s="14" t="s">
        <v>77</v>
      </c>
      <c r="AY183" s="170" t="s">
        <v>184</v>
      </c>
    </row>
    <row r="184" spans="1:65" s="15" customFormat="1" x14ac:dyDescent="0.15">
      <c r="B184" s="176"/>
      <c r="D184" s="159" t="s">
        <v>194</v>
      </c>
      <c r="E184" s="177" t="s">
        <v>1</v>
      </c>
      <c r="F184" s="178" t="s">
        <v>242</v>
      </c>
      <c r="H184" s="179">
        <v>104.22799999999999</v>
      </c>
      <c r="L184" s="176"/>
      <c r="M184" s="180"/>
      <c r="N184" s="181"/>
      <c r="O184" s="181"/>
      <c r="P184" s="181"/>
      <c r="Q184" s="181"/>
      <c r="R184" s="181"/>
      <c r="S184" s="181"/>
      <c r="T184" s="182"/>
      <c r="AT184" s="177" t="s">
        <v>194</v>
      </c>
      <c r="AU184" s="177" t="s">
        <v>86</v>
      </c>
      <c r="AV184" s="15" t="s">
        <v>97</v>
      </c>
      <c r="AW184" s="15" t="s">
        <v>32</v>
      </c>
      <c r="AX184" s="15" t="s">
        <v>84</v>
      </c>
      <c r="AY184" s="177" t="s">
        <v>184</v>
      </c>
    </row>
    <row r="185" spans="1:65" s="2" customFormat="1" ht="49" customHeight="1" x14ac:dyDescent="0.15">
      <c r="A185" s="30"/>
      <c r="B185" s="146"/>
      <c r="C185" s="147" t="s">
        <v>270</v>
      </c>
      <c r="D185" s="147" t="s">
        <v>186</v>
      </c>
      <c r="E185" s="148" t="s">
        <v>1770</v>
      </c>
      <c r="F185" s="149" t="s">
        <v>1771</v>
      </c>
      <c r="G185" s="150" t="s">
        <v>239</v>
      </c>
      <c r="H185" s="151">
        <v>68.48</v>
      </c>
      <c r="I185" s="152"/>
      <c r="J185" s="152">
        <f>ROUND(I185*H185,2)</f>
        <v>0</v>
      </c>
      <c r="K185" s="149" t="s">
        <v>190</v>
      </c>
      <c r="L185" s="31"/>
      <c r="M185" s="153" t="s">
        <v>1</v>
      </c>
      <c r="N185" s="154" t="s">
        <v>42</v>
      </c>
      <c r="O185" s="155">
        <v>0.3</v>
      </c>
      <c r="P185" s="155">
        <f>O185*H185</f>
        <v>20.544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7" t="s">
        <v>97</v>
      </c>
      <c r="AT185" s="157" t="s">
        <v>186</v>
      </c>
      <c r="AU185" s="157" t="s">
        <v>86</v>
      </c>
      <c r="AY185" s="18" t="s">
        <v>184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8" t="s">
        <v>84</v>
      </c>
      <c r="BK185" s="158">
        <f>ROUND(I185*H185,2)</f>
        <v>0</v>
      </c>
      <c r="BL185" s="18" t="s">
        <v>97</v>
      </c>
      <c r="BM185" s="157" t="s">
        <v>1772</v>
      </c>
    </row>
    <row r="186" spans="1:65" s="13" customFormat="1" x14ac:dyDescent="0.15">
      <c r="B186" s="163"/>
      <c r="D186" s="159" t="s">
        <v>194</v>
      </c>
      <c r="E186" s="164" t="s">
        <v>1</v>
      </c>
      <c r="F186" s="165" t="s">
        <v>265</v>
      </c>
      <c r="H186" s="164" t="s">
        <v>1</v>
      </c>
      <c r="L186" s="163"/>
      <c r="M186" s="166"/>
      <c r="N186" s="167"/>
      <c r="O186" s="167"/>
      <c r="P186" s="167"/>
      <c r="Q186" s="167"/>
      <c r="R186" s="167"/>
      <c r="S186" s="167"/>
      <c r="T186" s="168"/>
      <c r="AT186" s="164" t="s">
        <v>194</v>
      </c>
      <c r="AU186" s="164" t="s">
        <v>86</v>
      </c>
      <c r="AV186" s="13" t="s">
        <v>84</v>
      </c>
      <c r="AW186" s="13" t="s">
        <v>32</v>
      </c>
      <c r="AX186" s="13" t="s">
        <v>77</v>
      </c>
      <c r="AY186" s="164" t="s">
        <v>184</v>
      </c>
    </row>
    <row r="187" spans="1:65" s="13" customFormat="1" x14ac:dyDescent="0.15">
      <c r="B187" s="163"/>
      <c r="D187" s="159" t="s">
        <v>194</v>
      </c>
      <c r="E187" s="164" t="s">
        <v>1</v>
      </c>
      <c r="F187" s="165" t="s">
        <v>246</v>
      </c>
      <c r="H187" s="164" t="s">
        <v>1</v>
      </c>
      <c r="L187" s="163"/>
      <c r="M187" s="166"/>
      <c r="N187" s="167"/>
      <c r="O187" s="167"/>
      <c r="P187" s="167"/>
      <c r="Q187" s="167"/>
      <c r="R187" s="167"/>
      <c r="S187" s="167"/>
      <c r="T187" s="168"/>
      <c r="AT187" s="164" t="s">
        <v>194</v>
      </c>
      <c r="AU187" s="164" t="s">
        <v>86</v>
      </c>
      <c r="AV187" s="13" t="s">
        <v>84</v>
      </c>
      <c r="AW187" s="13" t="s">
        <v>32</v>
      </c>
      <c r="AX187" s="13" t="s">
        <v>77</v>
      </c>
      <c r="AY187" s="164" t="s">
        <v>184</v>
      </c>
    </row>
    <row r="188" spans="1:65" s="13" customFormat="1" x14ac:dyDescent="0.15">
      <c r="B188" s="163"/>
      <c r="D188" s="159" t="s">
        <v>194</v>
      </c>
      <c r="E188" s="164" t="s">
        <v>1</v>
      </c>
      <c r="F188" s="165" t="s">
        <v>247</v>
      </c>
      <c r="H188" s="164" t="s">
        <v>1</v>
      </c>
      <c r="L188" s="163"/>
      <c r="M188" s="166"/>
      <c r="N188" s="167"/>
      <c r="O188" s="167"/>
      <c r="P188" s="167"/>
      <c r="Q188" s="167"/>
      <c r="R188" s="167"/>
      <c r="S188" s="167"/>
      <c r="T188" s="168"/>
      <c r="AT188" s="164" t="s">
        <v>194</v>
      </c>
      <c r="AU188" s="164" t="s">
        <v>86</v>
      </c>
      <c r="AV188" s="13" t="s">
        <v>84</v>
      </c>
      <c r="AW188" s="13" t="s">
        <v>32</v>
      </c>
      <c r="AX188" s="13" t="s">
        <v>77</v>
      </c>
      <c r="AY188" s="164" t="s">
        <v>184</v>
      </c>
    </row>
    <row r="189" spans="1:65" s="14" customFormat="1" x14ac:dyDescent="0.15">
      <c r="B189" s="169"/>
      <c r="D189" s="159" t="s">
        <v>194</v>
      </c>
      <c r="E189" s="170" t="s">
        <v>1</v>
      </c>
      <c r="F189" s="171" t="s">
        <v>1766</v>
      </c>
      <c r="H189" s="172">
        <v>68.48</v>
      </c>
      <c r="L189" s="169"/>
      <c r="M189" s="173"/>
      <c r="N189" s="174"/>
      <c r="O189" s="174"/>
      <c r="P189" s="174"/>
      <c r="Q189" s="174"/>
      <c r="R189" s="174"/>
      <c r="S189" s="174"/>
      <c r="T189" s="175"/>
      <c r="AT189" s="170" t="s">
        <v>194</v>
      </c>
      <c r="AU189" s="170" t="s">
        <v>86</v>
      </c>
      <c r="AV189" s="14" t="s">
        <v>86</v>
      </c>
      <c r="AW189" s="14" t="s">
        <v>32</v>
      </c>
      <c r="AX189" s="14" t="s">
        <v>84</v>
      </c>
      <c r="AY189" s="170" t="s">
        <v>184</v>
      </c>
    </row>
    <row r="190" spans="1:65" s="2" customFormat="1" ht="44.25" customHeight="1" x14ac:dyDescent="0.15">
      <c r="A190" s="30"/>
      <c r="B190" s="146"/>
      <c r="C190" s="147" t="s">
        <v>274</v>
      </c>
      <c r="D190" s="147" t="s">
        <v>186</v>
      </c>
      <c r="E190" s="148" t="s">
        <v>251</v>
      </c>
      <c r="F190" s="149" t="s">
        <v>252</v>
      </c>
      <c r="G190" s="150" t="s">
        <v>239</v>
      </c>
      <c r="H190" s="151">
        <v>104.22799999999999</v>
      </c>
      <c r="I190" s="152"/>
      <c r="J190" s="152">
        <f>ROUND(I190*H190,2)</f>
        <v>0</v>
      </c>
      <c r="K190" s="149" t="s">
        <v>190</v>
      </c>
      <c r="L190" s="31"/>
      <c r="M190" s="153" t="s">
        <v>1</v>
      </c>
      <c r="N190" s="154" t="s">
        <v>42</v>
      </c>
      <c r="O190" s="155">
        <v>0.52200000000000002</v>
      </c>
      <c r="P190" s="155">
        <f>O190*H190</f>
        <v>54.407015999999999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7" t="s">
        <v>97</v>
      </c>
      <c r="AT190" s="157" t="s">
        <v>186</v>
      </c>
      <c r="AU190" s="157" t="s">
        <v>86</v>
      </c>
      <c r="AY190" s="18" t="s">
        <v>184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8" t="s">
        <v>84</v>
      </c>
      <c r="BK190" s="158">
        <f>ROUND(I190*H190,2)</f>
        <v>0</v>
      </c>
      <c r="BL190" s="18" t="s">
        <v>97</v>
      </c>
      <c r="BM190" s="157" t="s">
        <v>1773</v>
      </c>
    </row>
    <row r="191" spans="1:65" s="13" customFormat="1" x14ac:dyDescent="0.15">
      <c r="B191" s="163"/>
      <c r="D191" s="159" t="s">
        <v>194</v>
      </c>
      <c r="E191" s="164" t="s">
        <v>1</v>
      </c>
      <c r="F191" s="165" t="s">
        <v>265</v>
      </c>
      <c r="H191" s="164" t="s">
        <v>1</v>
      </c>
      <c r="L191" s="163"/>
      <c r="M191" s="166"/>
      <c r="N191" s="167"/>
      <c r="O191" s="167"/>
      <c r="P191" s="167"/>
      <c r="Q191" s="167"/>
      <c r="R191" s="167"/>
      <c r="S191" s="167"/>
      <c r="T191" s="168"/>
      <c r="AT191" s="164" t="s">
        <v>194</v>
      </c>
      <c r="AU191" s="164" t="s">
        <v>86</v>
      </c>
      <c r="AV191" s="13" t="s">
        <v>84</v>
      </c>
      <c r="AW191" s="13" t="s">
        <v>32</v>
      </c>
      <c r="AX191" s="13" t="s">
        <v>77</v>
      </c>
      <c r="AY191" s="164" t="s">
        <v>184</v>
      </c>
    </row>
    <row r="192" spans="1:65" s="13" customFormat="1" x14ac:dyDescent="0.15">
      <c r="B192" s="163"/>
      <c r="D192" s="159" t="s">
        <v>194</v>
      </c>
      <c r="E192" s="164" t="s">
        <v>1</v>
      </c>
      <c r="F192" s="165" t="s">
        <v>246</v>
      </c>
      <c r="H192" s="164" t="s">
        <v>1</v>
      </c>
      <c r="L192" s="163"/>
      <c r="M192" s="166"/>
      <c r="N192" s="167"/>
      <c r="O192" s="167"/>
      <c r="P192" s="167"/>
      <c r="Q192" s="167"/>
      <c r="R192" s="167"/>
      <c r="S192" s="167"/>
      <c r="T192" s="168"/>
      <c r="AT192" s="164" t="s">
        <v>194</v>
      </c>
      <c r="AU192" s="164" t="s">
        <v>86</v>
      </c>
      <c r="AV192" s="13" t="s">
        <v>84</v>
      </c>
      <c r="AW192" s="13" t="s">
        <v>32</v>
      </c>
      <c r="AX192" s="13" t="s">
        <v>77</v>
      </c>
      <c r="AY192" s="164" t="s">
        <v>184</v>
      </c>
    </row>
    <row r="193" spans="1:65" s="13" customFormat="1" x14ac:dyDescent="0.15">
      <c r="B193" s="163"/>
      <c r="D193" s="159" t="s">
        <v>194</v>
      </c>
      <c r="E193" s="164" t="s">
        <v>1</v>
      </c>
      <c r="F193" s="165" t="s">
        <v>247</v>
      </c>
      <c r="H193" s="164" t="s">
        <v>1</v>
      </c>
      <c r="L193" s="163"/>
      <c r="M193" s="166"/>
      <c r="N193" s="167"/>
      <c r="O193" s="167"/>
      <c r="P193" s="167"/>
      <c r="Q193" s="167"/>
      <c r="R193" s="167"/>
      <c r="S193" s="167"/>
      <c r="T193" s="168"/>
      <c r="AT193" s="164" t="s">
        <v>194</v>
      </c>
      <c r="AU193" s="164" t="s">
        <v>86</v>
      </c>
      <c r="AV193" s="13" t="s">
        <v>84</v>
      </c>
      <c r="AW193" s="13" t="s">
        <v>32</v>
      </c>
      <c r="AX193" s="13" t="s">
        <v>77</v>
      </c>
      <c r="AY193" s="164" t="s">
        <v>184</v>
      </c>
    </row>
    <row r="194" spans="1:65" s="14" customFormat="1" x14ac:dyDescent="0.15">
      <c r="B194" s="169"/>
      <c r="D194" s="159" t="s">
        <v>194</v>
      </c>
      <c r="E194" s="170" t="s">
        <v>1</v>
      </c>
      <c r="F194" s="171" t="s">
        <v>1768</v>
      </c>
      <c r="H194" s="172">
        <v>97.97</v>
      </c>
      <c r="L194" s="169"/>
      <c r="M194" s="173"/>
      <c r="N194" s="174"/>
      <c r="O194" s="174"/>
      <c r="P194" s="174"/>
      <c r="Q194" s="174"/>
      <c r="R194" s="174"/>
      <c r="S194" s="174"/>
      <c r="T194" s="175"/>
      <c r="AT194" s="170" t="s">
        <v>194</v>
      </c>
      <c r="AU194" s="170" t="s">
        <v>86</v>
      </c>
      <c r="AV194" s="14" t="s">
        <v>86</v>
      </c>
      <c r="AW194" s="14" t="s">
        <v>32</v>
      </c>
      <c r="AX194" s="14" t="s">
        <v>77</v>
      </c>
      <c r="AY194" s="170" t="s">
        <v>184</v>
      </c>
    </row>
    <row r="195" spans="1:65" s="14" customFormat="1" x14ac:dyDescent="0.15">
      <c r="B195" s="169"/>
      <c r="D195" s="159" t="s">
        <v>194</v>
      </c>
      <c r="E195" s="170" t="s">
        <v>1</v>
      </c>
      <c r="F195" s="171" t="s">
        <v>1769</v>
      </c>
      <c r="H195" s="172">
        <v>6.258</v>
      </c>
      <c r="L195" s="169"/>
      <c r="M195" s="173"/>
      <c r="N195" s="174"/>
      <c r="O195" s="174"/>
      <c r="P195" s="174"/>
      <c r="Q195" s="174"/>
      <c r="R195" s="174"/>
      <c r="S195" s="174"/>
      <c r="T195" s="175"/>
      <c r="AT195" s="170" t="s">
        <v>194</v>
      </c>
      <c r="AU195" s="170" t="s">
        <v>86</v>
      </c>
      <c r="AV195" s="14" t="s">
        <v>86</v>
      </c>
      <c r="AW195" s="14" t="s">
        <v>32</v>
      </c>
      <c r="AX195" s="14" t="s">
        <v>77</v>
      </c>
      <c r="AY195" s="170" t="s">
        <v>184</v>
      </c>
    </row>
    <row r="196" spans="1:65" s="15" customFormat="1" x14ac:dyDescent="0.15">
      <c r="B196" s="176"/>
      <c r="D196" s="159" t="s">
        <v>194</v>
      </c>
      <c r="E196" s="177" t="s">
        <v>1</v>
      </c>
      <c r="F196" s="178" t="s">
        <v>242</v>
      </c>
      <c r="H196" s="179">
        <v>104.22799999999999</v>
      </c>
      <c r="L196" s="176"/>
      <c r="M196" s="180"/>
      <c r="N196" s="181"/>
      <c r="O196" s="181"/>
      <c r="P196" s="181"/>
      <c r="Q196" s="181"/>
      <c r="R196" s="181"/>
      <c r="S196" s="181"/>
      <c r="T196" s="182"/>
      <c r="AT196" s="177" t="s">
        <v>194</v>
      </c>
      <c r="AU196" s="177" t="s">
        <v>86</v>
      </c>
      <c r="AV196" s="15" t="s">
        <v>97</v>
      </c>
      <c r="AW196" s="15" t="s">
        <v>32</v>
      </c>
      <c r="AX196" s="15" t="s">
        <v>84</v>
      </c>
      <c r="AY196" s="177" t="s">
        <v>184</v>
      </c>
    </row>
    <row r="197" spans="1:65" s="2" customFormat="1" ht="37.75" customHeight="1" x14ac:dyDescent="0.15">
      <c r="A197" s="30"/>
      <c r="B197" s="146"/>
      <c r="C197" s="147" t="s">
        <v>279</v>
      </c>
      <c r="D197" s="147" t="s">
        <v>186</v>
      </c>
      <c r="E197" s="148" t="s">
        <v>280</v>
      </c>
      <c r="F197" s="149" t="s">
        <v>281</v>
      </c>
      <c r="G197" s="150" t="s">
        <v>189</v>
      </c>
      <c r="H197" s="151">
        <v>149.43</v>
      </c>
      <c r="I197" s="152"/>
      <c r="J197" s="152">
        <f>ROUND(I197*H197,2)</f>
        <v>0</v>
      </c>
      <c r="K197" s="149" t="s">
        <v>190</v>
      </c>
      <c r="L197" s="31"/>
      <c r="M197" s="153" t="s">
        <v>1</v>
      </c>
      <c r="N197" s="154" t="s">
        <v>42</v>
      </c>
      <c r="O197" s="155">
        <v>0.109</v>
      </c>
      <c r="P197" s="155">
        <f>O197*H197</f>
        <v>16.287870000000002</v>
      </c>
      <c r="Q197" s="155">
        <v>5.9000000000000003E-4</v>
      </c>
      <c r="R197" s="155">
        <f>Q197*H197</f>
        <v>8.8163700000000012E-2</v>
      </c>
      <c r="S197" s="155">
        <v>0</v>
      </c>
      <c r="T197" s="156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7" t="s">
        <v>97</v>
      </c>
      <c r="AT197" s="157" t="s">
        <v>186</v>
      </c>
      <c r="AU197" s="157" t="s">
        <v>86</v>
      </c>
      <c r="AY197" s="18" t="s">
        <v>184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8" t="s">
        <v>84</v>
      </c>
      <c r="BK197" s="158">
        <f>ROUND(I197*H197,2)</f>
        <v>0</v>
      </c>
      <c r="BL197" s="18" t="s">
        <v>97</v>
      </c>
      <c r="BM197" s="157" t="s">
        <v>1774</v>
      </c>
    </row>
    <row r="198" spans="1:65" s="13" customFormat="1" x14ac:dyDescent="0.15">
      <c r="B198" s="163"/>
      <c r="D198" s="159" t="s">
        <v>194</v>
      </c>
      <c r="E198" s="164" t="s">
        <v>1</v>
      </c>
      <c r="F198" s="165" t="s">
        <v>265</v>
      </c>
      <c r="H198" s="164" t="s">
        <v>1</v>
      </c>
      <c r="L198" s="163"/>
      <c r="M198" s="166"/>
      <c r="N198" s="167"/>
      <c r="O198" s="167"/>
      <c r="P198" s="167"/>
      <c r="Q198" s="167"/>
      <c r="R198" s="167"/>
      <c r="S198" s="167"/>
      <c r="T198" s="168"/>
      <c r="AT198" s="164" t="s">
        <v>194</v>
      </c>
      <c r="AU198" s="164" t="s">
        <v>86</v>
      </c>
      <c r="AV198" s="13" t="s">
        <v>84</v>
      </c>
      <c r="AW198" s="13" t="s">
        <v>32</v>
      </c>
      <c r="AX198" s="13" t="s">
        <v>77</v>
      </c>
      <c r="AY198" s="164" t="s">
        <v>184</v>
      </c>
    </row>
    <row r="199" spans="1:65" s="13" customFormat="1" x14ac:dyDescent="0.15">
      <c r="B199" s="163"/>
      <c r="D199" s="159" t="s">
        <v>194</v>
      </c>
      <c r="E199" s="164" t="s">
        <v>1</v>
      </c>
      <c r="F199" s="165" t="s">
        <v>246</v>
      </c>
      <c r="H199" s="164" t="s">
        <v>1</v>
      </c>
      <c r="L199" s="163"/>
      <c r="M199" s="166"/>
      <c r="N199" s="167"/>
      <c r="O199" s="167"/>
      <c r="P199" s="167"/>
      <c r="Q199" s="167"/>
      <c r="R199" s="167"/>
      <c r="S199" s="167"/>
      <c r="T199" s="168"/>
      <c r="AT199" s="164" t="s">
        <v>194</v>
      </c>
      <c r="AU199" s="164" t="s">
        <v>86</v>
      </c>
      <c r="AV199" s="13" t="s">
        <v>84</v>
      </c>
      <c r="AW199" s="13" t="s">
        <v>32</v>
      </c>
      <c r="AX199" s="13" t="s">
        <v>77</v>
      </c>
      <c r="AY199" s="164" t="s">
        <v>184</v>
      </c>
    </row>
    <row r="200" spans="1:65" s="14" customFormat="1" x14ac:dyDescent="0.15">
      <c r="B200" s="169"/>
      <c r="D200" s="159" t="s">
        <v>194</v>
      </c>
      <c r="E200" s="170" t="s">
        <v>1</v>
      </c>
      <c r="F200" s="171" t="s">
        <v>1775</v>
      </c>
      <c r="H200" s="172">
        <v>149.43</v>
      </c>
      <c r="L200" s="169"/>
      <c r="M200" s="173"/>
      <c r="N200" s="174"/>
      <c r="O200" s="174"/>
      <c r="P200" s="174"/>
      <c r="Q200" s="174"/>
      <c r="R200" s="174"/>
      <c r="S200" s="174"/>
      <c r="T200" s="175"/>
      <c r="AT200" s="170" t="s">
        <v>194</v>
      </c>
      <c r="AU200" s="170" t="s">
        <v>86</v>
      </c>
      <c r="AV200" s="14" t="s">
        <v>86</v>
      </c>
      <c r="AW200" s="14" t="s">
        <v>32</v>
      </c>
      <c r="AX200" s="14" t="s">
        <v>84</v>
      </c>
      <c r="AY200" s="170" t="s">
        <v>184</v>
      </c>
    </row>
    <row r="201" spans="1:65" s="2" customFormat="1" ht="37.75" customHeight="1" x14ac:dyDescent="0.15">
      <c r="A201" s="30"/>
      <c r="B201" s="146"/>
      <c r="C201" s="147" t="s">
        <v>284</v>
      </c>
      <c r="D201" s="147" t="s">
        <v>186</v>
      </c>
      <c r="E201" s="148" t="s">
        <v>289</v>
      </c>
      <c r="F201" s="149" t="s">
        <v>290</v>
      </c>
      <c r="G201" s="150" t="s">
        <v>189</v>
      </c>
      <c r="H201" s="151">
        <v>149.43</v>
      </c>
      <c r="I201" s="152"/>
      <c r="J201" s="152">
        <f>ROUND(I201*H201,2)</f>
        <v>0</v>
      </c>
      <c r="K201" s="149" t="s">
        <v>190</v>
      </c>
      <c r="L201" s="31"/>
      <c r="M201" s="153" t="s">
        <v>1</v>
      </c>
      <c r="N201" s="154" t="s">
        <v>42</v>
      </c>
      <c r="O201" s="155">
        <v>0.106</v>
      </c>
      <c r="P201" s="155">
        <f>O201*H201</f>
        <v>15.83958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7" t="s">
        <v>97</v>
      </c>
      <c r="AT201" s="157" t="s">
        <v>186</v>
      </c>
      <c r="AU201" s="157" t="s">
        <v>86</v>
      </c>
      <c r="AY201" s="18" t="s">
        <v>184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8" t="s">
        <v>84</v>
      </c>
      <c r="BK201" s="158">
        <f>ROUND(I201*H201,2)</f>
        <v>0</v>
      </c>
      <c r="BL201" s="18" t="s">
        <v>97</v>
      </c>
      <c r="BM201" s="157" t="s">
        <v>1776</v>
      </c>
    </row>
    <row r="202" spans="1:65" s="2" customFormat="1" ht="62.75" customHeight="1" x14ac:dyDescent="0.15">
      <c r="A202" s="30"/>
      <c r="B202" s="146"/>
      <c r="C202" s="147" t="s">
        <v>288</v>
      </c>
      <c r="D202" s="147" t="s">
        <v>186</v>
      </c>
      <c r="E202" s="148" t="s">
        <v>1036</v>
      </c>
      <c r="F202" s="149" t="s">
        <v>1037</v>
      </c>
      <c r="G202" s="150" t="s">
        <v>239</v>
      </c>
      <c r="H202" s="151">
        <v>162.12</v>
      </c>
      <c r="I202" s="152"/>
      <c r="J202" s="152">
        <f>ROUND(I202*H202,2)</f>
        <v>0</v>
      </c>
      <c r="K202" s="149" t="s">
        <v>190</v>
      </c>
      <c r="L202" s="31"/>
      <c r="M202" s="153" t="s">
        <v>1</v>
      </c>
      <c r="N202" s="154" t="s">
        <v>42</v>
      </c>
      <c r="O202" s="155">
        <v>0.05</v>
      </c>
      <c r="P202" s="155">
        <f>O202*H202</f>
        <v>8.1059999999999999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7" t="s">
        <v>97</v>
      </c>
      <c r="AT202" s="157" t="s">
        <v>186</v>
      </c>
      <c r="AU202" s="157" t="s">
        <v>86</v>
      </c>
      <c r="AY202" s="18" t="s">
        <v>184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8" t="s">
        <v>84</v>
      </c>
      <c r="BK202" s="158">
        <f>ROUND(I202*H202,2)</f>
        <v>0</v>
      </c>
      <c r="BL202" s="18" t="s">
        <v>97</v>
      </c>
      <c r="BM202" s="157" t="s">
        <v>1777</v>
      </c>
    </row>
    <row r="203" spans="1:65" s="13" customFormat="1" x14ac:dyDescent="0.15">
      <c r="B203" s="163"/>
      <c r="D203" s="159" t="s">
        <v>194</v>
      </c>
      <c r="E203" s="164" t="s">
        <v>1</v>
      </c>
      <c r="F203" s="165" t="s">
        <v>1039</v>
      </c>
      <c r="H203" s="164" t="s">
        <v>1</v>
      </c>
      <c r="L203" s="163"/>
      <c r="M203" s="166"/>
      <c r="N203" s="167"/>
      <c r="O203" s="167"/>
      <c r="P203" s="167"/>
      <c r="Q203" s="167"/>
      <c r="R203" s="167"/>
      <c r="S203" s="167"/>
      <c r="T203" s="168"/>
      <c r="AT203" s="164" t="s">
        <v>194</v>
      </c>
      <c r="AU203" s="164" t="s">
        <v>86</v>
      </c>
      <c r="AV203" s="13" t="s">
        <v>84</v>
      </c>
      <c r="AW203" s="13" t="s">
        <v>32</v>
      </c>
      <c r="AX203" s="13" t="s">
        <v>77</v>
      </c>
      <c r="AY203" s="164" t="s">
        <v>184</v>
      </c>
    </row>
    <row r="204" spans="1:65" s="14" customFormat="1" x14ac:dyDescent="0.15">
      <c r="B204" s="169"/>
      <c r="D204" s="159" t="s">
        <v>194</v>
      </c>
      <c r="E204" s="170" t="s">
        <v>1</v>
      </c>
      <c r="F204" s="171" t="s">
        <v>1778</v>
      </c>
      <c r="H204" s="172">
        <v>162.12</v>
      </c>
      <c r="L204" s="169"/>
      <c r="M204" s="173"/>
      <c r="N204" s="174"/>
      <c r="O204" s="174"/>
      <c r="P204" s="174"/>
      <c r="Q204" s="174"/>
      <c r="R204" s="174"/>
      <c r="S204" s="174"/>
      <c r="T204" s="175"/>
      <c r="AT204" s="170" t="s">
        <v>194</v>
      </c>
      <c r="AU204" s="170" t="s">
        <v>86</v>
      </c>
      <c r="AV204" s="14" t="s">
        <v>86</v>
      </c>
      <c r="AW204" s="14" t="s">
        <v>32</v>
      </c>
      <c r="AX204" s="14" t="s">
        <v>84</v>
      </c>
      <c r="AY204" s="170" t="s">
        <v>184</v>
      </c>
    </row>
    <row r="205" spans="1:65" s="2" customFormat="1" ht="62.75" customHeight="1" x14ac:dyDescent="0.15">
      <c r="A205" s="30"/>
      <c r="B205" s="146"/>
      <c r="C205" s="147" t="s">
        <v>7</v>
      </c>
      <c r="D205" s="147" t="s">
        <v>186</v>
      </c>
      <c r="E205" s="148" t="s">
        <v>3118</v>
      </c>
      <c r="F205" s="149" t="s">
        <v>3132</v>
      </c>
      <c r="G205" s="150" t="s">
        <v>239</v>
      </c>
      <c r="H205" s="151">
        <v>91.647999999999996</v>
      </c>
      <c r="I205" s="152"/>
      <c r="J205" s="152">
        <f>ROUND(I205*H205,2)</f>
        <v>0</v>
      </c>
      <c r="K205" s="149"/>
      <c r="L205" s="31"/>
      <c r="M205" s="153" t="s">
        <v>1</v>
      </c>
      <c r="N205" s="154" t="s">
        <v>42</v>
      </c>
      <c r="O205" s="155">
        <v>8.6999999999999994E-2</v>
      </c>
      <c r="P205" s="155">
        <f>O205*H205</f>
        <v>7.9733759999999991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7" t="s">
        <v>97</v>
      </c>
      <c r="AT205" s="157" t="s">
        <v>186</v>
      </c>
      <c r="AU205" s="157" t="s">
        <v>86</v>
      </c>
      <c r="AY205" s="18" t="s">
        <v>184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8" t="s">
        <v>84</v>
      </c>
      <c r="BK205" s="158">
        <f>ROUND(I205*H205,2)</f>
        <v>0</v>
      </c>
      <c r="BL205" s="18" t="s">
        <v>97</v>
      </c>
      <c r="BM205" s="157" t="s">
        <v>1779</v>
      </c>
    </row>
    <row r="206" spans="1:65" s="13" customFormat="1" x14ac:dyDescent="0.15">
      <c r="B206" s="163"/>
      <c r="D206" s="159" t="s">
        <v>194</v>
      </c>
      <c r="E206" s="164" t="s">
        <v>1</v>
      </c>
      <c r="F206" s="165" t="s">
        <v>294</v>
      </c>
      <c r="H206" s="164" t="s">
        <v>1</v>
      </c>
      <c r="L206" s="163"/>
      <c r="M206" s="166"/>
      <c r="N206" s="167"/>
      <c r="O206" s="167"/>
      <c r="P206" s="167"/>
      <c r="Q206" s="167"/>
      <c r="R206" s="167"/>
      <c r="S206" s="167"/>
      <c r="T206" s="168"/>
      <c r="AT206" s="164" t="s">
        <v>194</v>
      </c>
      <c r="AU206" s="164" t="s">
        <v>86</v>
      </c>
      <c r="AV206" s="13" t="s">
        <v>84</v>
      </c>
      <c r="AW206" s="13" t="s">
        <v>32</v>
      </c>
      <c r="AX206" s="13" t="s">
        <v>77</v>
      </c>
      <c r="AY206" s="164" t="s">
        <v>184</v>
      </c>
    </row>
    <row r="207" spans="1:65" s="14" customFormat="1" x14ac:dyDescent="0.15">
      <c r="B207" s="169"/>
      <c r="D207" s="159" t="s">
        <v>194</v>
      </c>
      <c r="E207" s="170" t="s">
        <v>1</v>
      </c>
      <c r="F207" s="171" t="s">
        <v>1780</v>
      </c>
      <c r="H207" s="172">
        <v>172.708</v>
      </c>
      <c r="L207" s="169"/>
      <c r="M207" s="173"/>
      <c r="N207" s="174"/>
      <c r="O207" s="174"/>
      <c r="P207" s="174"/>
      <c r="Q207" s="174"/>
      <c r="R207" s="174"/>
      <c r="S207" s="174"/>
      <c r="T207" s="175"/>
      <c r="AT207" s="170" t="s">
        <v>194</v>
      </c>
      <c r="AU207" s="170" t="s">
        <v>86</v>
      </c>
      <c r="AV207" s="14" t="s">
        <v>86</v>
      </c>
      <c r="AW207" s="14" t="s">
        <v>32</v>
      </c>
      <c r="AX207" s="14" t="s">
        <v>77</v>
      </c>
      <c r="AY207" s="170" t="s">
        <v>184</v>
      </c>
    </row>
    <row r="208" spans="1:65" s="14" customFormat="1" x14ac:dyDescent="0.15">
      <c r="B208" s="169"/>
      <c r="D208" s="159" t="s">
        <v>194</v>
      </c>
      <c r="E208" s="170" t="s">
        <v>1</v>
      </c>
      <c r="F208" s="171" t="s">
        <v>1781</v>
      </c>
      <c r="H208" s="172">
        <v>-81.06</v>
      </c>
      <c r="L208" s="169"/>
      <c r="M208" s="173"/>
      <c r="N208" s="174"/>
      <c r="O208" s="174"/>
      <c r="P208" s="174"/>
      <c r="Q208" s="174"/>
      <c r="R208" s="174"/>
      <c r="S208" s="174"/>
      <c r="T208" s="175"/>
      <c r="AT208" s="170" t="s">
        <v>194</v>
      </c>
      <c r="AU208" s="170" t="s">
        <v>86</v>
      </c>
      <c r="AV208" s="14" t="s">
        <v>86</v>
      </c>
      <c r="AW208" s="14" t="s">
        <v>32</v>
      </c>
      <c r="AX208" s="14" t="s">
        <v>77</v>
      </c>
      <c r="AY208" s="170" t="s">
        <v>184</v>
      </c>
    </row>
    <row r="209" spans="1:65" s="15" customFormat="1" x14ac:dyDescent="0.15">
      <c r="B209" s="176"/>
      <c r="D209" s="159" t="s">
        <v>194</v>
      </c>
      <c r="E209" s="177" t="s">
        <v>1</v>
      </c>
      <c r="F209" s="178" t="s">
        <v>242</v>
      </c>
      <c r="H209" s="179">
        <v>91.647999999999996</v>
      </c>
      <c r="L209" s="176"/>
      <c r="M209" s="180"/>
      <c r="N209" s="181"/>
      <c r="O209" s="181"/>
      <c r="P209" s="181"/>
      <c r="Q209" s="181"/>
      <c r="R209" s="181"/>
      <c r="S209" s="181"/>
      <c r="T209" s="182"/>
      <c r="AT209" s="177" t="s">
        <v>194</v>
      </c>
      <c r="AU209" s="177" t="s">
        <v>86</v>
      </c>
      <c r="AV209" s="15" t="s">
        <v>97</v>
      </c>
      <c r="AW209" s="15" t="s">
        <v>32</v>
      </c>
      <c r="AX209" s="15" t="s">
        <v>84</v>
      </c>
      <c r="AY209" s="177" t="s">
        <v>184</v>
      </c>
    </row>
    <row r="210" spans="1:65" s="2" customFormat="1" ht="62.75" customHeight="1" x14ac:dyDescent="0.15">
      <c r="A210" s="30"/>
      <c r="B210" s="146"/>
      <c r="C210" s="147" t="s">
        <v>296</v>
      </c>
      <c r="D210" s="147" t="s">
        <v>186</v>
      </c>
      <c r="E210" s="148" t="s">
        <v>3120</v>
      </c>
      <c r="F210" s="149" t="s">
        <v>3133</v>
      </c>
      <c r="G210" s="150" t="s">
        <v>239</v>
      </c>
      <c r="H210" s="151">
        <v>172.708</v>
      </c>
      <c r="I210" s="152"/>
      <c r="J210" s="152">
        <f>ROUND(I210*H210,2)</f>
        <v>0</v>
      </c>
      <c r="K210" s="149"/>
      <c r="L210" s="31"/>
      <c r="M210" s="153" t="s">
        <v>1</v>
      </c>
      <c r="N210" s="154" t="s">
        <v>42</v>
      </c>
      <c r="O210" s="155">
        <v>9.9000000000000005E-2</v>
      </c>
      <c r="P210" s="155">
        <f>O210*H210</f>
        <v>17.098092000000001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7" t="s">
        <v>97</v>
      </c>
      <c r="AT210" s="157" t="s">
        <v>186</v>
      </c>
      <c r="AU210" s="157" t="s">
        <v>86</v>
      </c>
      <c r="AY210" s="18" t="s">
        <v>184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8" t="s">
        <v>84</v>
      </c>
      <c r="BK210" s="158">
        <f>ROUND(I210*H210,2)</f>
        <v>0</v>
      </c>
      <c r="BL210" s="18" t="s">
        <v>97</v>
      </c>
      <c r="BM210" s="157" t="s">
        <v>1782</v>
      </c>
    </row>
    <row r="211" spans="1:65" s="13" customFormat="1" x14ac:dyDescent="0.15">
      <c r="B211" s="163"/>
      <c r="D211" s="159" t="s">
        <v>194</v>
      </c>
      <c r="E211" s="164" t="s">
        <v>1</v>
      </c>
      <c r="F211" s="165" t="s">
        <v>294</v>
      </c>
      <c r="H211" s="164" t="s">
        <v>1</v>
      </c>
      <c r="L211" s="163"/>
      <c r="M211" s="166"/>
      <c r="N211" s="167"/>
      <c r="O211" s="167"/>
      <c r="P211" s="167"/>
      <c r="Q211" s="167"/>
      <c r="R211" s="167"/>
      <c r="S211" s="167"/>
      <c r="T211" s="168"/>
      <c r="AT211" s="164" t="s">
        <v>194</v>
      </c>
      <c r="AU211" s="164" t="s">
        <v>86</v>
      </c>
      <c r="AV211" s="13" t="s">
        <v>84</v>
      </c>
      <c r="AW211" s="13" t="s">
        <v>32</v>
      </c>
      <c r="AX211" s="13" t="s">
        <v>77</v>
      </c>
      <c r="AY211" s="164" t="s">
        <v>184</v>
      </c>
    </row>
    <row r="212" spans="1:65" s="14" customFormat="1" x14ac:dyDescent="0.15">
      <c r="B212" s="169"/>
      <c r="D212" s="159" t="s">
        <v>194</v>
      </c>
      <c r="E212" s="170" t="s">
        <v>1</v>
      </c>
      <c r="F212" s="171" t="s">
        <v>1780</v>
      </c>
      <c r="H212" s="172">
        <v>172.708</v>
      </c>
      <c r="L212" s="169"/>
      <c r="M212" s="173"/>
      <c r="N212" s="174"/>
      <c r="O212" s="174"/>
      <c r="P212" s="174"/>
      <c r="Q212" s="174"/>
      <c r="R212" s="174"/>
      <c r="S212" s="174"/>
      <c r="T212" s="175"/>
      <c r="AT212" s="170" t="s">
        <v>194</v>
      </c>
      <c r="AU212" s="170" t="s">
        <v>86</v>
      </c>
      <c r="AV212" s="14" t="s">
        <v>86</v>
      </c>
      <c r="AW212" s="14" t="s">
        <v>32</v>
      </c>
      <c r="AX212" s="14" t="s">
        <v>84</v>
      </c>
      <c r="AY212" s="170" t="s">
        <v>184</v>
      </c>
    </row>
    <row r="213" spans="1:65" s="2" customFormat="1" ht="62.75" customHeight="1" x14ac:dyDescent="0.15">
      <c r="A213" s="30"/>
      <c r="B213" s="146"/>
      <c r="C213" s="147" t="s">
        <v>299</v>
      </c>
      <c r="D213" s="147" t="s">
        <v>186</v>
      </c>
      <c r="E213" s="148" t="s">
        <v>1783</v>
      </c>
      <c r="F213" s="149" t="s">
        <v>1784</v>
      </c>
      <c r="G213" s="150" t="s">
        <v>239</v>
      </c>
      <c r="H213" s="151">
        <v>442.5</v>
      </c>
      <c r="I213" s="152"/>
      <c r="J213" s="152">
        <f>ROUND(I213*H213,2)</f>
        <v>0</v>
      </c>
      <c r="K213" s="149" t="s">
        <v>1</v>
      </c>
      <c r="L213" s="31"/>
      <c r="M213" s="153" t="s">
        <v>1</v>
      </c>
      <c r="N213" s="154" t="s">
        <v>42</v>
      </c>
      <c r="O213" s="155">
        <v>0.39400000000000002</v>
      </c>
      <c r="P213" s="155">
        <f>O213*H213</f>
        <v>174.345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7" t="s">
        <v>97</v>
      </c>
      <c r="AT213" s="157" t="s">
        <v>186</v>
      </c>
      <c r="AU213" s="157" t="s">
        <v>86</v>
      </c>
      <c r="AY213" s="18" t="s">
        <v>184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8" t="s">
        <v>84</v>
      </c>
      <c r="BK213" s="158">
        <f>ROUND(I213*H213,2)</f>
        <v>0</v>
      </c>
      <c r="BL213" s="18" t="s">
        <v>97</v>
      </c>
      <c r="BM213" s="157" t="s">
        <v>1785</v>
      </c>
    </row>
    <row r="214" spans="1:65" s="13" customFormat="1" x14ac:dyDescent="0.15">
      <c r="B214" s="163"/>
      <c r="D214" s="159" t="s">
        <v>194</v>
      </c>
      <c r="E214" s="164" t="s">
        <v>1</v>
      </c>
      <c r="F214" s="165" t="s">
        <v>1786</v>
      </c>
      <c r="H214" s="164" t="s">
        <v>1</v>
      </c>
      <c r="L214" s="163"/>
      <c r="M214" s="166"/>
      <c r="N214" s="167"/>
      <c r="O214" s="167"/>
      <c r="P214" s="167"/>
      <c r="Q214" s="167"/>
      <c r="R214" s="167"/>
      <c r="S214" s="167"/>
      <c r="T214" s="168"/>
      <c r="AT214" s="164" t="s">
        <v>194</v>
      </c>
      <c r="AU214" s="164" t="s">
        <v>86</v>
      </c>
      <c r="AV214" s="13" t="s">
        <v>84</v>
      </c>
      <c r="AW214" s="13" t="s">
        <v>32</v>
      </c>
      <c r="AX214" s="13" t="s">
        <v>77</v>
      </c>
      <c r="AY214" s="164" t="s">
        <v>184</v>
      </c>
    </row>
    <row r="215" spans="1:65" s="13" customFormat="1" x14ac:dyDescent="0.15">
      <c r="B215" s="163"/>
      <c r="D215" s="159" t="s">
        <v>194</v>
      </c>
      <c r="E215" s="164" t="s">
        <v>1</v>
      </c>
      <c r="F215" s="165" t="s">
        <v>1787</v>
      </c>
      <c r="H215" s="164" t="s">
        <v>1</v>
      </c>
      <c r="L215" s="163"/>
      <c r="M215" s="166"/>
      <c r="N215" s="167"/>
      <c r="O215" s="167"/>
      <c r="P215" s="167"/>
      <c r="Q215" s="167"/>
      <c r="R215" s="167"/>
      <c r="S215" s="167"/>
      <c r="T215" s="168"/>
      <c r="AT215" s="164" t="s">
        <v>194</v>
      </c>
      <c r="AU215" s="164" t="s">
        <v>86</v>
      </c>
      <c r="AV215" s="13" t="s">
        <v>84</v>
      </c>
      <c r="AW215" s="13" t="s">
        <v>32</v>
      </c>
      <c r="AX215" s="13" t="s">
        <v>77</v>
      </c>
      <c r="AY215" s="164" t="s">
        <v>184</v>
      </c>
    </row>
    <row r="216" spans="1:65" s="13" customFormat="1" x14ac:dyDescent="0.15">
      <c r="B216" s="163"/>
      <c r="D216" s="159" t="s">
        <v>194</v>
      </c>
      <c r="E216" s="164" t="s">
        <v>1</v>
      </c>
      <c r="F216" s="165" t="s">
        <v>508</v>
      </c>
      <c r="H216" s="164" t="s">
        <v>1</v>
      </c>
      <c r="L216" s="163"/>
      <c r="M216" s="166"/>
      <c r="N216" s="167"/>
      <c r="O216" s="167"/>
      <c r="P216" s="167"/>
      <c r="Q216" s="167"/>
      <c r="R216" s="167"/>
      <c r="S216" s="167"/>
      <c r="T216" s="168"/>
      <c r="AT216" s="164" t="s">
        <v>194</v>
      </c>
      <c r="AU216" s="164" t="s">
        <v>86</v>
      </c>
      <c r="AV216" s="13" t="s">
        <v>84</v>
      </c>
      <c r="AW216" s="13" t="s">
        <v>32</v>
      </c>
      <c r="AX216" s="13" t="s">
        <v>77</v>
      </c>
      <c r="AY216" s="164" t="s">
        <v>184</v>
      </c>
    </row>
    <row r="217" spans="1:65" s="13" customFormat="1" x14ac:dyDescent="0.15">
      <c r="B217" s="163"/>
      <c r="D217" s="159" t="s">
        <v>194</v>
      </c>
      <c r="E217" s="164" t="s">
        <v>1</v>
      </c>
      <c r="F217" s="165" t="s">
        <v>1788</v>
      </c>
      <c r="H217" s="164" t="s">
        <v>1</v>
      </c>
      <c r="L217" s="163"/>
      <c r="M217" s="166"/>
      <c r="N217" s="167"/>
      <c r="O217" s="167"/>
      <c r="P217" s="167"/>
      <c r="Q217" s="167"/>
      <c r="R217" s="167"/>
      <c r="S217" s="167"/>
      <c r="T217" s="168"/>
      <c r="AT217" s="164" t="s">
        <v>194</v>
      </c>
      <c r="AU217" s="164" t="s">
        <v>86</v>
      </c>
      <c r="AV217" s="13" t="s">
        <v>84</v>
      </c>
      <c r="AW217" s="13" t="s">
        <v>32</v>
      </c>
      <c r="AX217" s="13" t="s">
        <v>77</v>
      </c>
      <c r="AY217" s="164" t="s">
        <v>184</v>
      </c>
    </row>
    <row r="218" spans="1:65" s="13" customFormat="1" ht="22" x14ac:dyDescent="0.15">
      <c r="B218" s="163"/>
      <c r="D218" s="159" t="s">
        <v>194</v>
      </c>
      <c r="E218" s="164" t="s">
        <v>1</v>
      </c>
      <c r="F218" s="165" t="s">
        <v>1789</v>
      </c>
      <c r="H218" s="164" t="s">
        <v>1</v>
      </c>
      <c r="L218" s="163"/>
      <c r="M218" s="166"/>
      <c r="N218" s="167"/>
      <c r="O218" s="167"/>
      <c r="P218" s="167"/>
      <c r="Q218" s="167"/>
      <c r="R218" s="167"/>
      <c r="S218" s="167"/>
      <c r="T218" s="168"/>
      <c r="AT218" s="164" t="s">
        <v>194</v>
      </c>
      <c r="AU218" s="164" t="s">
        <v>86</v>
      </c>
      <c r="AV218" s="13" t="s">
        <v>84</v>
      </c>
      <c r="AW218" s="13" t="s">
        <v>32</v>
      </c>
      <c r="AX218" s="13" t="s">
        <v>77</v>
      </c>
      <c r="AY218" s="164" t="s">
        <v>184</v>
      </c>
    </row>
    <row r="219" spans="1:65" s="14" customFormat="1" x14ac:dyDescent="0.15">
      <c r="B219" s="169"/>
      <c r="D219" s="159" t="s">
        <v>194</v>
      </c>
      <c r="E219" s="170" t="s">
        <v>1</v>
      </c>
      <c r="F219" s="171" t="s">
        <v>1790</v>
      </c>
      <c r="H219" s="172">
        <v>442.5</v>
      </c>
      <c r="L219" s="169"/>
      <c r="M219" s="173"/>
      <c r="N219" s="174"/>
      <c r="O219" s="174"/>
      <c r="P219" s="174"/>
      <c r="Q219" s="174"/>
      <c r="R219" s="174"/>
      <c r="S219" s="174"/>
      <c r="T219" s="175"/>
      <c r="AT219" s="170" t="s">
        <v>194</v>
      </c>
      <c r="AU219" s="170" t="s">
        <v>86</v>
      </c>
      <c r="AV219" s="14" t="s">
        <v>86</v>
      </c>
      <c r="AW219" s="14" t="s">
        <v>32</v>
      </c>
      <c r="AX219" s="14" t="s">
        <v>84</v>
      </c>
      <c r="AY219" s="170" t="s">
        <v>184</v>
      </c>
    </row>
    <row r="220" spans="1:65" s="2" customFormat="1" ht="44.25" customHeight="1" x14ac:dyDescent="0.15">
      <c r="A220" s="30"/>
      <c r="B220" s="146"/>
      <c r="C220" s="147" t="s">
        <v>302</v>
      </c>
      <c r="D220" s="147" t="s">
        <v>186</v>
      </c>
      <c r="E220" s="148" t="s">
        <v>3122</v>
      </c>
      <c r="F220" s="149" t="s">
        <v>3123</v>
      </c>
      <c r="G220" s="150" t="s">
        <v>239</v>
      </c>
      <c r="H220" s="151">
        <f>SUM(H223)</f>
        <v>264.35599999999999</v>
      </c>
      <c r="I220" s="152"/>
      <c r="J220" s="152">
        <f>ROUND(I220*H220,2)</f>
        <v>0</v>
      </c>
      <c r="K220" s="149"/>
      <c r="L220" s="31"/>
      <c r="M220" s="153" t="s">
        <v>1</v>
      </c>
      <c r="N220" s="154" t="s">
        <v>42</v>
      </c>
      <c r="O220" s="155">
        <v>0</v>
      </c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7" t="s">
        <v>97</v>
      </c>
      <c r="AT220" s="157" t="s">
        <v>186</v>
      </c>
      <c r="AU220" s="157" t="s">
        <v>86</v>
      </c>
      <c r="AY220" s="18" t="s">
        <v>184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8" t="s">
        <v>84</v>
      </c>
      <c r="BK220" s="158">
        <f>ROUND(I220*H220,2)</f>
        <v>0</v>
      </c>
      <c r="BL220" s="18" t="s">
        <v>97</v>
      </c>
      <c r="BM220" s="157" t="s">
        <v>1791</v>
      </c>
    </row>
    <row r="221" spans="1:65" s="14" customFormat="1" x14ac:dyDescent="0.15">
      <c r="B221" s="169"/>
      <c r="D221" s="159" t="s">
        <v>194</v>
      </c>
      <c r="E221" s="170" t="s">
        <v>1</v>
      </c>
      <c r="F221" s="171">
        <v>91.647999999999996</v>
      </c>
      <c r="H221" s="172">
        <v>91.647999999999996</v>
      </c>
      <c r="L221" s="169"/>
      <c r="M221" s="173"/>
      <c r="N221" s="174"/>
      <c r="O221" s="174"/>
      <c r="P221" s="174"/>
      <c r="Q221" s="174"/>
      <c r="R221" s="174"/>
      <c r="S221" s="174"/>
      <c r="T221" s="175"/>
      <c r="AT221" s="170" t="s">
        <v>194</v>
      </c>
      <c r="AU221" s="170" t="s">
        <v>86</v>
      </c>
      <c r="AV221" s="14" t="s">
        <v>86</v>
      </c>
      <c r="AW221" s="14" t="s">
        <v>32</v>
      </c>
      <c r="AX221" s="14" t="s">
        <v>77</v>
      </c>
      <c r="AY221" s="170" t="s">
        <v>184</v>
      </c>
    </row>
    <row r="222" spans="1:65" s="14" customFormat="1" x14ac:dyDescent="0.15">
      <c r="B222" s="169"/>
      <c r="D222" s="159" t="s">
        <v>194</v>
      </c>
      <c r="E222" s="170" t="s">
        <v>1</v>
      </c>
      <c r="F222" s="171">
        <v>172.708</v>
      </c>
      <c r="H222" s="172">
        <v>172.708</v>
      </c>
      <c r="L222" s="169"/>
      <c r="M222" s="173"/>
      <c r="N222" s="174"/>
      <c r="O222" s="174"/>
      <c r="P222" s="174"/>
      <c r="Q222" s="174"/>
      <c r="R222" s="174"/>
      <c r="S222" s="174"/>
      <c r="T222" s="175"/>
      <c r="AT222" s="170" t="s">
        <v>194</v>
      </c>
      <c r="AU222" s="170" t="s">
        <v>86</v>
      </c>
      <c r="AV222" s="14" t="s">
        <v>86</v>
      </c>
      <c r="AW222" s="14" t="s">
        <v>32</v>
      </c>
      <c r="AX222" s="14" t="s">
        <v>77</v>
      </c>
      <c r="AY222" s="170" t="s">
        <v>184</v>
      </c>
    </row>
    <row r="223" spans="1:65" s="15" customFormat="1" x14ac:dyDescent="0.15">
      <c r="B223" s="176"/>
      <c r="D223" s="159" t="s">
        <v>194</v>
      </c>
      <c r="E223" s="177" t="s">
        <v>1</v>
      </c>
      <c r="F223" s="178" t="s">
        <v>242</v>
      </c>
      <c r="H223" s="179">
        <f>SUM(H221:H222)</f>
        <v>264.35599999999999</v>
      </c>
      <c r="L223" s="176"/>
      <c r="M223" s="180"/>
      <c r="N223" s="181"/>
      <c r="O223" s="181"/>
      <c r="P223" s="181"/>
      <c r="Q223" s="181"/>
      <c r="R223" s="181"/>
      <c r="S223" s="181"/>
      <c r="T223" s="182"/>
      <c r="AT223" s="177" t="s">
        <v>194</v>
      </c>
      <c r="AU223" s="177" t="s">
        <v>86</v>
      </c>
      <c r="AV223" s="15" t="s">
        <v>97</v>
      </c>
      <c r="AW223" s="15" t="s">
        <v>32</v>
      </c>
      <c r="AX223" s="15" t="s">
        <v>84</v>
      </c>
      <c r="AY223" s="177" t="s">
        <v>184</v>
      </c>
    </row>
    <row r="224" spans="1:65" s="2" customFormat="1" ht="44.25" customHeight="1" x14ac:dyDescent="0.15">
      <c r="A224" s="30"/>
      <c r="B224" s="146"/>
      <c r="C224" s="147" t="s">
        <v>309</v>
      </c>
      <c r="D224" s="147" t="s">
        <v>186</v>
      </c>
      <c r="E224" s="148" t="s">
        <v>303</v>
      </c>
      <c r="F224" s="149" t="s">
        <v>304</v>
      </c>
      <c r="G224" s="150" t="s">
        <v>239</v>
      </c>
      <c r="H224" s="151">
        <v>81.06</v>
      </c>
      <c r="I224" s="152"/>
      <c r="J224" s="152">
        <f>ROUND(I224*H224,2)</f>
        <v>0</v>
      </c>
      <c r="K224" s="149" t="s">
        <v>190</v>
      </c>
      <c r="L224" s="31"/>
      <c r="M224" s="153" t="s">
        <v>1</v>
      </c>
      <c r="N224" s="154" t="s">
        <v>42</v>
      </c>
      <c r="O224" s="155">
        <v>0.32800000000000001</v>
      </c>
      <c r="P224" s="155">
        <f>O224*H224</f>
        <v>26.587680000000002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7" t="s">
        <v>97</v>
      </c>
      <c r="AT224" s="157" t="s">
        <v>186</v>
      </c>
      <c r="AU224" s="157" t="s">
        <v>86</v>
      </c>
      <c r="AY224" s="18" t="s">
        <v>184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8" t="s">
        <v>84</v>
      </c>
      <c r="BK224" s="158">
        <f>ROUND(I224*H224,2)</f>
        <v>0</v>
      </c>
      <c r="BL224" s="18" t="s">
        <v>97</v>
      </c>
      <c r="BM224" s="157" t="s">
        <v>1792</v>
      </c>
    </row>
    <row r="225" spans="1:65" s="13" customFormat="1" x14ac:dyDescent="0.15">
      <c r="B225" s="163"/>
      <c r="D225" s="159" t="s">
        <v>194</v>
      </c>
      <c r="E225" s="164" t="s">
        <v>1</v>
      </c>
      <c r="F225" s="165" t="s">
        <v>265</v>
      </c>
      <c r="H225" s="164" t="s">
        <v>1</v>
      </c>
      <c r="L225" s="163"/>
      <c r="M225" s="166"/>
      <c r="N225" s="167"/>
      <c r="O225" s="167"/>
      <c r="P225" s="167"/>
      <c r="Q225" s="167"/>
      <c r="R225" s="167"/>
      <c r="S225" s="167"/>
      <c r="T225" s="168"/>
      <c r="AT225" s="164" t="s">
        <v>194</v>
      </c>
      <c r="AU225" s="164" t="s">
        <v>86</v>
      </c>
      <c r="AV225" s="13" t="s">
        <v>84</v>
      </c>
      <c r="AW225" s="13" t="s">
        <v>32</v>
      </c>
      <c r="AX225" s="13" t="s">
        <v>77</v>
      </c>
      <c r="AY225" s="164" t="s">
        <v>184</v>
      </c>
    </row>
    <row r="226" spans="1:65" s="13" customFormat="1" x14ac:dyDescent="0.15">
      <c r="B226" s="163"/>
      <c r="D226" s="159" t="s">
        <v>194</v>
      </c>
      <c r="E226" s="164" t="s">
        <v>1</v>
      </c>
      <c r="F226" s="165" t="s">
        <v>246</v>
      </c>
      <c r="H226" s="164" t="s">
        <v>1</v>
      </c>
      <c r="L226" s="163"/>
      <c r="M226" s="166"/>
      <c r="N226" s="167"/>
      <c r="O226" s="167"/>
      <c r="P226" s="167"/>
      <c r="Q226" s="167"/>
      <c r="R226" s="167"/>
      <c r="S226" s="167"/>
      <c r="T226" s="168"/>
      <c r="AT226" s="164" t="s">
        <v>194</v>
      </c>
      <c r="AU226" s="164" t="s">
        <v>86</v>
      </c>
      <c r="AV226" s="13" t="s">
        <v>84</v>
      </c>
      <c r="AW226" s="13" t="s">
        <v>32</v>
      </c>
      <c r="AX226" s="13" t="s">
        <v>77</v>
      </c>
      <c r="AY226" s="164" t="s">
        <v>184</v>
      </c>
    </row>
    <row r="227" spans="1:65" s="14" customFormat="1" x14ac:dyDescent="0.15">
      <c r="B227" s="169"/>
      <c r="D227" s="159" t="s">
        <v>194</v>
      </c>
      <c r="E227" s="170" t="s">
        <v>1</v>
      </c>
      <c r="F227" s="171" t="s">
        <v>1793</v>
      </c>
      <c r="H227" s="172">
        <v>81.06</v>
      </c>
      <c r="L227" s="169"/>
      <c r="M227" s="173"/>
      <c r="N227" s="174"/>
      <c r="O227" s="174"/>
      <c r="P227" s="174"/>
      <c r="Q227" s="174"/>
      <c r="R227" s="174"/>
      <c r="S227" s="174"/>
      <c r="T227" s="175"/>
      <c r="AT227" s="170" t="s">
        <v>194</v>
      </c>
      <c r="AU227" s="170" t="s">
        <v>86</v>
      </c>
      <c r="AV227" s="14" t="s">
        <v>86</v>
      </c>
      <c r="AW227" s="14" t="s">
        <v>32</v>
      </c>
      <c r="AX227" s="14" t="s">
        <v>84</v>
      </c>
      <c r="AY227" s="170" t="s">
        <v>184</v>
      </c>
    </row>
    <row r="228" spans="1:65" s="2" customFormat="1" ht="66.75" customHeight="1" x14ac:dyDescent="0.15">
      <c r="A228" s="30"/>
      <c r="B228" s="146"/>
      <c r="C228" s="147" t="s">
        <v>317</v>
      </c>
      <c r="D228" s="147" t="s">
        <v>186</v>
      </c>
      <c r="E228" s="148" t="s">
        <v>318</v>
      </c>
      <c r="F228" s="149" t="s">
        <v>319</v>
      </c>
      <c r="G228" s="150" t="s">
        <v>239</v>
      </c>
      <c r="H228" s="151">
        <v>31.09</v>
      </c>
      <c r="I228" s="152"/>
      <c r="J228" s="152">
        <f>ROUND(I228*H228,2)</f>
        <v>0</v>
      </c>
      <c r="K228" s="149" t="s">
        <v>190</v>
      </c>
      <c r="L228" s="31"/>
      <c r="M228" s="153" t="s">
        <v>1</v>
      </c>
      <c r="N228" s="154" t="s">
        <v>42</v>
      </c>
      <c r="O228" s="155">
        <v>0.435</v>
      </c>
      <c r="P228" s="155">
        <f>O228*H228</f>
        <v>13.524150000000001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7" t="s">
        <v>97</v>
      </c>
      <c r="AT228" s="157" t="s">
        <v>186</v>
      </c>
      <c r="AU228" s="157" t="s">
        <v>86</v>
      </c>
      <c r="AY228" s="18" t="s">
        <v>184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8" t="s">
        <v>84</v>
      </c>
      <c r="BK228" s="158">
        <f>ROUND(I228*H228,2)</f>
        <v>0</v>
      </c>
      <c r="BL228" s="18" t="s">
        <v>97</v>
      </c>
      <c r="BM228" s="157" t="s">
        <v>1794</v>
      </c>
    </row>
    <row r="229" spans="1:65" s="13" customFormat="1" x14ac:dyDescent="0.15">
      <c r="B229" s="163"/>
      <c r="D229" s="159" t="s">
        <v>194</v>
      </c>
      <c r="E229" s="164" t="s">
        <v>1</v>
      </c>
      <c r="F229" s="165" t="s">
        <v>265</v>
      </c>
      <c r="H229" s="164" t="s">
        <v>1</v>
      </c>
      <c r="L229" s="163"/>
      <c r="M229" s="166"/>
      <c r="N229" s="167"/>
      <c r="O229" s="167"/>
      <c r="P229" s="167"/>
      <c r="Q229" s="167"/>
      <c r="R229" s="167"/>
      <c r="S229" s="167"/>
      <c r="T229" s="168"/>
      <c r="AT229" s="164" t="s">
        <v>194</v>
      </c>
      <c r="AU229" s="164" t="s">
        <v>86</v>
      </c>
      <c r="AV229" s="13" t="s">
        <v>84</v>
      </c>
      <c r="AW229" s="13" t="s">
        <v>32</v>
      </c>
      <c r="AX229" s="13" t="s">
        <v>77</v>
      </c>
      <c r="AY229" s="164" t="s">
        <v>184</v>
      </c>
    </row>
    <row r="230" spans="1:65" s="13" customFormat="1" x14ac:dyDescent="0.15">
      <c r="B230" s="163"/>
      <c r="D230" s="159" t="s">
        <v>194</v>
      </c>
      <c r="E230" s="164" t="s">
        <v>1</v>
      </c>
      <c r="F230" s="165" t="s">
        <v>246</v>
      </c>
      <c r="H230" s="164" t="s">
        <v>1</v>
      </c>
      <c r="L230" s="163"/>
      <c r="M230" s="166"/>
      <c r="N230" s="167"/>
      <c r="O230" s="167"/>
      <c r="P230" s="167"/>
      <c r="Q230" s="167"/>
      <c r="R230" s="167"/>
      <c r="S230" s="167"/>
      <c r="T230" s="168"/>
      <c r="AT230" s="164" t="s">
        <v>194</v>
      </c>
      <c r="AU230" s="164" t="s">
        <v>86</v>
      </c>
      <c r="AV230" s="13" t="s">
        <v>84</v>
      </c>
      <c r="AW230" s="13" t="s">
        <v>32</v>
      </c>
      <c r="AX230" s="13" t="s">
        <v>77</v>
      </c>
      <c r="AY230" s="164" t="s">
        <v>184</v>
      </c>
    </row>
    <row r="231" spans="1:65" s="14" customFormat="1" x14ac:dyDescent="0.15">
      <c r="B231" s="169"/>
      <c r="D231" s="159" t="s">
        <v>194</v>
      </c>
      <c r="E231" s="170" t="s">
        <v>1</v>
      </c>
      <c r="F231" s="171" t="s">
        <v>1795</v>
      </c>
      <c r="H231" s="172">
        <v>31.09</v>
      </c>
      <c r="L231" s="169"/>
      <c r="M231" s="173"/>
      <c r="N231" s="174"/>
      <c r="O231" s="174"/>
      <c r="P231" s="174"/>
      <c r="Q231" s="174"/>
      <c r="R231" s="174"/>
      <c r="S231" s="174"/>
      <c r="T231" s="175"/>
      <c r="AT231" s="170" t="s">
        <v>194</v>
      </c>
      <c r="AU231" s="170" t="s">
        <v>86</v>
      </c>
      <c r="AV231" s="14" t="s">
        <v>86</v>
      </c>
      <c r="AW231" s="14" t="s">
        <v>32</v>
      </c>
      <c r="AX231" s="14" t="s">
        <v>84</v>
      </c>
      <c r="AY231" s="170" t="s">
        <v>184</v>
      </c>
    </row>
    <row r="232" spans="1:65" s="2" customFormat="1" ht="16.5" customHeight="1" x14ac:dyDescent="0.15">
      <c r="A232" s="30"/>
      <c r="B232" s="146"/>
      <c r="C232" s="183" t="s">
        <v>323</v>
      </c>
      <c r="D232" s="183" t="s">
        <v>310</v>
      </c>
      <c r="E232" s="184" t="s">
        <v>324</v>
      </c>
      <c r="F232" s="185" t="s">
        <v>325</v>
      </c>
      <c r="G232" s="186" t="s">
        <v>300</v>
      </c>
      <c r="H232" s="187">
        <v>57.517000000000003</v>
      </c>
      <c r="I232" s="188"/>
      <c r="J232" s="188">
        <f>ROUND(I232*H232,2)</f>
        <v>0</v>
      </c>
      <c r="K232" s="185" t="s">
        <v>190</v>
      </c>
      <c r="L232" s="189"/>
      <c r="M232" s="190" t="s">
        <v>1</v>
      </c>
      <c r="N232" s="191" t="s">
        <v>42</v>
      </c>
      <c r="O232" s="155">
        <v>0</v>
      </c>
      <c r="P232" s="155">
        <f>O232*H232</f>
        <v>0</v>
      </c>
      <c r="Q232" s="155">
        <v>1</v>
      </c>
      <c r="R232" s="155">
        <f>Q232*H232</f>
        <v>57.517000000000003</v>
      </c>
      <c r="S232" s="155">
        <v>0</v>
      </c>
      <c r="T232" s="156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7" t="s">
        <v>226</v>
      </c>
      <c r="AT232" s="157" t="s">
        <v>310</v>
      </c>
      <c r="AU232" s="157" t="s">
        <v>86</v>
      </c>
      <c r="AY232" s="18" t="s">
        <v>184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8" t="s">
        <v>84</v>
      </c>
      <c r="BK232" s="158">
        <f>ROUND(I232*H232,2)</f>
        <v>0</v>
      </c>
      <c r="BL232" s="18" t="s">
        <v>97</v>
      </c>
      <c r="BM232" s="157" t="s">
        <v>1796</v>
      </c>
    </row>
    <row r="233" spans="1:65" s="2" customFormat="1" ht="30" x14ac:dyDescent="0.15">
      <c r="A233" s="30"/>
      <c r="B233" s="31"/>
      <c r="C233" s="30"/>
      <c r="D233" s="159" t="s">
        <v>192</v>
      </c>
      <c r="E233" s="30"/>
      <c r="F233" s="160" t="s">
        <v>327</v>
      </c>
      <c r="G233" s="30"/>
      <c r="H233" s="30"/>
      <c r="I233" s="30"/>
      <c r="J233" s="30"/>
      <c r="K233" s="30"/>
      <c r="L233" s="31"/>
      <c r="M233" s="161"/>
      <c r="N233" s="162"/>
      <c r="O233" s="56"/>
      <c r="P233" s="56"/>
      <c r="Q233" s="56"/>
      <c r="R233" s="56"/>
      <c r="S233" s="56"/>
      <c r="T233" s="57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T233" s="18" t="s">
        <v>192</v>
      </c>
      <c r="AU233" s="18" t="s">
        <v>86</v>
      </c>
    </row>
    <row r="234" spans="1:65" s="14" customFormat="1" x14ac:dyDescent="0.15">
      <c r="B234" s="169"/>
      <c r="D234" s="159" t="s">
        <v>194</v>
      </c>
      <c r="F234" s="171" t="s">
        <v>1797</v>
      </c>
      <c r="H234" s="172">
        <v>57.517000000000003</v>
      </c>
      <c r="L234" s="169"/>
      <c r="M234" s="173"/>
      <c r="N234" s="174"/>
      <c r="O234" s="174"/>
      <c r="P234" s="174"/>
      <c r="Q234" s="174"/>
      <c r="R234" s="174"/>
      <c r="S234" s="174"/>
      <c r="T234" s="175"/>
      <c r="AT234" s="170" t="s">
        <v>194</v>
      </c>
      <c r="AU234" s="170" t="s">
        <v>86</v>
      </c>
      <c r="AV234" s="14" t="s">
        <v>86</v>
      </c>
      <c r="AW234" s="14" t="s">
        <v>3</v>
      </c>
      <c r="AX234" s="14" t="s">
        <v>84</v>
      </c>
      <c r="AY234" s="170" t="s">
        <v>184</v>
      </c>
    </row>
    <row r="235" spans="1:65" s="2" customFormat="1" ht="55.5" customHeight="1" x14ac:dyDescent="0.15">
      <c r="A235" s="30"/>
      <c r="B235" s="146"/>
      <c r="C235" s="147" t="s">
        <v>330</v>
      </c>
      <c r="D235" s="147" t="s">
        <v>186</v>
      </c>
      <c r="E235" s="148" t="s">
        <v>1063</v>
      </c>
      <c r="F235" s="149" t="s">
        <v>1064</v>
      </c>
      <c r="G235" s="150" t="s">
        <v>189</v>
      </c>
      <c r="H235" s="151">
        <v>22.98</v>
      </c>
      <c r="I235" s="152"/>
      <c r="J235" s="152">
        <f>ROUND(I235*H235,2)</f>
        <v>0</v>
      </c>
      <c r="K235" s="149" t="s">
        <v>190</v>
      </c>
      <c r="L235" s="31"/>
      <c r="M235" s="153" t="s">
        <v>1</v>
      </c>
      <c r="N235" s="154" t="s">
        <v>42</v>
      </c>
      <c r="O235" s="155">
        <v>0.153</v>
      </c>
      <c r="P235" s="155">
        <f>O235*H235</f>
        <v>3.5159400000000001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7" t="s">
        <v>97</v>
      </c>
      <c r="AT235" s="157" t="s">
        <v>186</v>
      </c>
      <c r="AU235" s="157" t="s">
        <v>86</v>
      </c>
      <c r="AY235" s="18" t="s">
        <v>184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8" t="s">
        <v>84</v>
      </c>
      <c r="BK235" s="158">
        <f>ROUND(I235*H235,2)</f>
        <v>0</v>
      </c>
      <c r="BL235" s="18" t="s">
        <v>97</v>
      </c>
      <c r="BM235" s="157" t="s">
        <v>1798</v>
      </c>
    </row>
    <row r="236" spans="1:65" s="14" customFormat="1" x14ac:dyDescent="0.15">
      <c r="B236" s="169"/>
      <c r="D236" s="159" t="s">
        <v>194</v>
      </c>
      <c r="E236" s="170" t="s">
        <v>1</v>
      </c>
      <c r="F236" s="171" t="s">
        <v>1799</v>
      </c>
      <c r="H236" s="172">
        <v>22.98</v>
      </c>
      <c r="L236" s="169"/>
      <c r="M236" s="173"/>
      <c r="N236" s="174"/>
      <c r="O236" s="174"/>
      <c r="P236" s="174"/>
      <c r="Q236" s="174"/>
      <c r="R236" s="174"/>
      <c r="S236" s="174"/>
      <c r="T236" s="175"/>
      <c r="AT236" s="170" t="s">
        <v>194</v>
      </c>
      <c r="AU236" s="170" t="s">
        <v>86</v>
      </c>
      <c r="AV236" s="14" t="s">
        <v>86</v>
      </c>
      <c r="AW236" s="14" t="s">
        <v>32</v>
      </c>
      <c r="AX236" s="14" t="s">
        <v>84</v>
      </c>
      <c r="AY236" s="170" t="s">
        <v>184</v>
      </c>
    </row>
    <row r="237" spans="1:65" s="2" customFormat="1" ht="37.75" customHeight="1" x14ac:dyDescent="0.15">
      <c r="A237" s="30"/>
      <c r="B237" s="146"/>
      <c r="C237" s="147" t="s">
        <v>335</v>
      </c>
      <c r="D237" s="147" t="s">
        <v>186</v>
      </c>
      <c r="E237" s="148" t="s">
        <v>1067</v>
      </c>
      <c r="F237" s="149" t="s">
        <v>1068</v>
      </c>
      <c r="G237" s="150" t="s">
        <v>189</v>
      </c>
      <c r="H237" s="151">
        <v>104.129</v>
      </c>
      <c r="I237" s="152"/>
      <c r="J237" s="152">
        <f>ROUND(I237*H237,2)</f>
        <v>0</v>
      </c>
      <c r="K237" s="149" t="s">
        <v>190</v>
      </c>
      <c r="L237" s="31"/>
      <c r="M237" s="153" t="s">
        <v>1</v>
      </c>
      <c r="N237" s="154" t="s">
        <v>42</v>
      </c>
      <c r="O237" s="155">
        <v>0.114</v>
      </c>
      <c r="P237" s="155">
        <f>O237*H237</f>
        <v>11.870706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7" t="s">
        <v>97</v>
      </c>
      <c r="AT237" s="157" t="s">
        <v>186</v>
      </c>
      <c r="AU237" s="157" t="s">
        <v>86</v>
      </c>
      <c r="AY237" s="18" t="s">
        <v>184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8" t="s">
        <v>84</v>
      </c>
      <c r="BK237" s="158">
        <f>ROUND(I237*H237,2)</f>
        <v>0</v>
      </c>
      <c r="BL237" s="18" t="s">
        <v>97</v>
      </c>
      <c r="BM237" s="157" t="s">
        <v>1800</v>
      </c>
    </row>
    <row r="238" spans="1:65" s="13" customFormat="1" x14ac:dyDescent="0.15">
      <c r="B238" s="163"/>
      <c r="D238" s="159" t="s">
        <v>194</v>
      </c>
      <c r="E238" s="164" t="s">
        <v>1</v>
      </c>
      <c r="F238" s="165" t="s">
        <v>1070</v>
      </c>
      <c r="H238" s="164" t="s">
        <v>1</v>
      </c>
      <c r="L238" s="163"/>
      <c r="M238" s="166"/>
      <c r="N238" s="167"/>
      <c r="O238" s="167"/>
      <c r="P238" s="167"/>
      <c r="Q238" s="167"/>
      <c r="R238" s="167"/>
      <c r="S238" s="167"/>
      <c r="T238" s="168"/>
      <c r="AT238" s="164" t="s">
        <v>194</v>
      </c>
      <c r="AU238" s="164" t="s">
        <v>86</v>
      </c>
      <c r="AV238" s="13" t="s">
        <v>84</v>
      </c>
      <c r="AW238" s="13" t="s">
        <v>32</v>
      </c>
      <c r="AX238" s="13" t="s">
        <v>77</v>
      </c>
      <c r="AY238" s="164" t="s">
        <v>184</v>
      </c>
    </row>
    <row r="239" spans="1:65" s="14" customFormat="1" x14ac:dyDescent="0.15">
      <c r="B239" s="169"/>
      <c r="D239" s="159" t="s">
        <v>194</v>
      </c>
      <c r="E239" s="170" t="s">
        <v>1</v>
      </c>
      <c r="F239" s="171" t="s">
        <v>1755</v>
      </c>
      <c r="H239" s="172">
        <v>24.129000000000001</v>
      </c>
      <c r="L239" s="169"/>
      <c r="M239" s="173"/>
      <c r="N239" s="174"/>
      <c r="O239" s="174"/>
      <c r="P239" s="174"/>
      <c r="Q239" s="174"/>
      <c r="R239" s="174"/>
      <c r="S239" s="174"/>
      <c r="T239" s="175"/>
      <c r="AT239" s="170" t="s">
        <v>194</v>
      </c>
      <c r="AU239" s="170" t="s">
        <v>86</v>
      </c>
      <c r="AV239" s="14" t="s">
        <v>86</v>
      </c>
      <c r="AW239" s="14" t="s">
        <v>32</v>
      </c>
      <c r="AX239" s="14" t="s">
        <v>77</v>
      </c>
      <c r="AY239" s="170" t="s">
        <v>184</v>
      </c>
    </row>
    <row r="240" spans="1:65" s="14" customFormat="1" x14ac:dyDescent="0.15">
      <c r="B240" s="169"/>
      <c r="D240" s="159" t="s">
        <v>194</v>
      </c>
      <c r="E240" s="170" t="s">
        <v>1</v>
      </c>
      <c r="F240" s="171" t="s">
        <v>1756</v>
      </c>
      <c r="H240" s="172">
        <v>80</v>
      </c>
      <c r="L240" s="169"/>
      <c r="M240" s="173"/>
      <c r="N240" s="174"/>
      <c r="O240" s="174"/>
      <c r="P240" s="174"/>
      <c r="Q240" s="174"/>
      <c r="R240" s="174"/>
      <c r="S240" s="174"/>
      <c r="T240" s="175"/>
      <c r="AT240" s="170" t="s">
        <v>194</v>
      </c>
      <c r="AU240" s="170" t="s">
        <v>86</v>
      </c>
      <c r="AV240" s="14" t="s">
        <v>86</v>
      </c>
      <c r="AW240" s="14" t="s">
        <v>32</v>
      </c>
      <c r="AX240" s="14" t="s">
        <v>77</v>
      </c>
      <c r="AY240" s="170" t="s">
        <v>184</v>
      </c>
    </row>
    <row r="241" spans="1:65" s="15" customFormat="1" x14ac:dyDescent="0.15">
      <c r="B241" s="176"/>
      <c r="D241" s="159" t="s">
        <v>194</v>
      </c>
      <c r="E241" s="177" t="s">
        <v>1</v>
      </c>
      <c r="F241" s="178" t="s">
        <v>242</v>
      </c>
      <c r="H241" s="179">
        <v>104.129</v>
      </c>
      <c r="L241" s="176"/>
      <c r="M241" s="180"/>
      <c r="N241" s="181"/>
      <c r="O241" s="181"/>
      <c r="P241" s="181"/>
      <c r="Q241" s="181"/>
      <c r="R241" s="181"/>
      <c r="S241" s="181"/>
      <c r="T241" s="182"/>
      <c r="AT241" s="177" t="s">
        <v>194</v>
      </c>
      <c r="AU241" s="177" t="s">
        <v>86</v>
      </c>
      <c r="AV241" s="15" t="s">
        <v>97</v>
      </c>
      <c r="AW241" s="15" t="s">
        <v>32</v>
      </c>
      <c r="AX241" s="15" t="s">
        <v>84</v>
      </c>
      <c r="AY241" s="177" t="s">
        <v>184</v>
      </c>
    </row>
    <row r="242" spans="1:65" s="2" customFormat="1" ht="37.75" customHeight="1" x14ac:dyDescent="0.15">
      <c r="A242" s="30"/>
      <c r="B242" s="146"/>
      <c r="C242" s="147" t="s">
        <v>340</v>
      </c>
      <c r="D242" s="147" t="s">
        <v>186</v>
      </c>
      <c r="E242" s="148" t="s">
        <v>1071</v>
      </c>
      <c r="F242" s="149" t="s">
        <v>1072</v>
      </c>
      <c r="G242" s="150" t="s">
        <v>189</v>
      </c>
      <c r="H242" s="151">
        <v>127.10899999999999</v>
      </c>
      <c r="I242" s="152"/>
      <c r="J242" s="152">
        <f>ROUND(I242*H242,2)</f>
        <v>0</v>
      </c>
      <c r="K242" s="149" t="s">
        <v>190</v>
      </c>
      <c r="L242" s="31"/>
      <c r="M242" s="153" t="s">
        <v>1</v>
      </c>
      <c r="N242" s="154" t="s">
        <v>42</v>
      </c>
      <c r="O242" s="155">
        <v>7.0000000000000001E-3</v>
      </c>
      <c r="P242" s="155">
        <f>O242*H242</f>
        <v>0.88976299999999997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7" t="s">
        <v>97</v>
      </c>
      <c r="AT242" s="157" t="s">
        <v>186</v>
      </c>
      <c r="AU242" s="157" t="s">
        <v>86</v>
      </c>
      <c r="AY242" s="18" t="s">
        <v>184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8" t="s">
        <v>84</v>
      </c>
      <c r="BK242" s="158">
        <f>ROUND(I242*H242,2)</f>
        <v>0</v>
      </c>
      <c r="BL242" s="18" t="s">
        <v>97</v>
      </c>
      <c r="BM242" s="157" t="s">
        <v>1801</v>
      </c>
    </row>
    <row r="243" spans="1:65" s="14" customFormat="1" x14ac:dyDescent="0.15">
      <c r="B243" s="169"/>
      <c r="D243" s="159" t="s">
        <v>194</v>
      </c>
      <c r="E243" s="170" t="s">
        <v>1</v>
      </c>
      <c r="F243" s="171" t="s">
        <v>1802</v>
      </c>
      <c r="H243" s="172">
        <v>127.10899999999999</v>
      </c>
      <c r="L243" s="169"/>
      <c r="M243" s="173"/>
      <c r="N243" s="174"/>
      <c r="O243" s="174"/>
      <c r="P243" s="174"/>
      <c r="Q243" s="174"/>
      <c r="R243" s="174"/>
      <c r="S243" s="174"/>
      <c r="T243" s="175"/>
      <c r="AT243" s="170" t="s">
        <v>194</v>
      </c>
      <c r="AU243" s="170" t="s">
        <v>86</v>
      </c>
      <c r="AV243" s="14" t="s">
        <v>86</v>
      </c>
      <c r="AW243" s="14" t="s">
        <v>32</v>
      </c>
      <c r="AX243" s="14" t="s">
        <v>84</v>
      </c>
      <c r="AY243" s="170" t="s">
        <v>184</v>
      </c>
    </row>
    <row r="244" spans="1:65" s="2" customFormat="1" ht="16.5" customHeight="1" x14ac:dyDescent="0.15">
      <c r="A244" s="30"/>
      <c r="B244" s="146"/>
      <c r="C244" s="183" t="s">
        <v>344</v>
      </c>
      <c r="D244" s="183" t="s">
        <v>310</v>
      </c>
      <c r="E244" s="184" t="s">
        <v>1075</v>
      </c>
      <c r="F244" s="185" t="s">
        <v>1076</v>
      </c>
      <c r="G244" s="186" t="s">
        <v>1077</v>
      </c>
      <c r="H244" s="187">
        <v>2.5419999999999998</v>
      </c>
      <c r="I244" s="188"/>
      <c r="J244" s="188">
        <f>ROUND(I244*H244,2)</f>
        <v>0</v>
      </c>
      <c r="K244" s="185" t="s">
        <v>190</v>
      </c>
      <c r="L244" s="189"/>
      <c r="M244" s="190" t="s">
        <v>1</v>
      </c>
      <c r="N244" s="191" t="s">
        <v>42</v>
      </c>
      <c r="O244" s="155">
        <v>0</v>
      </c>
      <c r="P244" s="155">
        <f>O244*H244</f>
        <v>0</v>
      </c>
      <c r="Q244" s="155">
        <v>1E-3</v>
      </c>
      <c r="R244" s="155">
        <f>Q244*H244</f>
        <v>2.542E-3</v>
      </c>
      <c r="S244" s="155">
        <v>0</v>
      </c>
      <c r="T244" s="156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7" t="s">
        <v>226</v>
      </c>
      <c r="AT244" s="157" t="s">
        <v>310</v>
      </c>
      <c r="AU244" s="157" t="s">
        <v>86</v>
      </c>
      <c r="AY244" s="18" t="s">
        <v>184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8" t="s">
        <v>84</v>
      </c>
      <c r="BK244" s="158">
        <f>ROUND(I244*H244,2)</f>
        <v>0</v>
      </c>
      <c r="BL244" s="18" t="s">
        <v>97</v>
      </c>
      <c r="BM244" s="157" t="s">
        <v>1803</v>
      </c>
    </row>
    <row r="245" spans="1:65" s="14" customFormat="1" x14ac:dyDescent="0.15">
      <c r="B245" s="169"/>
      <c r="D245" s="159" t="s">
        <v>194</v>
      </c>
      <c r="E245" s="170" t="s">
        <v>1</v>
      </c>
      <c r="F245" s="171" t="s">
        <v>1804</v>
      </c>
      <c r="H245" s="172">
        <v>2.5419999999999998</v>
      </c>
      <c r="L245" s="169"/>
      <c r="M245" s="173"/>
      <c r="N245" s="174"/>
      <c r="O245" s="174"/>
      <c r="P245" s="174"/>
      <c r="Q245" s="174"/>
      <c r="R245" s="174"/>
      <c r="S245" s="174"/>
      <c r="T245" s="175"/>
      <c r="AT245" s="170" t="s">
        <v>194</v>
      </c>
      <c r="AU245" s="170" t="s">
        <v>86</v>
      </c>
      <c r="AV245" s="14" t="s">
        <v>86</v>
      </c>
      <c r="AW245" s="14" t="s">
        <v>32</v>
      </c>
      <c r="AX245" s="14" t="s">
        <v>84</v>
      </c>
      <c r="AY245" s="170" t="s">
        <v>184</v>
      </c>
    </row>
    <row r="246" spans="1:65" s="12" customFormat="1" ht="22.75" customHeight="1" x14ac:dyDescent="0.15">
      <c r="B246" s="134"/>
      <c r="D246" s="135" t="s">
        <v>76</v>
      </c>
      <c r="E246" s="144" t="s">
        <v>86</v>
      </c>
      <c r="F246" s="144" t="s">
        <v>329</v>
      </c>
      <c r="J246" s="145">
        <f>BK246</f>
        <v>0</v>
      </c>
      <c r="L246" s="134"/>
      <c r="M246" s="138"/>
      <c r="N246" s="139"/>
      <c r="O246" s="139"/>
      <c r="P246" s="140">
        <f>SUM(P247:P253)</f>
        <v>33.017240000000001</v>
      </c>
      <c r="Q246" s="139"/>
      <c r="R246" s="140">
        <f>SUM(R247:R253)</f>
        <v>42.215076600000003</v>
      </c>
      <c r="S246" s="139"/>
      <c r="T246" s="141">
        <f>SUM(T247:T253)</f>
        <v>0</v>
      </c>
      <c r="AR246" s="135" t="s">
        <v>84</v>
      </c>
      <c r="AT246" s="142" t="s">
        <v>76</v>
      </c>
      <c r="AU246" s="142" t="s">
        <v>84</v>
      </c>
      <c r="AY246" s="135" t="s">
        <v>184</v>
      </c>
      <c r="BK246" s="143">
        <f>SUM(BK247:BK253)</f>
        <v>0</v>
      </c>
    </row>
    <row r="247" spans="1:65" s="2" customFormat="1" ht="44.25" customHeight="1" x14ac:dyDescent="0.15">
      <c r="A247" s="30"/>
      <c r="B247" s="146"/>
      <c r="C247" s="147" t="s">
        <v>349</v>
      </c>
      <c r="D247" s="147" t="s">
        <v>186</v>
      </c>
      <c r="E247" s="148" t="s">
        <v>331</v>
      </c>
      <c r="F247" s="149" t="s">
        <v>332</v>
      </c>
      <c r="G247" s="150" t="s">
        <v>239</v>
      </c>
      <c r="H247" s="151">
        <v>21.202000000000002</v>
      </c>
      <c r="I247" s="152"/>
      <c r="J247" s="152">
        <f>ROUND(I247*H247,2)</f>
        <v>0</v>
      </c>
      <c r="K247" s="149" t="s">
        <v>190</v>
      </c>
      <c r="L247" s="31"/>
      <c r="M247" s="153" t="s">
        <v>1</v>
      </c>
      <c r="N247" s="154" t="s">
        <v>42</v>
      </c>
      <c r="O247" s="155">
        <v>0.92</v>
      </c>
      <c r="P247" s="155">
        <f>O247*H247</f>
        <v>19.505840000000003</v>
      </c>
      <c r="Q247" s="155">
        <v>1.63</v>
      </c>
      <c r="R247" s="155">
        <f>Q247*H247</f>
        <v>34.559260000000002</v>
      </c>
      <c r="S247" s="155">
        <v>0</v>
      </c>
      <c r="T247" s="156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7" t="s">
        <v>97</v>
      </c>
      <c r="AT247" s="157" t="s">
        <v>186</v>
      </c>
      <c r="AU247" s="157" t="s">
        <v>86</v>
      </c>
      <c r="AY247" s="18" t="s">
        <v>184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8" t="s">
        <v>84</v>
      </c>
      <c r="BK247" s="158">
        <f>ROUND(I247*H247,2)</f>
        <v>0</v>
      </c>
      <c r="BL247" s="18" t="s">
        <v>97</v>
      </c>
      <c r="BM247" s="157" t="s">
        <v>1805</v>
      </c>
    </row>
    <row r="248" spans="1:65" s="13" customFormat="1" x14ac:dyDescent="0.15">
      <c r="B248" s="163"/>
      <c r="D248" s="159" t="s">
        <v>194</v>
      </c>
      <c r="E248" s="164" t="s">
        <v>1</v>
      </c>
      <c r="F248" s="165" t="s">
        <v>265</v>
      </c>
      <c r="H248" s="164" t="s">
        <v>1</v>
      </c>
      <c r="L248" s="163"/>
      <c r="M248" s="166"/>
      <c r="N248" s="167"/>
      <c r="O248" s="167"/>
      <c r="P248" s="167"/>
      <c r="Q248" s="167"/>
      <c r="R248" s="167"/>
      <c r="S248" s="167"/>
      <c r="T248" s="168"/>
      <c r="AT248" s="164" t="s">
        <v>194</v>
      </c>
      <c r="AU248" s="164" t="s">
        <v>86</v>
      </c>
      <c r="AV248" s="13" t="s">
        <v>84</v>
      </c>
      <c r="AW248" s="13" t="s">
        <v>32</v>
      </c>
      <c r="AX248" s="13" t="s">
        <v>77</v>
      </c>
      <c r="AY248" s="164" t="s">
        <v>184</v>
      </c>
    </row>
    <row r="249" spans="1:65" s="14" customFormat="1" x14ac:dyDescent="0.15">
      <c r="B249" s="169"/>
      <c r="D249" s="159" t="s">
        <v>194</v>
      </c>
      <c r="E249" s="170" t="s">
        <v>1</v>
      </c>
      <c r="F249" s="171" t="s">
        <v>1806</v>
      </c>
      <c r="H249" s="172">
        <v>12.516</v>
      </c>
      <c r="L249" s="169"/>
      <c r="M249" s="173"/>
      <c r="N249" s="174"/>
      <c r="O249" s="174"/>
      <c r="P249" s="174"/>
      <c r="Q249" s="174"/>
      <c r="R249" s="174"/>
      <c r="S249" s="174"/>
      <c r="T249" s="175"/>
      <c r="AT249" s="170" t="s">
        <v>194</v>
      </c>
      <c r="AU249" s="170" t="s">
        <v>86</v>
      </c>
      <c r="AV249" s="14" t="s">
        <v>86</v>
      </c>
      <c r="AW249" s="14" t="s">
        <v>32</v>
      </c>
      <c r="AX249" s="14" t="s">
        <v>77</v>
      </c>
      <c r="AY249" s="170" t="s">
        <v>184</v>
      </c>
    </row>
    <row r="250" spans="1:65" s="14" customFormat="1" x14ac:dyDescent="0.15">
      <c r="B250" s="169"/>
      <c r="D250" s="159" t="s">
        <v>194</v>
      </c>
      <c r="E250" s="170" t="s">
        <v>1</v>
      </c>
      <c r="F250" s="171" t="s">
        <v>1807</v>
      </c>
      <c r="H250" s="172">
        <v>8.6859999999999999</v>
      </c>
      <c r="L250" s="169"/>
      <c r="M250" s="173"/>
      <c r="N250" s="174"/>
      <c r="O250" s="174"/>
      <c r="P250" s="174"/>
      <c r="Q250" s="174"/>
      <c r="R250" s="174"/>
      <c r="S250" s="174"/>
      <c r="T250" s="175"/>
      <c r="AT250" s="170" t="s">
        <v>194</v>
      </c>
      <c r="AU250" s="170" t="s">
        <v>86</v>
      </c>
      <c r="AV250" s="14" t="s">
        <v>86</v>
      </c>
      <c r="AW250" s="14" t="s">
        <v>32</v>
      </c>
      <c r="AX250" s="14" t="s">
        <v>77</v>
      </c>
      <c r="AY250" s="170" t="s">
        <v>184</v>
      </c>
    </row>
    <row r="251" spans="1:65" s="15" customFormat="1" x14ac:dyDescent="0.15">
      <c r="B251" s="176"/>
      <c r="D251" s="159" t="s">
        <v>194</v>
      </c>
      <c r="E251" s="177" t="s">
        <v>1</v>
      </c>
      <c r="F251" s="178" t="s">
        <v>242</v>
      </c>
      <c r="H251" s="179">
        <v>21.202000000000002</v>
      </c>
      <c r="L251" s="176"/>
      <c r="M251" s="180"/>
      <c r="N251" s="181"/>
      <c r="O251" s="181"/>
      <c r="P251" s="181"/>
      <c r="Q251" s="181"/>
      <c r="R251" s="181"/>
      <c r="S251" s="181"/>
      <c r="T251" s="182"/>
      <c r="AT251" s="177" t="s">
        <v>194</v>
      </c>
      <c r="AU251" s="177" t="s">
        <v>86</v>
      </c>
      <c r="AV251" s="15" t="s">
        <v>97</v>
      </c>
      <c r="AW251" s="15" t="s">
        <v>32</v>
      </c>
      <c r="AX251" s="15" t="s">
        <v>84</v>
      </c>
      <c r="AY251" s="177" t="s">
        <v>184</v>
      </c>
    </row>
    <row r="252" spans="1:65" s="2" customFormat="1" ht="66.75" customHeight="1" x14ac:dyDescent="0.15">
      <c r="A252" s="30"/>
      <c r="B252" s="146"/>
      <c r="C252" s="147" t="s">
        <v>356</v>
      </c>
      <c r="D252" s="147" t="s">
        <v>186</v>
      </c>
      <c r="E252" s="148" t="s">
        <v>336</v>
      </c>
      <c r="F252" s="149" t="s">
        <v>337</v>
      </c>
      <c r="G252" s="150" t="s">
        <v>229</v>
      </c>
      <c r="H252" s="151">
        <v>32.17</v>
      </c>
      <c r="I252" s="152"/>
      <c r="J252" s="152">
        <f>ROUND(I252*H252,2)</f>
        <v>0</v>
      </c>
      <c r="K252" s="149" t="s">
        <v>190</v>
      </c>
      <c r="L252" s="31"/>
      <c r="M252" s="153" t="s">
        <v>1</v>
      </c>
      <c r="N252" s="154" t="s">
        <v>42</v>
      </c>
      <c r="O252" s="155">
        <v>0.42</v>
      </c>
      <c r="P252" s="155">
        <f>O252*H252</f>
        <v>13.5114</v>
      </c>
      <c r="Q252" s="155">
        <v>0.23798</v>
      </c>
      <c r="R252" s="155">
        <f>Q252*H252</f>
        <v>7.6558166000000005</v>
      </c>
      <c r="S252" s="155">
        <v>0</v>
      </c>
      <c r="T252" s="156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7" t="s">
        <v>97</v>
      </c>
      <c r="AT252" s="157" t="s">
        <v>186</v>
      </c>
      <c r="AU252" s="157" t="s">
        <v>86</v>
      </c>
      <c r="AY252" s="18" t="s">
        <v>184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8" t="s">
        <v>84</v>
      </c>
      <c r="BK252" s="158">
        <f>ROUND(I252*H252,2)</f>
        <v>0</v>
      </c>
      <c r="BL252" s="18" t="s">
        <v>97</v>
      </c>
      <c r="BM252" s="157" t="s">
        <v>1808</v>
      </c>
    </row>
    <row r="253" spans="1:65" s="14" customFormat="1" x14ac:dyDescent="0.15">
      <c r="B253" s="169"/>
      <c r="D253" s="159" t="s">
        <v>194</v>
      </c>
      <c r="E253" s="170" t="s">
        <v>1</v>
      </c>
      <c r="F253" s="171" t="s">
        <v>1809</v>
      </c>
      <c r="H253" s="172">
        <v>32.17</v>
      </c>
      <c r="L253" s="169"/>
      <c r="M253" s="173"/>
      <c r="N253" s="174"/>
      <c r="O253" s="174"/>
      <c r="P253" s="174"/>
      <c r="Q253" s="174"/>
      <c r="R253" s="174"/>
      <c r="S253" s="174"/>
      <c r="T253" s="175"/>
      <c r="AT253" s="170" t="s">
        <v>194</v>
      </c>
      <c r="AU253" s="170" t="s">
        <v>86</v>
      </c>
      <c r="AV253" s="14" t="s">
        <v>86</v>
      </c>
      <c r="AW253" s="14" t="s">
        <v>32</v>
      </c>
      <c r="AX253" s="14" t="s">
        <v>84</v>
      </c>
      <c r="AY253" s="170" t="s">
        <v>184</v>
      </c>
    </row>
    <row r="254" spans="1:65" s="12" customFormat="1" ht="22.75" customHeight="1" x14ac:dyDescent="0.15">
      <c r="B254" s="134"/>
      <c r="D254" s="135" t="s">
        <v>76</v>
      </c>
      <c r="E254" s="144" t="s">
        <v>97</v>
      </c>
      <c r="F254" s="144" t="s">
        <v>348</v>
      </c>
      <c r="J254" s="145">
        <f>BK254</f>
        <v>0</v>
      </c>
      <c r="L254" s="134"/>
      <c r="M254" s="138"/>
      <c r="N254" s="139"/>
      <c r="O254" s="139"/>
      <c r="P254" s="140">
        <f>SUM(P255:P283)</f>
        <v>437.12963999999999</v>
      </c>
      <c r="Q254" s="139"/>
      <c r="R254" s="140">
        <f>SUM(R255:R283)</f>
        <v>393.69451648000006</v>
      </c>
      <c r="S254" s="139"/>
      <c r="T254" s="141">
        <f>SUM(T255:T283)</f>
        <v>0</v>
      </c>
      <c r="AR254" s="135" t="s">
        <v>84</v>
      </c>
      <c r="AT254" s="142" t="s">
        <v>76</v>
      </c>
      <c r="AU254" s="142" t="s">
        <v>84</v>
      </c>
      <c r="AY254" s="135" t="s">
        <v>184</v>
      </c>
      <c r="BK254" s="143">
        <f>SUM(BK255:BK283)</f>
        <v>0</v>
      </c>
    </row>
    <row r="255" spans="1:65" s="2" customFormat="1" ht="33" customHeight="1" x14ac:dyDescent="0.15">
      <c r="A255" s="30"/>
      <c r="B255" s="146"/>
      <c r="C255" s="147" t="s">
        <v>362</v>
      </c>
      <c r="D255" s="147" t="s">
        <v>186</v>
      </c>
      <c r="E255" s="148" t="s">
        <v>350</v>
      </c>
      <c r="F255" s="149" t="s">
        <v>351</v>
      </c>
      <c r="G255" s="150" t="s">
        <v>239</v>
      </c>
      <c r="H255" s="151">
        <v>22.49</v>
      </c>
      <c r="I255" s="152"/>
      <c r="J255" s="152">
        <f>ROUND(I255*H255,2)</f>
        <v>0</v>
      </c>
      <c r="K255" s="149" t="s">
        <v>190</v>
      </c>
      <c r="L255" s="31"/>
      <c r="M255" s="153" t="s">
        <v>1</v>
      </c>
      <c r="N255" s="154" t="s">
        <v>42</v>
      </c>
      <c r="O255" s="155">
        <v>1.3169999999999999</v>
      </c>
      <c r="P255" s="155">
        <f>O255*H255</f>
        <v>29.619329999999998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57" t="s">
        <v>97</v>
      </c>
      <c r="AT255" s="157" t="s">
        <v>186</v>
      </c>
      <c r="AU255" s="157" t="s">
        <v>86</v>
      </c>
      <c r="AY255" s="18" t="s">
        <v>184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8" t="s">
        <v>84</v>
      </c>
      <c r="BK255" s="158">
        <f>ROUND(I255*H255,2)</f>
        <v>0</v>
      </c>
      <c r="BL255" s="18" t="s">
        <v>97</v>
      </c>
      <c r="BM255" s="157" t="s">
        <v>1810</v>
      </c>
    </row>
    <row r="256" spans="1:65" s="13" customFormat="1" x14ac:dyDescent="0.15">
      <c r="B256" s="163"/>
      <c r="D256" s="159" t="s">
        <v>194</v>
      </c>
      <c r="E256" s="164" t="s">
        <v>1</v>
      </c>
      <c r="F256" s="165" t="s">
        <v>265</v>
      </c>
      <c r="H256" s="164" t="s">
        <v>1</v>
      </c>
      <c r="L256" s="163"/>
      <c r="M256" s="166"/>
      <c r="N256" s="167"/>
      <c r="O256" s="167"/>
      <c r="P256" s="167"/>
      <c r="Q256" s="167"/>
      <c r="R256" s="167"/>
      <c r="S256" s="167"/>
      <c r="T256" s="168"/>
      <c r="AT256" s="164" t="s">
        <v>194</v>
      </c>
      <c r="AU256" s="164" t="s">
        <v>86</v>
      </c>
      <c r="AV256" s="13" t="s">
        <v>84</v>
      </c>
      <c r="AW256" s="13" t="s">
        <v>32</v>
      </c>
      <c r="AX256" s="13" t="s">
        <v>77</v>
      </c>
      <c r="AY256" s="164" t="s">
        <v>184</v>
      </c>
    </row>
    <row r="257" spans="1:65" s="13" customFormat="1" x14ac:dyDescent="0.15">
      <c r="B257" s="163"/>
      <c r="D257" s="159" t="s">
        <v>194</v>
      </c>
      <c r="E257" s="164" t="s">
        <v>1</v>
      </c>
      <c r="F257" s="165" t="s">
        <v>246</v>
      </c>
      <c r="H257" s="164" t="s">
        <v>1</v>
      </c>
      <c r="L257" s="163"/>
      <c r="M257" s="166"/>
      <c r="N257" s="167"/>
      <c r="O257" s="167"/>
      <c r="P257" s="167"/>
      <c r="Q257" s="167"/>
      <c r="R257" s="167"/>
      <c r="S257" s="167"/>
      <c r="T257" s="168"/>
      <c r="AT257" s="164" t="s">
        <v>194</v>
      </c>
      <c r="AU257" s="164" t="s">
        <v>86</v>
      </c>
      <c r="AV257" s="13" t="s">
        <v>84</v>
      </c>
      <c r="AW257" s="13" t="s">
        <v>32</v>
      </c>
      <c r="AX257" s="13" t="s">
        <v>77</v>
      </c>
      <c r="AY257" s="164" t="s">
        <v>184</v>
      </c>
    </row>
    <row r="258" spans="1:65" s="14" customFormat="1" x14ac:dyDescent="0.15">
      <c r="B258" s="169"/>
      <c r="D258" s="159" t="s">
        <v>194</v>
      </c>
      <c r="E258" s="170" t="s">
        <v>1</v>
      </c>
      <c r="F258" s="171" t="s">
        <v>1811</v>
      </c>
      <c r="H258" s="172">
        <v>22.49</v>
      </c>
      <c r="L258" s="169"/>
      <c r="M258" s="173"/>
      <c r="N258" s="174"/>
      <c r="O258" s="174"/>
      <c r="P258" s="174"/>
      <c r="Q258" s="174"/>
      <c r="R258" s="174"/>
      <c r="S258" s="174"/>
      <c r="T258" s="175"/>
      <c r="AT258" s="170" t="s">
        <v>194</v>
      </c>
      <c r="AU258" s="170" t="s">
        <v>86</v>
      </c>
      <c r="AV258" s="14" t="s">
        <v>86</v>
      </c>
      <c r="AW258" s="14" t="s">
        <v>32</v>
      </c>
      <c r="AX258" s="14" t="s">
        <v>84</v>
      </c>
      <c r="AY258" s="170" t="s">
        <v>184</v>
      </c>
    </row>
    <row r="259" spans="1:65" s="2" customFormat="1" ht="37.75" customHeight="1" x14ac:dyDescent="0.15">
      <c r="A259" s="30"/>
      <c r="B259" s="146"/>
      <c r="C259" s="147" t="s">
        <v>366</v>
      </c>
      <c r="D259" s="147" t="s">
        <v>186</v>
      </c>
      <c r="E259" s="148" t="s">
        <v>1812</v>
      </c>
      <c r="F259" s="149" t="s">
        <v>1813</v>
      </c>
      <c r="G259" s="150" t="s">
        <v>239</v>
      </c>
      <c r="H259" s="151">
        <v>10.254</v>
      </c>
      <c r="I259" s="152"/>
      <c r="J259" s="152">
        <f>ROUND(I259*H259,2)</f>
        <v>0</v>
      </c>
      <c r="K259" s="149" t="s">
        <v>190</v>
      </c>
      <c r="L259" s="31"/>
      <c r="M259" s="153" t="s">
        <v>1</v>
      </c>
      <c r="N259" s="154" t="s">
        <v>42</v>
      </c>
      <c r="O259" s="155">
        <v>1.4650000000000001</v>
      </c>
      <c r="P259" s="155">
        <f>O259*H259</f>
        <v>15.02211</v>
      </c>
      <c r="Q259" s="155">
        <v>0</v>
      </c>
      <c r="R259" s="155">
        <f>Q259*H259</f>
        <v>0</v>
      </c>
      <c r="S259" s="155">
        <v>0</v>
      </c>
      <c r="T259" s="156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7" t="s">
        <v>97</v>
      </c>
      <c r="AT259" s="157" t="s">
        <v>186</v>
      </c>
      <c r="AU259" s="157" t="s">
        <v>86</v>
      </c>
      <c r="AY259" s="18" t="s">
        <v>184</v>
      </c>
      <c r="BE259" s="158">
        <f>IF(N259="základní",J259,0)</f>
        <v>0</v>
      </c>
      <c r="BF259" s="158">
        <f>IF(N259="snížená",J259,0)</f>
        <v>0</v>
      </c>
      <c r="BG259" s="158">
        <f>IF(N259="zákl. přenesená",J259,0)</f>
        <v>0</v>
      </c>
      <c r="BH259" s="158">
        <f>IF(N259="sníž. přenesená",J259,0)</f>
        <v>0</v>
      </c>
      <c r="BI259" s="158">
        <f>IF(N259="nulová",J259,0)</f>
        <v>0</v>
      </c>
      <c r="BJ259" s="18" t="s">
        <v>84</v>
      </c>
      <c r="BK259" s="158">
        <f>ROUND(I259*H259,2)</f>
        <v>0</v>
      </c>
      <c r="BL259" s="18" t="s">
        <v>97</v>
      </c>
      <c r="BM259" s="157" t="s">
        <v>1814</v>
      </c>
    </row>
    <row r="260" spans="1:65" s="13" customFormat="1" x14ac:dyDescent="0.15">
      <c r="B260" s="163"/>
      <c r="D260" s="159" t="s">
        <v>194</v>
      </c>
      <c r="E260" s="164" t="s">
        <v>1</v>
      </c>
      <c r="F260" s="165" t="s">
        <v>1815</v>
      </c>
      <c r="H260" s="164" t="s">
        <v>1</v>
      </c>
      <c r="L260" s="163"/>
      <c r="M260" s="166"/>
      <c r="N260" s="167"/>
      <c r="O260" s="167"/>
      <c r="P260" s="167"/>
      <c r="Q260" s="167"/>
      <c r="R260" s="167"/>
      <c r="S260" s="167"/>
      <c r="T260" s="168"/>
      <c r="AT260" s="164" t="s">
        <v>194</v>
      </c>
      <c r="AU260" s="164" t="s">
        <v>86</v>
      </c>
      <c r="AV260" s="13" t="s">
        <v>84</v>
      </c>
      <c r="AW260" s="13" t="s">
        <v>32</v>
      </c>
      <c r="AX260" s="13" t="s">
        <v>77</v>
      </c>
      <c r="AY260" s="164" t="s">
        <v>184</v>
      </c>
    </row>
    <row r="261" spans="1:65" s="14" customFormat="1" x14ac:dyDescent="0.15">
      <c r="B261" s="169"/>
      <c r="D261" s="159" t="s">
        <v>194</v>
      </c>
      <c r="E261" s="170" t="s">
        <v>1</v>
      </c>
      <c r="F261" s="171" t="s">
        <v>1816</v>
      </c>
      <c r="H261" s="172">
        <v>10.254</v>
      </c>
      <c r="L261" s="169"/>
      <c r="M261" s="173"/>
      <c r="N261" s="174"/>
      <c r="O261" s="174"/>
      <c r="P261" s="174"/>
      <c r="Q261" s="174"/>
      <c r="R261" s="174"/>
      <c r="S261" s="174"/>
      <c r="T261" s="175"/>
      <c r="AT261" s="170" t="s">
        <v>194</v>
      </c>
      <c r="AU261" s="170" t="s">
        <v>86</v>
      </c>
      <c r="AV261" s="14" t="s">
        <v>86</v>
      </c>
      <c r="AW261" s="14" t="s">
        <v>32</v>
      </c>
      <c r="AX261" s="14" t="s">
        <v>84</v>
      </c>
      <c r="AY261" s="170" t="s">
        <v>184</v>
      </c>
    </row>
    <row r="262" spans="1:65" s="2" customFormat="1" ht="24.25" customHeight="1" x14ac:dyDescent="0.15">
      <c r="A262" s="30"/>
      <c r="B262" s="146"/>
      <c r="C262" s="147" t="s">
        <v>370</v>
      </c>
      <c r="D262" s="147" t="s">
        <v>186</v>
      </c>
      <c r="E262" s="148" t="s">
        <v>1817</v>
      </c>
      <c r="F262" s="149" t="s">
        <v>1818</v>
      </c>
      <c r="G262" s="150" t="s">
        <v>239</v>
      </c>
      <c r="H262" s="151">
        <v>8</v>
      </c>
      <c r="I262" s="152"/>
      <c r="J262" s="152">
        <f>ROUND(I262*H262,2)</f>
        <v>0</v>
      </c>
      <c r="K262" s="149" t="s">
        <v>1</v>
      </c>
      <c r="L262" s="31"/>
      <c r="M262" s="153" t="s">
        <v>1</v>
      </c>
      <c r="N262" s="154" t="s">
        <v>42</v>
      </c>
      <c r="O262" s="155">
        <v>1.9359999999999999</v>
      </c>
      <c r="P262" s="155">
        <f>O262*H262</f>
        <v>15.488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7" t="s">
        <v>97</v>
      </c>
      <c r="AT262" s="157" t="s">
        <v>186</v>
      </c>
      <c r="AU262" s="157" t="s">
        <v>86</v>
      </c>
      <c r="AY262" s="18" t="s">
        <v>184</v>
      </c>
      <c r="BE262" s="158">
        <f>IF(N262="základní",J262,0)</f>
        <v>0</v>
      </c>
      <c r="BF262" s="158">
        <f>IF(N262="snížená",J262,0)</f>
        <v>0</v>
      </c>
      <c r="BG262" s="158">
        <f>IF(N262="zákl. přenesená",J262,0)</f>
        <v>0</v>
      </c>
      <c r="BH262" s="158">
        <f>IF(N262="sníž. přenesená",J262,0)</f>
        <v>0</v>
      </c>
      <c r="BI262" s="158">
        <f>IF(N262="nulová",J262,0)</f>
        <v>0</v>
      </c>
      <c r="BJ262" s="18" t="s">
        <v>84</v>
      </c>
      <c r="BK262" s="158">
        <f>ROUND(I262*H262,2)</f>
        <v>0</v>
      </c>
      <c r="BL262" s="18" t="s">
        <v>97</v>
      </c>
      <c r="BM262" s="157" t="s">
        <v>1819</v>
      </c>
    </row>
    <row r="263" spans="1:65" s="13" customFormat="1" x14ac:dyDescent="0.15">
      <c r="B263" s="163"/>
      <c r="D263" s="159" t="s">
        <v>194</v>
      </c>
      <c r="E263" s="164" t="s">
        <v>1</v>
      </c>
      <c r="F263" s="165" t="s">
        <v>1820</v>
      </c>
      <c r="H263" s="164" t="s">
        <v>1</v>
      </c>
      <c r="L263" s="163"/>
      <c r="M263" s="166"/>
      <c r="N263" s="167"/>
      <c r="O263" s="167"/>
      <c r="P263" s="167"/>
      <c r="Q263" s="167"/>
      <c r="R263" s="167"/>
      <c r="S263" s="167"/>
      <c r="T263" s="168"/>
      <c r="AT263" s="164" t="s">
        <v>194</v>
      </c>
      <c r="AU263" s="164" t="s">
        <v>86</v>
      </c>
      <c r="AV263" s="13" t="s">
        <v>84</v>
      </c>
      <c r="AW263" s="13" t="s">
        <v>32</v>
      </c>
      <c r="AX263" s="13" t="s">
        <v>77</v>
      </c>
      <c r="AY263" s="164" t="s">
        <v>184</v>
      </c>
    </row>
    <row r="264" spans="1:65" s="13" customFormat="1" x14ac:dyDescent="0.15">
      <c r="B264" s="163"/>
      <c r="D264" s="159" t="s">
        <v>194</v>
      </c>
      <c r="E264" s="164" t="s">
        <v>1</v>
      </c>
      <c r="F264" s="165" t="s">
        <v>1821</v>
      </c>
      <c r="H264" s="164" t="s">
        <v>1</v>
      </c>
      <c r="L264" s="163"/>
      <c r="M264" s="166"/>
      <c r="N264" s="167"/>
      <c r="O264" s="167"/>
      <c r="P264" s="167"/>
      <c r="Q264" s="167"/>
      <c r="R264" s="167"/>
      <c r="S264" s="167"/>
      <c r="T264" s="168"/>
      <c r="AT264" s="164" t="s">
        <v>194</v>
      </c>
      <c r="AU264" s="164" t="s">
        <v>86</v>
      </c>
      <c r="AV264" s="13" t="s">
        <v>84</v>
      </c>
      <c r="AW264" s="13" t="s">
        <v>32</v>
      </c>
      <c r="AX264" s="13" t="s">
        <v>77</v>
      </c>
      <c r="AY264" s="164" t="s">
        <v>184</v>
      </c>
    </row>
    <row r="265" spans="1:65" s="13" customFormat="1" x14ac:dyDescent="0.15">
      <c r="B265" s="163"/>
      <c r="D265" s="159" t="s">
        <v>194</v>
      </c>
      <c r="E265" s="164" t="s">
        <v>1</v>
      </c>
      <c r="F265" s="165" t="s">
        <v>1822</v>
      </c>
      <c r="H265" s="164" t="s">
        <v>1</v>
      </c>
      <c r="L265" s="163"/>
      <c r="M265" s="166"/>
      <c r="N265" s="167"/>
      <c r="O265" s="167"/>
      <c r="P265" s="167"/>
      <c r="Q265" s="167"/>
      <c r="R265" s="167"/>
      <c r="S265" s="167"/>
      <c r="T265" s="168"/>
      <c r="AT265" s="164" t="s">
        <v>194</v>
      </c>
      <c r="AU265" s="164" t="s">
        <v>86</v>
      </c>
      <c r="AV265" s="13" t="s">
        <v>84</v>
      </c>
      <c r="AW265" s="13" t="s">
        <v>32</v>
      </c>
      <c r="AX265" s="13" t="s">
        <v>77</v>
      </c>
      <c r="AY265" s="164" t="s">
        <v>184</v>
      </c>
    </row>
    <row r="266" spans="1:65" s="14" customFormat="1" x14ac:dyDescent="0.15">
      <c r="B266" s="169"/>
      <c r="D266" s="159" t="s">
        <v>194</v>
      </c>
      <c r="E266" s="170" t="s">
        <v>1</v>
      </c>
      <c r="F266" s="171" t="s">
        <v>1736</v>
      </c>
      <c r="H266" s="172">
        <v>8</v>
      </c>
      <c r="L266" s="169"/>
      <c r="M266" s="173"/>
      <c r="N266" s="174"/>
      <c r="O266" s="174"/>
      <c r="P266" s="174"/>
      <c r="Q266" s="174"/>
      <c r="R266" s="174"/>
      <c r="S266" s="174"/>
      <c r="T266" s="175"/>
      <c r="AT266" s="170" t="s">
        <v>194</v>
      </c>
      <c r="AU266" s="170" t="s">
        <v>86</v>
      </c>
      <c r="AV266" s="14" t="s">
        <v>86</v>
      </c>
      <c r="AW266" s="14" t="s">
        <v>32</v>
      </c>
      <c r="AX266" s="14" t="s">
        <v>84</v>
      </c>
      <c r="AY266" s="170" t="s">
        <v>184</v>
      </c>
    </row>
    <row r="267" spans="1:65" s="2" customFormat="1" ht="37.75" customHeight="1" x14ac:dyDescent="0.15">
      <c r="A267" s="30"/>
      <c r="B267" s="146"/>
      <c r="C267" s="147" t="s">
        <v>374</v>
      </c>
      <c r="D267" s="147" t="s">
        <v>186</v>
      </c>
      <c r="E267" s="148" t="s">
        <v>1823</v>
      </c>
      <c r="F267" s="149" t="s">
        <v>1824</v>
      </c>
      <c r="G267" s="150" t="s">
        <v>239</v>
      </c>
      <c r="H267" s="151">
        <v>177.65600000000001</v>
      </c>
      <c r="I267" s="152"/>
      <c r="J267" s="152">
        <f>ROUND(I267*H267,2)</f>
        <v>0</v>
      </c>
      <c r="K267" s="149" t="s">
        <v>190</v>
      </c>
      <c r="L267" s="31"/>
      <c r="M267" s="153" t="s">
        <v>1</v>
      </c>
      <c r="N267" s="154" t="s">
        <v>42</v>
      </c>
      <c r="O267" s="155">
        <v>0.57499999999999996</v>
      </c>
      <c r="P267" s="155">
        <f>O267*H267</f>
        <v>102.15219999999999</v>
      </c>
      <c r="Q267" s="155">
        <v>2.13408</v>
      </c>
      <c r="R267" s="155">
        <f>Q267*H267</f>
        <v>379.13211648000004</v>
      </c>
      <c r="S267" s="155">
        <v>0</v>
      </c>
      <c r="T267" s="156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7" t="s">
        <v>97</v>
      </c>
      <c r="AT267" s="157" t="s">
        <v>186</v>
      </c>
      <c r="AU267" s="157" t="s">
        <v>86</v>
      </c>
      <c r="AY267" s="18" t="s">
        <v>184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8" t="s">
        <v>84</v>
      </c>
      <c r="BK267" s="158">
        <f>ROUND(I267*H267,2)</f>
        <v>0</v>
      </c>
      <c r="BL267" s="18" t="s">
        <v>97</v>
      </c>
      <c r="BM267" s="157" t="s">
        <v>1825</v>
      </c>
    </row>
    <row r="268" spans="1:65" s="13" customFormat="1" x14ac:dyDescent="0.15">
      <c r="B268" s="163"/>
      <c r="D268" s="159" t="s">
        <v>194</v>
      </c>
      <c r="E268" s="164" t="s">
        <v>1</v>
      </c>
      <c r="F268" s="165" t="s">
        <v>265</v>
      </c>
      <c r="H268" s="164" t="s">
        <v>1</v>
      </c>
      <c r="L268" s="163"/>
      <c r="M268" s="166"/>
      <c r="N268" s="167"/>
      <c r="O268" s="167"/>
      <c r="P268" s="167"/>
      <c r="Q268" s="167"/>
      <c r="R268" s="167"/>
      <c r="S268" s="167"/>
      <c r="T268" s="168"/>
      <c r="AT268" s="164" t="s">
        <v>194</v>
      </c>
      <c r="AU268" s="164" t="s">
        <v>86</v>
      </c>
      <c r="AV268" s="13" t="s">
        <v>84</v>
      </c>
      <c r="AW268" s="13" t="s">
        <v>32</v>
      </c>
      <c r="AX268" s="13" t="s">
        <v>77</v>
      </c>
      <c r="AY268" s="164" t="s">
        <v>184</v>
      </c>
    </row>
    <row r="269" spans="1:65" s="14" customFormat="1" x14ac:dyDescent="0.15">
      <c r="B269" s="169"/>
      <c r="D269" s="159" t="s">
        <v>194</v>
      </c>
      <c r="E269" s="170" t="s">
        <v>1</v>
      </c>
      <c r="F269" s="171" t="s">
        <v>1826</v>
      </c>
      <c r="H269" s="172">
        <v>177.65600000000001</v>
      </c>
      <c r="L269" s="169"/>
      <c r="M269" s="173"/>
      <c r="N269" s="174"/>
      <c r="O269" s="174"/>
      <c r="P269" s="174"/>
      <c r="Q269" s="174"/>
      <c r="R269" s="174"/>
      <c r="S269" s="174"/>
      <c r="T269" s="175"/>
      <c r="AT269" s="170" t="s">
        <v>194</v>
      </c>
      <c r="AU269" s="170" t="s">
        <v>86</v>
      </c>
      <c r="AV269" s="14" t="s">
        <v>86</v>
      </c>
      <c r="AW269" s="14" t="s">
        <v>32</v>
      </c>
      <c r="AX269" s="14" t="s">
        <v>84</v>
      </c>
      <c r="AY269" s="170" t="s">
        <v>184</v>
      </c>
    </row>
    <row r="270" spans="1:65" s="2" customFormat="1" ht="44.25" customHeight="1" x14ac:dyDescent="0.15">
      <c r="A270" s="30"/>
      <c r="B270" s="146"/>
      <c r="C270" s="147" t="s">
        <v>378</v>
      </c>
      <c r="D270" s="147" t="s">
        <v>186</v>
      </c>
      <c r="E270" s="148" t="s">
        <v>1827</v>
      </c>
      <c r="F270" s="149" t="s">
        <v>1828</v>
      </c>
      <c r="G270" s="150" t="s">
        <v>189</v>
      </c>
      <c r="H270" s="151">
        <v>221.00800000000001</v>
      </c>
      <c r="I270" s="152"/>
      <c r="J270" s="152">
        <f>ROUND(I270*H270,2)</f>
        <v>0</v>
      </c>
      <c r="K270" s="149" t="s">
        <v>190</v>
      </c>
      <c r="L270" s="31"/>
      <c r="M270" s="153" t="s">
        <v>1</v>
      </c>
      <c r="N270" s="154" t="s">
        <v>42</v>
      </c>
      <c r="O270" s="155">
        <v>0.57499999999999996</v>
      </c>
      <c r="P270" s="155">
        <f>O270*H270</f>
        <v>127.0796</v>
      </c>
      <c r="Q270" s="155">
        <v>0</v>
      </c>
      <c r="R270" s="155">
        <f>Q270*H270</f>
        <v>0</v>
      </c>
      <c r="S270" s="155">
        <v>0</v>
      </c>
      <c r="T270" s="156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7" t="s">
        <v>97</v>
      </c>
      <c r="AT270" s="157" t="s">
        <v>186</v>
      </c>
      <c r="AU270" s="157" t="s">
        <v>86</v>
      </c>
      <c r="AY270" s="18" t="s">
        <v>184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8" t="s">
        <v>84</v>
      </c>
      <c r="BK270" s="158">
        <f>ROUND(I270*H270,2)</f>
        <v>0</v>
      </c>
      <c r="BL270" s="18" t="s">
        <v>97</v>
      </c>
      <c r="BM270" s="157" t="s">
        <v>1829</v>
      </c>
    </row>
    <row r="271" spans="1:65" s="14" customFormat="1" x14ac:dyDescent="0.15">
      <c r="B271" s="169"/>
      <c r="D271" s="159" t="s">
        <v>194</v>
      </c>
      <c r="E271" s="170" t="s">
        <v>1</v>
      </c>
      <c r="F271" s="171" t="s">
        <v>1830</v>
      </c>
      <c r="H271" s="172">
        <v>221.00800000000001</v>
      </c>
      <c r="L271" s="169"/>
      <c r="M271" s="173"/>
      <c r="N271" s="174"/>
      <c r="O271" s="174"/>
      <c r="P271" s="174"/>
      <c r="Q271" s="174"/>
      <c r="R271" s="174"/>
      <c r="S271" s="174"/>
      <c r="T271" s="175"/>
      <c r="AT271" s="170" t="s">
        <v>194</v>
      </c>
      <c r="AU271" s="170" t="s">
        <v>86</v>
      </c>
      <c r="AV271" s="14" t="s">
        <v>86</v>
      </c>
      <c r="AW271" s="14" t="s">
        <v>32</v>
      </c>
      <c r="AX271" s="14" t="s">
        <v>84</v>
      </c>
      <c r="AY271" s="170" t="s">
        <v>184</v>
      </c>
    </row>
    <row r="272" spans="1:65" s="2" customFormat="1" ht="37.75" customHeight="1" x14ac:dyDescent="0.15">
      <c r="A272" s="30"/>
      <c r="B272" s="146"/>
      <c r="C272" s="147" t="s">
        <v>382</v>
      </c>
      <c r="D272" s="147" t="s">
        <v>186</v>
      </c>
      <c r="E272" s="148" t="s">
        <v>1831</v>
      </c>
      <c r="F272" s="149" t="s">
        <v>1832</v>
      </c>
      <c r="G272" s="150" t="s">
        <v>239</v>
      </c>
      <c r="H272" s="151">
        <v>34.880000000000003</v>
      </c>
      <c r="I272" s="152"/>
      <c r="J272" s="152">
        <f>ROUND(I272*H272,2)</f>
        <v>0</v>
      </c>
      <c r="K272" s="149" t="s">
        <v>1</v>
      </c>
      <c r="L272" s="31"/>
      <c r="M272" s="153" t="s">
        <v>1</v>
      </c>
      <c r="N272" s="154" t="s">
        <v>42</v>
      </c>
      <c r="O272" s="155">
        <v>2.3050000000000002</v>
      </c>
      <c r="P272" s="155">
        <f>O272*H272</f>
        <v>80.398400000000009</v>
      </c>
      <c r="Q272" s="155">
        <v>0.41749999999999998</v>
      </c>
      <c r="R272" s="155">
        <f>Q272*H272</f>
        <v>14.5624</v>
      </c>
      <c r="S272" s="155">
        <v>0</v>
      </c>
      <c r="T272" s="156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7" t="s">
        <v>97</v>
      </c>
      <c r="AT272" s="157" t="s">
        <v>186</v>
      </c>
      <c r="AU272" s="157" t="s">
        <v>86</v>
      </c>
      <c r="AY272" s="18" t="s">
        <v>184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8" t="s">
        <v>84</v>
      </c>
      <c r="BK272" s="158">
        <f>ROUND(I272*H272,2)</f>
        <v>0</v>
      </c>
      <c r="BL272" s="18" t="s">
        <v>97</v>
      </c>
      <c r="BM272" s="157" t="s">
        <v>1833</v>
      </c>
    </row>
    <row r="273" spans="1:65" s="13" customFormat="1" x14ac:dyDescent="0.15">
      <c r="B273" s="163"/>
      <c r="D273" s="159" t="s">
        <v>194</v>
      </c>
      <c r="E273" s="164" t="s">
        <v>1</v>
      </c>
      <c r="F273" s="165" t="s">
        <v>1820</v>
      </c>
      <c r="H273" s="164" t="s">
        <v>1</v>
      </c>
      <c r="L273" s="163"/>
      <c r="M273" s="166"/>
      <c r="N273" s="167"/>
      <c r="O273" s="167"/>
      <c r="P273" s="167"/>
      <c r="Q273" s="167"/>
      <c r="R273" s="167"/>
      <c r="S273" s="167"/>
      <c r="T273" s="168"/>
      <c r="AT273" s="164" t="s">
        <v>194</v>
      </c>
      <c r="AU273" s="164" t="s">
        <v>86</v>
      </c>
      <c r="AV273" s="13" t="s">
        <v>84</v>
      </c>
      <c r="AW273" s="13" t="s">
        <v>32</v>
      </c>
      <c r="AX273" s="13" t="s">
        <v>77</v>
      </c>
      <c r="AY273" s="164" t="s">
        <v>184</v>
      </c>
    </row>
    <row r="274" spans="1:65" s="13" customFormat="1" x14ac:dyDescent="0.15">
      <c r="B274" s="163"/>
      <c r="D274" s="159" t="s">
        <v>194</v>
      </c>
      <c r="E274" s="164" t="s">
        <v>1</v>
      </c>
      <c r="F274" s="165" t="s">
        <v>1821</v>
      </c>
      <c r="H274" s="164" t="s">
        <v>1</v>
      </c>
      <c r="L274" s="163"/>
      <c r="M274" s="166"/>
      <c r="N274" s="167"/>
      <c r="O274" s="167"/>
      <c r="P274" s="167"/>
      <c r="Q274" s="167"/>
      <c r="R274" s="167"/>
      <c r="S274" s="167"/>
      <c r="T274" s="168"/>
      <c r="AT274" s="164" t="s">
        <v>194</v>
      </c>
      <c r="AU274" s="164" t="s">
        <v>86</v>
      </c>
      <c r="AV274" s="13" t="s">
        <v>84</v>
      </c>
      <c r="AW274" s="13" t="s">
        <v>32</v>
      </c>
      <c r="AX274" s="13" t="s">
        <v>77</v>
      </c>
      <c r="AY274" s="164" t="s">
        <v>184</v>
      </c>
    </row>
    <row r="275" spans="1:65" s="13" customFormat="1" x14ac:dyDescent="0.15">
      <c r="B275" s="163"/>
      <c r="D275" s="159" t="s">
        <v>194</v>
      </c>
      <c r="E275" s="164" t="s">
        <v>1</v>
      </c>
      <c r="F275" s="165" t="s">
        <v>1822</v>
      </c>
      <c r="H275" s="164" t="s">
        <v>1</v>
      </c>
      <c r="L275" s="163"/>
      <c r="M275" s="166"/>
      <c r="N275" s="167"/>
      <c r="O275" s="167"/>
      <c r="P275" s="167"/>
      <c r="Q275" s="167"/>
      <c r="R275" s="167"/>
      <c r="S275" s="167"/>
      <c r="T275" s="168"/>
      <c r="AT275" s="164" t="s">
        <v>194</v>
      </c>
      <c r="AU275" s="164" t="s">
        <v>86</v>
      </c>
      <c r="AV275" s="13" t="s">
        <v>84</v>
      </c>
      <c r="AW275" s="13" t="s">
        <v>32</v>
      </c>
      <c r="AX275" s="13" t="s">
        <v>77</v>
      </c>
      <c r="AY275" s="164" t="s">
        <v>184</v>
      </c>
    </row>
    <row r="276" spans="1:65" s="14" customFormat="1" x14ac:dyDescent="0.15">
      <c r="B276" s="169"/>
      <c r="D276" s="159" t="s">
        <v>194</v>
      </c>
      <c r="E276" s="170" t="s">
        <v>1</v>
      </c>
      <c r="F276" s="171" t="s">
        <v>1735</v>
      </c>
      <c r="H276" s="172">
        <v>34.880000000000003</v>
      </c>
      <c r="L276" s="169"/>
      <c r="M276" s="173"/>
      <c r="N276" s="174"/>
      <c r="O276" s="174"/>
      <c r="P276" s="174"/>
      <c r="Q276" s="174"/>
      <c r="R276" s="174"/>
      <c r="S276" s="174"/>
      <c r="T276" s="175"/>
      <c r="AT276" s="170" t="s">
        <v>194</v>
      </c>
      <c r="AU276" s="170" t="s">
        <v>86</v>
      </c>
      <c r="AV276" s="14" t="s">
        <v>86</v>
      </c>
      <c r="AW276" s="14" t="s">
        <v>32</v>
      </c>
      <c r="AX276" s="14" t="s">
        <v>84</v>
      </c>
      <c r="AY276" s="170" t="s">
        <v>184</v>
      </c>
    </row>
    <row r="277" spans="1:65" s="2" customFormat="1" ht="24.25" customHeight="1" x14ac:dyDescent="0.15">
      <c r="A277" s="30"/>
      <c r="B277" s="146"/>
      <c r="C277" s="147" t="s">
        <v>390</v>
      </c>
      <c r="D277" s="147" t="s">
        <v>186</v>
      </c>
      <c r="E277" s="148" t="s">
        <v>1834</v>
      </c>
      <c r="F277" s="149" t="s">
        <v>1835</v>
      </c>
      <c r="G277" s="150" t="s">
        <v>189</v>
      </c>
      <c r="H277" s="151">
        <v>87.2</v>
      </c>
      <c r="I277" s="152"/>
      <c r="J277" s="152">
        <f>ROUND(I277*H277,2)</f>
        <v>0</v>
      </c>
      <c r="K277" s="149" t="s">
        <v>190</v>
      </c>
      <c r="L277" s="31"/>
      <c r="M277" s="153" t="s">
        <v>1</v>
      </c>
      <c r="N277" s="154" t="s">
        <v>42</v>
      </c>
      <c r="O277" s="155">
        <v>0.46</v>
      </c>
      <c r="P277" s="155">
        <f>O277*H277</f>
        <v>40.112000000000002</v>
      </c>
      <c r="Q277" s="155">
        <v>0</v>
      </c>
      <c r="R277" s="155">
        <f>Q277*H277</f>
        <v>0</v>
      </c>
      <c r="S277" s="155">
        <v>0</v>
      </c>
      <c r="T277" s="156">
        <f>S277*H277</f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57" t="s">
        <v>97</v>
      </c>
      <c r="AT277" s="157" t="s">
        <v>186</v>
      </c>
      <c r="AU277" s="157" t="s">
        <v>86</v>
      </c>
      <c r="AY277" s="18" t="s">
        <v>184</v>
      </c>
      <c r="BE277" s="158">
        <f>IF(N277="základní",J277,0)</f>
        <v>0</v>
      </c>
      <c r="BF277" s="158">
        <f>IF(N277="snížená",J277,0)</f>
        <v>0</v>
      </c>
      <c r="BG277" s="158">
        <f>IF(N277="zákl. přenesená",J277,0)</f>
        <v>0</v>
      </c>
      <c r="BH277" s="158">
        <f>IF(N277="sníž. přenesená",J277,0)</f>
        <v>0</v>
      </c>
      <c r="BI277" s="158">
        <f>IF(N277="nulová",J277,0)</f>
        <v>0</v>
      </c>
      <c r="BJ277" s="18" t="s">
        <v>84</v>
      </c>
      <c r="BK277" s="158">
        <f>ROUND(I277*H277,2)</f>
        <v>0</v>
      </c>
      <c r="BL277" s="18" t="s">
        <v>97</v>
      </c>
      <c r="BM277" s="157" t="s">
        <v>1836</v>
      </c>
    </row>
    <row r="278" spans="1:65" s="14" customFormat="1" x14ac:dyDescent="0.15">
      <c r="B278" s="169"/>
      <c r="D278" s="159" t="s">
        <v>194</v>
      </c>
      <c r="E278" s="170" t="s">
        <v>1</v>
      </c>
      <c r="F278" s="171" t="s">
        <v>1837</v>
      </c>
      <c r="H278" s="172">
        <v>87.2</v>
      </c>
      <c r="L278" s="169"/>
      <c r="M278" s="173"/>
      <c r="N278" s="174"/>
      <c r="O278" s="174"/>
      <c r="P278" s="174"/>
      <c r="Q278" s="174"/>
      <c r="R278" s="174"/>
      <c r="S278" s="174"/>
      <c r="T278" s="175"/>
      <c r="AT278" s="170" t="s">
        <v>194</v>
      </c>
      <c r="AU278" s="170" t="s">
        <v>86</v>
      </c>
      <c r="AV278" s="14" t="s">
        <v>86</v>
      </c>
      <c r="AW278" s="14" t="s">
        <v>32</v>
      </c>
      <c r="AX278" s="14" t="s">
        <v>84</v>
      </c>
      <c r="AY278" s="170" t="s">
        <v>184</v>
      </c>
    </row>
    <row r="279" spans="1:65" s="2" customFormat="1" ht="37.75" customHeight="1" x14ac:dyDescent="0.15">
      <c r="A279" s="30"/>
      <c r="B279" s="146"/>
      <c r="C279" s="147" t="s">
        <v>396</v>
      </c>
      <c r="D279" s="147" t="s">
        <v>186</v>
      </c>
      <c r="E279" s="148" t="s">
        <v>1838</v>
      </c>
      <c r="F279" s="149" t="s">
        <v>1839</v>
      </c>
      <c r="G279" s="150" t="s">
        <v>239</v>
      </c>
      <c r="H279" s="151">
        <v>99.12</v>
      </c>
      <c r="I279" s="152"/>
      <c r="J279" s="152">
        <f>ROUND(I279*H279,2)</f>
        <v>0</v>
      </c>
      <c r="K279" s="149" t="s">
        <v>1</v>
      </c>
      <c r="L279" s="31"/>
      <c r="M279" s="153" t="s">
        <v>1</v>
      </c>
      <c r="N279" s="154" t="s">
        <v>42</v>
      </c>
      <c r="O279" s="155">
        <v>0.27500000000000002</v>
      </c>
      <c r="P279" s="155">
        <f>O279*H279</f>
        <v>27.258000000000003</v>
      </c>
      <c r="Q279" s="155">
        <v>0</v>
      </c>
      <c r="R279" s="155">
        <f>Q279*H279</f>
        <v>0</v>
      </c>
      <c r="S279" s="155">
        <v>0</v>
      </c>
      <c r="T279" s="156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7" t="s">
        <v>97</v>
      </c>
      <c r="AT279" s="157" t="s">
        <v>186</v>
      </c>
      <c r="AU279" s="157" t="s">
        <v>86</v>
      </c>
      <c r="AY279" s="18" t="s">
        <v>184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8" t="s">
        <v>84</v>
      </c>
      <c r="BK279" s="158">
        <f>ROUND(I279*H279,2)</f>
        <v>0</v>
      </c>
      <c r="BL279" s="18" t="s">
        <v>97</v>
      </c>
      <c r="BM279" s="157" t="s">
        <v>1840</v>
      </c>
    </row>
    <row r="280" spans="1:65" s="13" customFormat="1" x14ac:dyDescent="0.15">
      <c r="B280" s="163"/>
      <c r="D280" s="159" t="s">
        <v>194</v>
      </c>
      <c r="E280" s="164" t="s">
        <v>1</v>
      </c>
      <c r="F280" s="165" t="s">
        <v>1841</v>
      </c>
      <c r="H280" s="164" t="s">
        <v>1</v>
      </c>
      <c r="L280" s="163"/>
      <c r="M280" s="166"/>
      <c r="N280" s="167"/>
      <c r="O280" s="167"/>
      <c r="P280" s="167"/>
      <c r="Q280" s="167"/>
      <c r="R280" s="167"/>
      <c r="S280" s="167"/>
      <c r="T280" s="168"/>
      <c r="AT280" s="164" t="s">
        <v>194</v>
      </c>
      <c r="AU280" s="164" t="s">
        <v>86</v>
      </c>
      <c r="AV280" s="13" t="s">
        <v>84</v>
      </c>
      <c r="AW280" s="13" t="s">
        <v>32</v>
      </c>
      <c r="AX280" s="13" t="s">
        <v>77</v>
      </c>
      <c r="AY280" s="164" t="s">
        <v>184</v>
      </c>
    </row>
    <row r="281" spans="1:65" s="13" customFormat="1" x14ac:dyDescent="0.15">
      <c r="B281" s="163"/>
      <c r="D281" s="159" t="s">
        <v>194</v>
      </c>
      <c r="E281" s="164" t="s">
        <v>1</v>
      </c>
      <c r="F281" s="165" t="s">
        <v>1842</v>
      </c>
      <c r="H281" s="164" t="s">
        <v>1</v>
      </c>
      <c r="L281" s="163"/>
      <c r="M281" s="166"/>
      <c r="N281" s="167"/>
      <c r="O281" s="167"/>
      <c r="P281" s="167"/>
      <c r="Q281" s="167"/>
      <c r="R281" s="167"/>
      <c r="S281" s="167"/>
      <c r="T281" s="168"/>
      <c r="AT281" s="164" t="s">
        <v>194</v>
      </c>
      <c r="AU281" s="164" t="s">
        <v>86</v>
      </c>
      <c r="AV281" s="13" t="s">
        <v>84</v>
      </c>
      <c r="AW281" s="13" t="s">
        <v>32</v>
      </c>
      <c r="AX281" s="13" t="s">
        <v>77</v>
      </c>
      <c r="AY281" s="164" t="s">
        <v>184</v>
      </c>
    </row>
    <row r="282" spans="1:65" s="13" customFormat="1" x14ac:dyDescent="0.15">
      <c r="B282" s="163"/>
      <c r="D282" s="159" t="s">
        <v>194</v>
      </c>
      <c r="E282" s="164" t="s">
        <v>1</v>
      </c>
      <c r="F282" s="165" t="s">
        <v>1822</v>
      </c>
      <c r="H282" s="164" t="s">
        <v>1</v>
      </c>
      <c r="L282" s="163"/>
      <c r="M282" s="166"/>
      <c r="N282" s="167"/>
      <c r="O282" s="167"/>
      <c r="P282" s="167"/>
      <c r="Q282" s="167"/>
      <c r="R282" s="167"/>
      <c r="S282" s="167"/>
      <c r="T282" s="168"/>
      <c r="AT282" s="164" t="s">
        <v>194</v>
      </c>
      <c r="AU282" s="164" t="s">
        <v>86</v>
      </c>
      <c r="AV282" s="13" t="s">
        <v>84</v>
      </c>
      <c r="AW282" s="13" t="s">
        <v>32</v>
      </c>
      <c r="AX282" s="13" t="s">
        <v>77</v>
      </c>
      <c r="AY282" s="164" t="s">
        <v>184</v>
      </c>
    </row>
    <row r="283" spans="1:65" s="14" customFormat="1" x14ac:dyDescent="0.15">
      <c r="B283" s="169"/>
      <c r="D283" s="159" t="s">
        <v>194</v>
      </c>
      <c r="E283" s="170" t="s">
        <v>1</v>
      </c>
      <c r="F283" s="171" t="s">
        <v>1843</v>
      </c>
      <c r="H283" s="172">
        <v>99.12</v>
      </c>
      <c r="L283" s="169"/>
      <c r="M283" s="173"/>
      <c r="N283" s="174"/>
      <c r="O283" s="174"/>
      <c r="P283" s="174"/>
      <c r="Q283" s="174"/>
      <c r="R283" s="174"/>
      <c r="S283" s="174"/>
      <c r="T283" s="175"/>
      <c r="AT283" s="170" t="s">
        <v>194</v>
      </c>
      <c r="AU283" s="170" t="s">
        <v>86</v>
      </c>
      <c r="AV283" s="14" t="s">
        <v>86</v>
      </c>
      <c r="AW283" s="14" t="s">
        <v>32</v>
      </c>
      <c r="AX283" s="14" t="s">
        <v>84</v>
      </c>
      <c r="AY283" s="170" t="s">
        <v>184</v>
      </c>
    </row>
    <row r="284" spans="1:65" s="12" customFormat="1" ht="22.75" customHeight="1" x14ac:dyDescent="0.15">
      <c r="B284" s="134"/>
      <c r="D284" s="135" t="s">
        <v>76</v>
      </c>
      <c r="E284" s="144" t="s">
        <v>226</v>
      </c>
      <c r="F284" s="144" t="s">
        <v>395</v>
      </c>
      <c r="J284" s="145">
        <f>BK284</f>
        <v>0</v>
      </c>
      <c r="L284" s="134"/>
      <c r="M284" s="138"/>
      <c r="N284" s="139"/>
      <c r="O284" s="139"/>
      <c r="P284" s="140">
        <f>SUM(P285:P345)</f>
        <v>415.162981</v>
      </c>
      <c r="Q284" s="139"/>
      <c r="R284" s="140">
        <f>SUM(R285:R345)</f>
        <v>10.028474399999999</v>
      </c>
      <c r="S284" s="139"/>
      <c r="T284" s="141">
        <f>SUM(T285:T345)</f>
        <v>0</v>
      </c>
      <c r="AR284" s="135" t="s">
        <v>84</v>
      </c>
      <c r="AT284" s="142" t="s">
        <v>76</v>
      </c>
      <c r="AU284" s="142" t="s">
        <v>84</v>
      </c>
      <c r="AY284" s="135" t="s">
        <v>184</v>
      </c>
      <c r="BK284" s="143">
        <f>SUM(BK285:BK345)</f>
        <v>0</v>
      </c>
    </row>
    <row r="285" spans="1:65" s="2" customFormat="1" ht="33" customHeight="1" x14ac:dyDescent="0.15">
      <c r="A285" s="30"/>
      <c r="B285" s="146"/>
      <c r="C285" s="147" t="s">
        <v>403</v>
      </c>
      <c r="D285" s="147" t="s">
        <v>186</v>
      </c>
      <c r="E285" s="148" t="s">
        <v>1453</v>
      </c>
      <c r="F285" s="149" t="s">
        <v>1454</v>
      </c>
      <c r="G285" s="150" t="s">
        <v>229</v>
      </c>
      <c r="H285" s="151">
        <v>7</v>
      </c>
      <c r="I285" s="152"/>
      <c r="J285" s="152">
        <f>ROUND(I285*H285,2)</f>
        <v>0</v>
      </c>
      <c r="K285" s="149" t="s">
        <v>190</v>
      </c>
      <c r="L285" s="31"/>
      <c r="M285" s="153" t="s">
        <v>1</v>
      </c>
      <c r="N285" s="154" t="s">
        <v>42</v>
      </c>
      <c r="O285" s="155">
        <v>0.44800000000000001</v>
      </c>
      <c r="P285" s="155">
        <f>O285*H285</f>
        <v>3.1360000000000001</v>
      </c>
      <c r="Q285" s="155">
        <v>0</v>
      </c>
      <c r="R285" s="155">
        <f>Q285*H285</f>
        <v>0</v>
      </c>
      <c r="S285" s="155">
        <v>0</v>
      </c>
      <c r="T285" s="156">
        <f>S285*H285</f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7" t="s">
        <v>97</v>
      </c>
      <c r="AT285" s="157" t="s">
        <v>186</v>
      </c>
      <c r="AU285" s="157" t="s">
        <v>86</v>
      </c>
      <c r="AY285" s="18" t="s">
        <v>184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8" t="s">
        <v>84</v>
      </c>
      <c r="BK285" s="158">
        <f>ROUND(I285*H285,2)</f>
        <v>0</v>
      </c>
      <c r="BL285" s="18" t="s">
        <v>97</v>
      </c>
      <c r="BM285" s="157" t="s">
        <v>1844</v>
      </c>
    </row>
    <row r="286" spans="1:65" s="2" customFormat="1" ht="24.25" customHeight="1" x14ac:dyDescent="0.15">
      <c r="A286" s="30"/>
      <c r="B286" s="146"/>
      <c r="C286" s="183" t="s">
        <v>409</v>
      </c>
      <c r="D286" s="183" t="s">
        <v>310</v>
      </c>
      <c r="E286" s="184" t="s">
        <v>1845</v>
      </c>
      <c r="F286" s="185" t="s">
        <v>1846</v>
      </c>
      <c r="G286" s="186" t="s">
        <v>229</v>
      </c>
      <c r="H286" s="187">
        <v>7</v>
      </c>
      <c r="I286" s="188"/>
      <c r="J286" s="188">
        <f>ROUND(I286*H286,2)</f>
        <v>0</v>
      </c>
      <c r="K286" s="185" t="s">
        <v>190</v>
      </c>
      <c r="L286" s="189"/>
      <c r="M286" s="190" t="s">
        <v>1</v>
      </c>
      <c r="N286" s="191" t="s">
        <v>42</v>
      </c>
      <c r="O286" s="155">
        <v>0</v>
      </c>
      <c r="P286" s="155">
        <f>O286*H286</f>
        <v>0</v>
      </c>
      <c r="Q286" s="155">
        <v>1.9900000000000001E-2</v>
      </c>
      <c r="R286" s="155">
        <f>Q286*H286</f>
        <v>0.13930000000000001</v>
      </c>
      <c r="S286" s="155">
        <v>0</v>
      </c>
      <c r="T286" s="156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57" t="s">
        <v>226</v>
      </c>
      <c r="AT286" s="157" t="s">
        <v>310</v>
      </c>
      <c r="AU286" s="157" t="s">
        <v>86</v>
      </c>
      <c r="AY286" s="18" t="s">
        <v>184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8" t="s">
        <v>84</v>
      </c>
      <c r="BK286" s="158">
        <f>ROUND(I286*H286,2)</f>
        <v>0</v>
      </c>
      <c r="BL286" s="18" t="s">
        <v>97</v>
      </c>
      <c r="BM286" s="157" t="s">
        <v>1847</v>
      </c>
    </row>
    <row r="287" spans="1:65" s="14" customFormat="1" ht="22" x14ac:dyDescent="0.15">
      <c r="B287" s="169"/>
      <c r="D287" s="159" t="s">
        <v>194</v>
      </c>
      <c r="F287" s="171" t="s">
        <v>1848</v>
      </c>
      <c r="H287" s="172">
        <v>7</v>
      </c>
      <c r="L287" s="169"/>
      <c r="M287" s="173"/>
      <c r="N287" s="174"/>
      <c r="O287" s="174"/>
      <c r="P287" s="174"/>
      <c r="Q287" s="174"/>
      <c r="R287" s="174"/>
      <c r="S287" s="174"/>
      <c r="T287" s="175"/>
      <c r="AT287" s="170" t="s">
        <v>194</v>
      </c>
      <c r="AU287" s="170" t="s">
        <v>86</v>
      </c>
      <c r="AV287" s="14" t="s">
        <v>86</v>
      </c>
      <c r="AW287" s="14" t="s">
        <v>3</v>
      </c>
      <c r="AX287" s="14" t="s">
        <v>84</v>
      </c>
      <c r="AY287" s="170" t="s">
        <v>184</v>
      </c>
    </row>
    <row r="288" spans="1:65" s="2" customFormat="1" ht="33" customHeight="1" x14ac:dyDescent="0.15">
      <c r="A288" s="30"/>
      <c r="B288" s="146"/>
      <c r="C288" s="147" t="s">
        <v>413</v>
      </c>
      <c r="D288" s="147" t="s">
        <v>186</v>
      </c>
      <c r="E288" s="148" t="s">
        <v>1849</v>
      </c>
      <c r="F288" s="149" t="s">
        <v>1850</v>
      </c>
      <c r="G288" s="150" t="s">
        <v>229</v>
      </c>
      <c r="H288" s="151">
        <v>8.84</v>
      </c>
      <c r="I288" s="152"/>
      <c r="J288" s="152">
        <f>ROUND(I288*H288,2)</f>
        <v>0</v>
      </c>
      <c r="K288" s="149" t="s">
        <v>190</v>
      </c>
      <c r="L288" s="31"/>
      <c r="M288" s="153" t="s">
        <v>1</v>
      </c>
      <c r="N288" s="154" t="s">
        <v>42</v>
      </c>
      <c r="O288" s="155">
        <v>0.622</v>
      </c>
      <c r="P288" s="155">
        <f>O288*H288</f>
        <v>5.4984799999999998</v>
      </c>
      <c r="Q288" s="155">
        <v>0</v>
      </c>
      <c r="R288" s="155">
        <f>Q288*H288</f>
        <v>0</v>
      </c>
      <c r="S288" s="155">
        <v>0</v>
      </c>
      <c r="T288" s="156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7" t="s">
        <v>97</v>
      </c>
      <c r="AT288" s="157" t="s">
        <v>186</v>
      </c>
      <c r="AU288" s="157" t="s">
        <v>86</v>
      </c>
      <c r="AY288" s="18" t="s">
        <v>184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8" t="s">
        <v>84</v>
      </c>
      <c r="BK288" s="158">
        <f>ROUND(I288*H288,2)</f>
        <v>0</v>
      </c>
      <c r="BL288" s="18" t="s">
        <v>97</v>
      </c>
      <c r="BM288" s="157" t="s">
        <v>1851</v>
      </c>
    </row>
    <row r="289" spans="1:65" s="2" customFormat="1" ht="21.75" customHeight="1" x14ac:dyDescent="0.15">
      <c r="A289" s="30"/>
      <c r="B289" s="146"/>
      <c r="C289" s="183" t="s">
        <v>418</v>
      </c>
      <c r="D289" s="183" t="s">
        <v>310</v>
      </c>
      <c r="E289" s="184" t="s">
        <v>1852</v>
      </c>
      <c r="F289" s="185" t="s">
        <v>1853</v>
      </c>
      <c r="G289" s="186" t="s">
        <v>229</v>
      </c>
      <c r="H289" s="187">
        <v>8.9280000000000008</v>
      </c>
      <c r="I289" s="188"/>
      <c r="J289" s="188">
        <f>ROUND(I289*H289,2)</f>
        <v>0</v>
      </c>
      <c r="K289" s="185" t="s">
        <v>190</v>
      </c>
      <c r="L289" s="189"/>
      <c r="M289" s="190" t="s">
        <v>1</v>
      </c>
      <c r="N289" s="191" t="s">
        <v>42</v>
      </c>
      <c r="O289" s="155">
        <v>0</v>
      </c>
      <c r="P289" s="155">
        <f>O289*H289</f>
        <v>0</v>
      </c>
      <c r="Q289" s="155">
        <v>2.8000000000000001E-2</v>
      </c>
      <c r="R289" s="155">
        <f>Q289*H289</f>
        <v>0.24998400000000004</v>
      </c>
      <c r="S289" s="155">
        <v>0</v>
      </c>
      <c r="T289" s="156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7" t="s">
        <v>226</v>
      </c>
      <c r="AT289" s="157" t="s">
        <v>310</v>
      </c>
      <c r="AU289" s="157" t="s">
        <v>86</v>
      </c>
      <c r="AY289" s="18" t="s">
        <v>184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18" t="s">
        <v>84</v>
      </c>
      <c r="BK289" s="158">
        <f>ROUND(I289*H289,2)</f>
        <v>0</v>
      </c>
      <c r="BL289" s="18" t="s">
        <v>97</v>
      </c>
      <c r="BM289" s="157" t="s">
        <v>1854</v>
      </c>
    </row>
    <row r="290" spans="1:65" s="14" customFormat="1" x14ac:dyDescent="0.15">
      <c r="B290" s="169"/>
      <c r="D290" s="159" t="s">
        <v>194</v>
      </c>
      <c r="F290" s="171" t="s">
        <v>1855</v>
      </c>
      <c r="H290" s="172">
        <v>8.9280000000000008</v>
      </c>
      <c r="L290" s="169"/>
      <c r="M290" s="173"/>
      <c r="N290" s="174"/>
      <c r="O290" s="174"/>
      <c r="P290" s="174"/>
      <c r="Q290" s="174"/>
      <c r="R290" s="174"/>
      <c r="S290" s="174"/>
      <c r="T290" s="175"/>
      <c r="AT290" s="170" t="s">
        <v>194</v>
      </c>
      <c r="AU290" s="170" t="s">
        <v>86</v>
      </c>
      <c r="AV290" s="14" t="s">
        <v>86</v>
      </c>
      <c r="AW290" s="14" t="s">
        <v>3</v>
      </c>
      <c r="AX290" s="14" t="s">
        <v>84</v>
      </c>
      <c r="AY290" s="170" t="s">
        <v>184</v>
      </c>
    </row>
    <row r="291" spans="1:65" s="2" customFormat="1" ht="37.75" customHeight="1" x14ac:dyDescent="0.15">
      <c r="A291" s="30"/>
      <c r="B291" s="146"/>
      <c r="C291" s="147" t="s">
        <v>422</v>
      </c>
      <c r="D291" s="147" t="s">
        <v>186</v>
      </c>
      <c r="E291" s="148" t="s">
        <v>1856</v>
      </c>
      <c r="F291" s="149" t="s">
        <v>1857</v>
      </c>
      <c r="G291" s="150" t="s">
        <v>229</v>
      </c>
      <c r="H291" s="151">
        <v>116</v>
      </c>
      <c r="I291" s="152"/>
      <c r="J291" s="152">
        <f>ROUND(I291*H291,2)</f>
        <v>0</v>
      </c>
      <c r="K291" s="149" t="s">
        <v>1</v>
      </c>
      <c r="L291" s="31"/>
      <c r="M291" s="153" t="s">
        <v>1</v>
      </c>
      <c r="N291" s="154" t="s">
        <v>42</v>
      </c>
      <c r="O291" s="155">
        <v>0.68100000000000005</v>
      </c>
      <c r="P291" s="155">
        <f>O291*H291</f>
        <v>78.996000000000009</v>
      </c>
      <c r="Q291" s="155">
        <v>0</v>
      </c>
      <c r="R291" s="155">
        <f>Q291*H291</f>
        <v>0</v>
      </c>
      <c r="S291" s="155">
        <v>0</v>
      </c>
      <c r="T291" s="156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7" t="s">
        <v>97</v>
      </c>
      <c r="AT291" s="157" t="s">
        <v>186</v>
      </c>
      <c r="AU291" s="157" t="s">
        <v>86</v>
      </c>
      <c r="AY291" s="18" t="s">
        <v>184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18" t="s">
        <v>84</v>
      </c>
      <c r="BK291" s="158">
        <f>ROUND(I291*H291,2)</f>
        <v>0</v>
      </c>
      <c r="BL291" s="18" t="s">
        <v>97</v>
      </c>
      <c r="BM291" s="157" t="s">
        <v>1858</v>
      </c>
    </row>
    <row r="292" spans="1:65" s="14" customFormat="1" x14ac:dyDescent="0.15">
      <c r="B292" s="169"/>
      <c r="D292" s="159" t="s">
        <v>194</v>
      </c>
      <c r="E292" s="170" t="s">
        <v>1</v>
      </c>
      <c r="F292" s="171" t="s">
        <v>1859</v>
      </c>
      <c r="H292" s="172">
        <v>116</v>
      </c>
      <c r="L292" s="169"/>
      <c r="M292" s="173"/>
      <c r="N292" s="174"/>
      <c r="O292" s="174"/>
      <c r="P292" s="174"/>
      <c r="Q292" s="174"/>
      <c r="R292" s="174"/>
      <c r="S292" s="174"/>
      <c r="T292" s="175"/>
      <c r="AT292" s="170" t="s">
        <v>194</v>
      </c>
      <c r="AU292" s="170" t="s">
        <v>86</v>
      </c>
      <c r="AV292" s="14" t="s">
        <v>86</v>
      </c>
      <c r="AW292" s="14" t="s">
        <v>32</v>
      </c>
      <c r="AX292" s="14" t="s">
        <v>84</v>
      </c>
      <c r="AY292" s="170" t="s">
        <v>184</v>
      </c>
    </row>
    <row r="293" spans="1:65" s="2" customFormat="1" ht="24.25" customHeight="1" x14ac:dyDescent="0.15">
      <c r="A293" s="30"/>
      <c r="B293" s="146"/>
      <c r="C293" s="183" t="s">
        <v>426</v>
      </c>
      <c r="D293" s="183" t="s">
        <v>310</v>
      </c>
      <c r="E293" s="184" t="s">
        <v>1860</v>
      </c>
      <c r="F293" s="185" t="s">
        <v>1861</v>
      </c>
      <c r="G293" s="186" t="s">
        <v>229</v>
      </c>
      <c r="H293" s="187">
        <v>117.16</v>
      </c>
      <c r="I293" s="188"/>
      <c r="J293" s="188">
        <f>ROUND(I293*H293,2)</f>
        <v>0</v>
      </c>
      <c r="K293" s="185" t="s">
        <v>190</v>
      </c>
      <c r="L293" s="189"/>
      <c r="M293" s="190" t="s">
        <v>1</v>
      </c>
      <c r="N293" s="191" t="s">
        <v>42</v>
      </c>
      <c r="O293" s="155">
        <v>0</v>
      </c>
      <c r="P293" s="155">
        <f>O293*H293</f>
        <v>0</v>
      </c>
      <c r="Q293" s="155">
        <v>4.0399999999999998E-2</v>
      </c>
      <c r="R293" s="155">
        <f>Q293*H293</f>
        <v>4.7332639999999992</v>
      </c>
      <c r="S293" s="155">
        <v>0</v>
      </c>
      <c r="T293" s="156">
        <f>S293*H293</f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57" t="s">
        <v>226</v>
      </c>
      <c r="AT293" s="157" t="s">
        <v>310</v>
      </c>
      <c r="AU293" s="157" t="s">
        <v>86</v>
      </c>
      <c r="AY293" s="18" t="s">
        <v>184</v>
      </c>
      <c r="BE293" s="158">
        <f>IF(N293="základní",J293,0)</f>
        <v>0</v>
      </c>
      <c r="BF293" s="158">
        <f>IF(N293="snížená",J293,0)</f>
        <v>0</v>
      </c>
      <c r="BG293" s="158">
        <f>IF(N293="zákl. přenesená",J293,0)</f>
        <v>0</v>
      </c>
      <c r="BH293" s="158">
        <f>IF(N293="sníž. přenesená",J293,0)</f>
        <v>0</v>
      </c>
      <c r="BI293" s="158">
        <f>IF(N293="nulová",J293,0)</f>
        <v>0</v>
      </c>
      <c r="BJ293" s="18" t="s">
        <v>84</v>
      </c>
      <c r="BK293" s="158">
        <f>ROUND(I293*H293,2)</f>
        <v>0</v>
      </c>
      <c r="BL293" s="18" t="s">
        <v>97</v>
      </c>
      <c r="BM293" s="157" t="s">
        <v>1862</v>
      </c>
    </row>
    <row r="294" spans="1:65" s="14" customFormat="1" x14ac:dyDescent="0.15">
      <c r="B294" s="169"/>
      <c r="D294" s="159" t="s">
        <v>194</v>
      </c>
      <c r="F294" s="171" t="s">
        <v>1863</v>
      </c>
      <c r="H294" s="172">
        <v>117.16</v>
      </c>
      <c r="L294" s="169"/>
      <c r="M294" s="173"/>
      <c r="N294" s="174"/>
      <c r="O294" s="174"/>
      <c r="P294" s="174"/>
      <c r="Q294" s="174"/>
      <c r="R294" s="174"/>
      <c r="S294" s="174"/>
      <c r="T294" s="175"/>
      <c r="AT294" s="170" t="s">
        <v>194</v>
      </c>
      <c r="AU294" s="170" t="s">
        <v>86</v>
      </c>
      <c r="AV294" s="14" t="s">
        <v>86</v>
      </c>
      <c r="AW294" s="14" t="s">
        <v>3</v>
      </c>
      <c r="AX294" s="14" t="s">
        <v>84</v>
      </c>
      <c r="AY294" s="170" t="s">
        <v>184</v>
      </c>
    </row>
    <row r="295" spans="1:65" s="2" customFormat="1" ht="24.25" customHeight="1" x14ac:dyDescent="0.15">
      <c r="A295" s="30"/>
      <c r="B295" s="146"/>
      <c r="C295" s="183" t="s">
        <v>431</v>
      </c>
      <c r="D295" s="183" t="s">
        <v>310</v>
      </c>
      <c r="E295" s="184" t="s">
        <v>1864</v>
      </c>
      <c r="F295" s="185" t="s">
        <v>1865</v>
      </c>
      <c r="G295" s="186" t="s">
        <v>359</v>
      </c>
      <c r="H295" s="187">
        <v>53</v>
      </c>
      <c r="I295" s="188"/>
      <c r="J295" s="188">
        <f t="shared" ref="J295:J304" si="0">ROUND(I295*H295,2)</f>
        <v>0</v>
      </c>
      <c r="K295" s="185" t="s">
        <v>190</v>
      </c>
      <c r="L295" s="189"/>
      <c r="M295" s="190" t="s">
        <v>1</v>
      </c>
      <c r="N295" s="191" t="s">
        <v>42</v>
      </c>
      <c r="O295" s="155">
        <v>0</v>
      </c>
      <c r="P295" s="155">
        <f t="shared" ref="P295:P304" si="1">O295*H295</f>
        <v>0</v>
      </c>
      <c r="Q295" s="155">
        <v>4.0000000000000002E-4</v>
      </c>
      <c r="R295" s="155">
        <f t="shared" ref="R295:R304" si="2">Q295*H295</f>
        <v>2.12E-2</v>
      </c>
      <c r="S295" s="155">
        <v>0</v>
      </c>
      <c r="T295" s="156">
        <f t="shared" ref="T295:T304" si="3"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57" t="s">
        <v>226</v>
      </c>
      <c r="AT295" s="157" t="s">
        <v>310</v>
      </c>
      <c r="AU295" s="157" t="s">
        <v>86</v>
      </c>
      <c r="AY295" s="18" t="s">
        <v>184</v>
      </c>
      <c r="BE295" s="158">
        <f t="shared" ref="BE295:BE304" si="4">IF(N295="základní",J295,0)</f>
        <v>0</v>
      </c>
      <c r="BF295" s="158">
        <f t="shared" ref="BF295:BF304" si="5">IF(N295="snížená",J295,0)</f>
        <v>0</v>
      </c>
      <c r="BG295" s="158">
        <f t="shared" ref="BG295:BG304" si="6">IF(N295="zákl. přenesená",J295,0)</f>
        <v>0</v>
      </c>
      <c r="BH295" s="158">
        <f t="shared" ref="BH295:BH304" si="7">IF(N295="sníž. přenesená",J295,0)</f>
        <v>0</v>
      </c>
      <c r="BI295" s="158">
        <f t="shared" ref="BI295:BI304" si="8">IF(N295="nulová",J295,0)</f>
        <v>0</v>
      </c>
      <c r="BJ295" s="18" t="s">
        <v>84</v>
      </c>
      <c r="BK295" s="158">
        <f t="shared" ref="BK295:BK304" si="9">ROUND(I295*H295,2)</f>
        <v>0</v>
      </c>
      <c r="BL295" s="18" t="s">
        <v>97</v>
      </c>
      <c r="BM295" s="157" t="s">
        <v>1866</v>
      </c>
    </row>
    <row r="296" spans="1:65" s="2" customFormat="1" ht="49" customHeight="1" x14ac:dyDescent="0.15">
      <c r="A296" s="30"/>
      <c r="B296" s="146"/>
      <c r="C296" s="147" t="s">
        <v>435</v>
      </c>
      <c r="D296" s="147" t="s">
        <v>186</v>
      </c>
      <c r="E296" s="148" t="s">
        <v>1459</v>
      </c>
      <c r="F296" s="149" t="s">
        <v>1460</v>
      </c>
      <c r="G296" s="150" t="s">
        <v>359</v>
      </c>
      <c r="H296" s="151">
        <v>6</v>
      </c>
      <c r="I296" s="152"/>
      <c r="J296" s="152">
        <f t="shared" si="0"/>
        <v>0</v>
      </c>
      <c r="K296" s="149" t="s">
        <v>190</v>
      </c>
      <c r="L296" s="31"/>
      <c r="M296" s="153" t="s">
        <v>1</v>
      </c>
      <c r="N296" s="154" t="s">
        <v>42</v>
      </c>
      <c r="O296" s="155">
        <v>1.5920000000000001</v>
      </c>
      <c r="P296" s="155">
        <f t="shared" si="1"/>
        <v>9.5519999999999996</v>
      </c>
      <c r="Q296" s="155">
        <v>0</v>
      </c>
      <c r="R296" s="155">
        <f t="shared" si="2"/>
        <v>0</v>
      </c>
      <c r="S296" s="155">
        <v>0</v>
      </c>
      <c r="T296" s="156">
        <f t="shared" si="3"/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7" t="s">
        <v>97</v>
      </c>
      <c r="AT296" s="157" t="s">
        <v>186</v>
      </c>
      <c r="AU296" s="157" t="s">
        <v>86</v>
      </c>
      <c r="AY296" s="18" t="s">
        <v>184</v>
      </c>
      <c r="BE296" s="158">
        <f t="shared" si="4"/>
        <v>0</v>
      </c>
      <c r="BF296" s="158">
        <f t="shared" si="5"/>
        <v>0</v>
      </c>
      <c r="BG296" s="158">
        <f t="shared" si="6"/>
        <v>0</v>
      </c>
      <c r="BH296" s="158">
        <f t="shared" si="7"/>
        <v>0</v>
      </c>
      <c r="BI296" s="158">
        <f t="shared" si="8"/>
        <v>0</v>
      </c>
      <c r="BJ296" s="18" t="s">
        <v>84</v>
      </c>
      <c r="BK296" s="158">
        <f t="shared" si="9"/>
        <v>0</v>
      </c>
      <c r="BL296" s="18" t="s">
        <v>97</v>
      </c>
      <c r="BM296" s="157" t="s">
        <v>1867</v>
      </c>
    </row>
    <row r="297" spans="1:65" s="2" customFormat="1" ht="24.25" customHeight="1" x14ac:dyDescent="0.15">
      <c r="A297" s="30"/>
      <c r="B297" s="146"/>
      <c r="C297" s="183" t="s">
        <v>439</v>
      </c>
      <c r="D297" s="183" t="s">
        <v>310</v>
      </c>
      <c r="E297" s="184" t="s">
        <v>1465</v>
      </c>
      <c r="F297" s="185" t="s">
        <v>1466</v>
      </c>
      <c r="G297" s="186" t="s">
        <v>359</v>
      </c>
      <c r="H297" s="187">
        <v>2</v>
      </c>
      <c r="I297" s="188"/>
      <c r="J297" s="188">
        <f t="shared" si="0"/>
        <v>0</v>
      </c>
      <c r="K297" s="185" t="s">
        <v>190</v>
      </c>
      <c r="L297" s="189"/>
      <c r="M297" s="190" t="s">
        <v>1</v>
      </c>
      <c r="N297" s="191" t="s">
        <v>42</v>
      </c>
      <c r="O297" s="155">
        <v>0</v>
      </c>
      <c r="P297" s="155">
        <f t="shared" si="1"/>
        <v>0</v>
      </c>
      <c r="Q297" s="155">
        <v>8.8000000000000005E-3</v>
      </c>
      <c r="R297" s="155">
        <f t="shared" si="2"/>
        <v>1.7600000000000001E-2</v>
      </c>
      <c r="S297" s="155">
        <v>0</v>
      </c>
      <c r="T297" s="156">
        <f t="shared" si="3"/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7" t="s">
        <v>226</v>
      </c>
      <c r="AT297" s="157" t="s">
        <v>310</v>
      </c>
      <c r="AU297" s="157" t="s">
        <v>86</v>
      </c>
      <c r="AY297" s="18" t="s">
        <v>184</v>
      </c>
      <c r="BE297" s="158">
        <f t="shared" si="4"/>
        <v>0</v>
      </c>
      <c r="BF297" s="158">
        <f t="shared" si="5"/>
        <v>0</v>
      </c>
      <c r="BG297" s="158">
        <f t="shared" si="6"/>
        <v>0</v>
      </c>
      <c r="BH297" s="158">
        <f t="shared" si="7"/>
        <v>0</v>
      </c>
      <c r="BI297" s="158">
        <f t="shared" si="8"/>
        <v>0</v>
      </c>
      <c r="BJ297" s="18" t="s">
        <v>84</v>
      </c>
      <c r="BK297" s="158">
        <f t="shared" si="9"/>
        <v>0</v>
      </c>
      <c r="BL297" s="18" t="s">
        <v>97</v>
      </c>
      <c r="BM297" s="157" t="s">
        <v>1868</v>
      </c>
    </row>
    <row r="298" spans="1:65" s="2" customFormat="1" ht="24.25" customHeight="1" x14ac:dyDescent="0.15">
      <c r="A298" s="30"/>
      <c r="B298" s="146"/>
      <c r="C298" s="183" t="s">
        <v>444</v>
      </c>
      <c r="D298" s="183" t="s">
        <v>310</v>
      </c>
      <c r="E298" s="184" t="s">
        <v>1869</v>
      </c>
      <c r="F298" s="185" t="s">
        <v>1870</v>
      </c>
      <c r="G298" s="186" t="s">
        <v>359</v>
      </c>
      <c r="H298" s="187">
        <v>2</v>
      </c>
      <c r="I298" s="188"/>
      <c r="J298" s="188">
        <f t="shared" si="0"/>
        <v>0</v>
      </c>
      <c r="K298" s="185" t="s">
        <v>190</v>
      </c>
      <c r="L298" s="189"/>
      <c r="M298" s="190" t="s">
        <v>1</v>
      </c>
      <c r="N298" s="191" t="s">
        <v>42</v>
      </c>
      <c r="O298" s="155">
        <v>0</v>
      </c>
      <c r="P298" s="155">
        <f t="shared" si="1"/>
        <v>0</v>
      </c>
      <c r="Q298" s="155">
        <v>9.1999999999999998E-3</v>
      </c>
      <c r="R298" s="155">
        <f t="shared" si="2"/>
        <v>1.84E-2</v>
      </c>
      <c r="S298" s="155">
        <v>0</v>
      </c>
      <c r="T298" s="156">
        <f t="shared" si="3"/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7" t="s">
        <v>226</v>
      </c>
      <c r="AT298" s="157" t="s">
        <v>310</v>
      </c>
      <c r="AU298" s="157" t="s">
        <v>86</v>
      </c>
      <c r="AY298" s="18" t="s">
        <v>184</v>
      </c>
      <c r="BE298" s="158">
        <f t="shared" si="4"/>
        <v>0</v>
      </c>
      <c r="BF298" s="158">
        <f t="shared" si="5"/>
        <v>0</v>
      </c>
      <c r="BG298" s="158">
        <f t="shared" si="6"/>
        <v>0</v>
      </c>
      <c r="BH298" s="158">
        <f t="shared" si="7"/>
        <v>0</v>
      </c>
      <c r="BI298" s="158">
        <f t="shared" si="8"/>
        <v>0</v>
      </c>
      <c r="BJ298" s="18" t="s">
        <v>84</v>
      </c>
      <c r="BK298" s="158">
        <f t="shared" si="9"/>
        <v>0</v>
      </c>
      <c r="BL298" s="18" t="s">
        <v>97</v>
      </c>
      <c r="BM298" s="157" t="s">
        <v>1871</v>
      </c>
    </row>
    <row r="299" spans="1:65" s="2" customFormat="1" ht="24.25" customHeight="1" x14ac:dyDescent="0.15">
      <c r="A299" s="30"/>
      <c r="B299" s="146"/>
      <c r="C299" s="183" t="s">
        <v>449</v>
      </c>
      <c r="D299" s="183" t="s">
        <v>310</v>
      </c>
      <c r="E299" s="184" t="s">
        <v>1872</v>
      </c>
      <c r="F299" s="185" t="s">
        <v>1873</v>
      </c>
      <c r="G299" s="186" t="s">
        <v>359</v>
      </c>
      <c r="H299" s="187">
        <v>1</v>
      </c>
      <c r="I299" s="188"/>
      <c r="J299" s="188">
        <f t="shared" si="0"/>
        <v>0</v>
      </c>
      <c r="K299" s="185" t="s">
        <v>190</v>
      </c>
      <c r="L299" s="189"/>
      <c r="M299" s="190" t="s">
        <v>1</v>
      </c>
      <c r="N299" s="191" t="s">
        <v>42</v>
      </c>
      <c r="O299" s="155">
        <v>0</v>
      </c>
      <c r="P299" s="155">
        <f t="shared" si="1"/>
        <v>0</v>
      </c>
      <c r="Q299" s="155">
        <v>1.04E-2</v>
      </c>
      <c r="R299" s="155">
        <f t="shared" si="2"/>
        <v>1.04E-2</v>
      </c>
      <c r="S299" s="155">
        <v>0</v>
      </c>
      <c r="T299" s="156">
        <f t="shared" si="3"/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7" t="s">
        <v>226</v>
      </c>
      <c r="AT299" s="157" t="s">
        <v>310</v>
      </c>
      <c r="AU299" s="157" t="s">
        <v>86</v>
      </c>
      <c r="AY299" s="18" t="s">
        <v>184</v>
      </c>
      <c r="BE299" s="158">
        <f t="shared" si="4"/>
        <v>0</v>
      </c>
      <c r="BF299" s="158">
        <f t="shared" si="5"/>
        <v>0</v>
      </c>
      <c r="BG299" s="158">
        <f t="shared" si="6"/>
        <v>0</v>
      </c>
      <c r="BH299" s="158">
        <f t="shared" si="7"/>
        <v>0</v>
      </c>
      <c r="BI299" s="158">
        <f t="shared" si="8"/>
        <v>0</v>
      </c>
      <c r="BJ299" s="18" t="s">
        <v>84</v>
      </c>
      <c r="BK299" s="158">
        <f t="shared" si="9"/>
        <v>0</v>
      </c>
      <c r="BL299" s="18" t="s">
        <v>97</v>
      </c>
      <c r="BM299" s="157" t="s">
        <v>1874</v>
      </c>
    </row>
    <row r="300" spans="1:65" s="2" customFormat="1" ht="24.25" customHeight="1" x14ac:dyDescent="0.15">
      <c r="A300" s="30"/>
      <c r="B300" s="146"/>
      <c r="C300" s="183" t="s">
        <v>453</v>
      </c>
      <c r="D300" s="183" t="s">
        <v>310</v>
      </c>
      <c r="E300" s="184" t="s">
        <v>1875</v>
      </c>
      <c r="F300" s="185" t="s">
        <v>1876</v>
      </c>
      <c r="G300" s="186" t="s">
        <v>359</v>
      </c>
      <c r="H300" s="187">
        <v>1</v>
      </c>
      <c r="I300" s="188"/>
      <c r="J300" s="188">
        <f t="shared" si="0"/>
        <v>0</v>
      </c>
      <c r="K300" s="185" t="s">
        <v>190</v>
      </c>
      <c r="L300" s="189"/>
      <c r="M300" s="190" t="s">
        <v>1</v>
      </c>
      <c r="N300" s="191" t="s">
        <v>42</v>
      </c>
      <c r="O300" s="155">
        <v>0</v>
      </c>
      <c r="P300" s="155">
        <f t="shared" si="1"/>
        <v>0</v>
      </c>
      <c r="Q300" s="155">
        <v>1.1599999999999999E-2</v>
      </c>
      <c r="R300" s="155">
        <f t="shared" si="2"/>
        <v>1.1599999999999999E-2</v>
      </c>
      <c r="S300" s="155">
        <v>0</v>
      </c>
      <c r="T300" s="156">
        <f t="shared" si="3"/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7" t="s">
        <v>226</v>
      </c>
      <c r="AT300" s="157" t="s">
        <v>310</v>
      </c>
      <c r="AU300" s="157" t="s">
        <v>86</v>
      </c>
      <c r="AY300" s="18" t="s">
        <v>184</v>
      </c>
      <c r="BE300" s="158">
        <f t="shared" si="4"/>
        <v>0</v>
      </c>
      <c r="BF300" s="158">
        <f t="shared" si="5"/>
        <v>0</v>
      </c>
      <c r="BG300" s="158">
        <f t="shared" si="6"/>
        <v>0</v>
      </c>
      <c r="BH300" s="158">
        <f t="shared" si="7"/>
        <v>0</v>
      </c>
      <c r="BI300" s="158">
        <f t="shared" si="8"/>
        <v>0</v>
      </c>
      <c r="BJ300" s="18" t="s">
        <v>84</v>
      </c>
      <c r="BK300" s="158">
        <f t="shared" si="9"/>
        <v>0</v>
      </c>
      <c r="BL300" s="18" t="s">
        <v>97</v>
      </c>
      <c r="BM300" s="157" t="s">
        <v>1877</v>
      </c>
    </row>
    <row r="301" spans="1:65" s="2" customFormat="1" ht="55.5" customHeight="1" x14ac:dyDescent="0.15">
      <c r="A301" s="30"/>
      <c r="B301" s="146"/>
      <c r="C301" s="147" t="s">
        <v>457</v>
      </c>
      <c r="D301" s="147" t="s">
        <v>186</v>
      </c>
      <c r="E301" s="148" t="s">
        <v>1478</v>
      </c>
      <c r="F301" s="149" t="s">
        <v>1479</v>
      </c>
      <c r="G301" s="150" t="s">
        <v>359</v>
      </c>
      <c r="H301" s="151">
        <v>2</v>
      </c>
      <c r="I301" s="152"/>
      <c r="J301" s="152">
        <f t="shared" si="0"/>
        <v>0</v>
      </c>
      <c r="K301" s="149" t="s">
        <v>190</v>
      </c>
      <c r="L301" s="31"/>
      <c r="M301" s="153" t="s">
        <v>1</v>
      </c>
      <c r="N301" s="154" t="s">
        <v>42</v>
      </c>
      <c r="O301" s="155">
        <v>0.625</v>
      </c>
      <c r="P301" s="155">
        <f t="shared" si="1"/>
        <v>1.25</v>
      </c>
      <c r="Q301" s="155">
        <v>1E-4</v>
      </c>
      <c r="R301" s="155">
        <f t="shared" si="2"/>
        <v>2.0000000000000001E-4</v>
      </c>
      <c r="S301" s="155">
        <v>0</v>
      </c>
      <c r="T301" s="156">
        <f t="shared" si="3"/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7" t="s">
        <v>97</v>
      </c>
      <c r="AT301" s="157" t="s">
        <v>186</v>
      </c>
      <c r="AU301" s="157" t="s">
        <v>86</v>
      </c>
      <c r="AY301" s="18" t="s">
        <v>184</v>
      </c>
      <c r="BE301" s="158">
        <f t="shared" si="4"/>
        <v>0</v>
      </c>
      <c r="BF301" s="158">
        <f t="shared" si="5"/>
        <v>0</v>
      </c>
      <c r="BG301" s="158">
        <f t="shared" si="6"/>
        <v>0</v>
      </c>
      <c r="BH301" s="158">
        <f t="shared" si="7"/>
        <v>0</v>
      </c>
      <c r="BI301" s="158">
        <f t="shared" si="8"/>
        <v>0</v>
      </c>
      <c r="BJ301" s="18" t="s">
        <v>84</v>
      </c>
      <c r="BK301" s="158">
        <f t="shared" si="9"/>
        <v>0</v>
      </c>
      <c r="BL301" s="18" t="s">
        <v>97</v>
      </c>
      <c r="BM301" s="157" t="s">
        <v>1878</v>
      </c>
    </row>
    <row r="302" spans="1:65" s="2" customFormat="1" ht="24.25" customHeight="1" x14ac:dyDescent="0.15">
      <c r="A302" s="30"/>
      <c r="B302" s="146"/>
      <c r="C302" s="183" t="s">
        <v>461</v>
      </c>
      <c r="D302" s="183" t="s">
        <v>310</v>
      </c>
      <c r="E302" s="184" t="s">
        <v>1481</v>
      </c>
      <c r="F302" s="185" t="s">
        <v>1482</v>
      </c>
      <c r="G302" s="186" t="s">
        <v>359</v>
      </c>
      <c r="H302" s="187">
        <v>2</v>
      </c>
      <c r="I302" s="188"/>
      <c r="J302" s="188">
        <f t="shared" si="0"/>
        <v>0</v>
      </c>
      <c r="K302" s="185" t="s">
        <v>190</v>
      </c>
      <c r="L302" s="189"/>
      <c r="M302" s="190" t="s">
        <v>1</v>
      </c>
      <c r="N302" s="191" t="s">
        <v>42</v>
      </c>
      <c r="O302" s="155">
        <v>0</v>
      </c>
      <c r="P302" s="155">
        <f t="shared" si="1"/>
        <v>0</v>
      </c>
      <c r="Q302" s="155">
        <v>6.7000000000000002E-3</v>
      </c>
      <c r="R302" s="155">
        <f t="shared" si="2"/>
        <v>1.34E-2</v>
      </c>
      <c r="S302" s="155">
        <v>0</v>
      </c>
      <c r="T302" s="156">
        <f t="shared" si="3"/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7" t="s">
        <v>226</v>
      </c>
      <c r="AT302" s="157" t="s">
        <v>310</v>
      </c>
      <c r="AU302" s="157" t="s">
        <v>86</v>
      </c>
      <c r="AY302" s="18" t="s">
        <v>184</v>
      </c>
      <c r="BE302" s="158">
        <f t="shared" si="4"/>
        <v>0</v>
      </c>
      <c r="BF302" s="158">
        <f t="shared" si="5"/>
        <v>0</v>
      </c>
      <c r="BG302" s="158">
        <f t="shared" si="6"/>
        <v>0</v>
      </c>
      <c r="BH302" s="158">
        <f t="shared" si="7"/>
        <v>0</v>
      </c>
      <c r="BI302" s="158">
        <f t="shared" si="8"/>
        <v>0</v>
      </c>
      <c r="BJ302" s="18" t="s">
        <v>84</v>
      </c>
      <c r="BK302" s="158">
        <f t="shared" si="9"/>
        <v>0</v>
      </c>
      <c r="BL302" s="18" t="s">
        <v>97</v>
      </c>
      <c r="BM302" s="157" t="s">
        <v>1879</v>
      </c>
    </row>
    <row r="303" spans="1:65" s="2" customFormat="1" ht="55.5" customHeight="1" x14ac:dyDescent="0.15">
      <c r="A303" s="30"/>
      <c r="B303" s="146"/>
      <c r="C303" s="147" t="s">
        <v>465</v>
      </c>
      <c r="D303" s="147" t="s">
        <v>186</v>
      </c>
      <c r="E303" s="148" t="s">
        <v>1471</v>
      </c>
      <c r="F303" s="149" t="s">
        <v>1472</v>
      </c>
      <c r="G303" s="150" t="s">
        <v>359</v>
      </c>
      <c r="H303" s="151">
        <v>2</v>
      </c>
      <c r="I303" s="152"/>
      <c r="J303" s="152">
        <f t="shared" si="0"/>
        <v>0</v>
      </c>
      <c r="K303" s="149" t="s">
        <v>190</v>
      </c>
      <c r="L303" s="31"/>
      <c r="M303" s="153" t="s">
        <v>1</v>
      </c>
      <c r="N303" s="154" t="s">
        <v>42</v>
      </c>
      <c r="O303" s="155">
        <v>0.41699999999999998</v>
      </c>
      <c r="P303" s="155">
        <f t="shared" si="1"/>
        <v>0.83399999999999996</v>
      </c>
      <c r="Q303" s="155">
        <v>2.1000000000000001E-4</v>
      </c>
      <c r="R303" s="155">
        <f t="shared" si="2"/>
        <v>4.2000000000000002E-4</v>
      </c>
      <c r="S303" s="155">
        <v>0</v>
      </c>
      <c r="T303" s="156">
        <f t="shared" si="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7" t="s">
        <v>97</v>
      </c>
      <c r="AT303" s="157" t="s">
        <v>186</v>
      </c>
      <c r="AU303" s="157" t="s">
        <v>86</v>
      </c>
      <c r="AY303" s="18" t="s">
        <v>184</v>
      </c>
      <c r="BE303" s="158">
        <f t="shared" si="4"/>
        <v>0</v>
      </c>
      <c r="BF303" s="158">
        <f t="shared" si="5"/>
        <v>0</v>
      </c>
      <c r="BG303" s="158">
        <f t="shared" si="6"/>
        <v>0</v>
      </c>
      <c r="BH303" s="158">
        <f t="shared" si="7"/>
        <v>0</v>
      </c>
      <c r="BI303" s="158">
        <f t="shared" si="8"/>
        <v>0</v>
      </c>
      <c r="BJ303" s="18" t="s">
        <v>84</v>
      </c>
      <c r="BK303" s="158">
        <f t="shared" si="9"/>
        <v>0</v>
      </c>
      <c r="BL303" s="18" t="s">
        <v>97</v>
      </c>
      <c r="BM303" s="157" t="s">
        <v>1880</v>
      </c>
    </row>
    <row r="304" spans="1:65" s="2" customFormat="1" ht="16.5" customHeight="1" x14ac:dyDescent="0.15">
      <c r="A304" s="30"/>
      <c r="B304" s="146"/>
      <c r="C304" s="183" t="s">
        <v>469</v>
      </c>
      <c r="D304" s="183" t="s">
        <v>310</v>
      </c>
      <c r="E304" s="184" t="s">
        <v>1474</v>
      </c>
      <c r="F304" s="185" t="s">
        <v>1881</v>
      </c>
      <c r="G304" s="186" t="s">
        <v>359</v>
      </c>
      <c r="H304" s="187">
        <v>2</v>
      </c>
      <c r="I304" s="188"/>
      <c r="J304" s="188">
        <f t="shared" si="0"/>
        <v>0</v>
      </c>
      <c r="K304" s="185" t="s">
        <v>1</v>
      </c>
      <c r="L304" s="189"/>
      <c r="M304" s="190" t="s">
        <v>1</v>
      </c>
      <c r="N304" s="191" t="s">
        <v>42</v>
      </c>
      <c r="O304" s="155">
        <v>0</v>
      </c>
      <c r="P304" s="155">
        <f t="shared" si="1"/>
        <v>0</v>
      </c>
      <c r="Q304" s="155">
        <v>9.1999999999999998E-3</v>
      </c>
      <c r="R304" s="155">
        <f t="shared" si="2"/>
        <v>1.84E-2</v>
      </c>
      <c r="S304" s="155">
        <v>0</v>
      </c>
      <c r="T304" s="156">
        <f t="shared" si="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7" t="s">
        <v>226</v>
      </c>
      <c r="AT304" s="157" t="s">
        <v>310</v>
      </c>
      <c r="AU304" s="157" t="s">
        <v>86</v>
      </c>
      <c r="AY304" s="18" t="s">
        <v>184</v>
      </c>
      <c r="BE304" s="158">
        <f t="shared" si="4"/>
        <v>0</v>
      </c>
      <c r="BF304" s="158">
        <f t="shared" si="5"/>
        <v>0</v>
      </c>
      <c r="BG304" s="158">
        <f t="shared" si="6"/>
        <v>0</v>
      </c>
      <c r="BH304" s="158">
        <f t="shared" si="7"/>
        <v>0</v>
      </c>
      <c r="BI304" s="158">
        <f t="shared" si="8"/>
        <v>0</v>
      </c>
      <c r="BJ304" s="18" t="s">
        <v>84</v>
      </c>
      <c r="BK304" s="158">
        <f t="shared" si="9"/>
        <v>0</v>
      </c>
      <c r="BL304" s="18" t="s">
        <v>97</v>
      </c>
      <c r="BM304" s="157" t="s">
        <v>1882</v>
      </c>
    </row>
    <row r="305" spans="1:65" s="2" customFormat="1" ht="30" x14ac:dyDescent="0.15">
      <c r="A305" s="30"/>
      <c r="B305" s="31"/>
      <c r="C305" s="30"/>
      <c r="D305" s="159" t="s">
        <v>192</v>
      </c>
      <c r="E305" s="30"/>
      <c r="F305" s="160" t="s">
        <v>1477</v>
      </c>
      <c r="G305" s="30"/>
      <c r="H305" s="30"/>
      <c r="I305" s="30"/>
      <c r="J305" s="30"/>
      <c r="K305" s="30"/>
      <c r="L305" s="31"/>
      <c r="M305" s="161"/>
      <c r="N305" s="162"/>
      <c r="O305" s="56"/>
      <c r="P305" s="56"/>
      <c r="Q305" s="56"/>
      <c r="R305" s="56"/>
      <c r="S305" s="56"/>
      <c r="T305" s="57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T305" s="18" t="s">
        <v>192</v>
      </c>
      <c r="AU305" s="18" t="s">
        <v>86</v>
      </c>
    </row>
    <row r="306" spans="1:65" s="2" customFormat="1" ht="49" customHeight="1" x14ac:dyDescent="0.15">
      <c r="A306" s="30"/>
      <c r="B306" s="146"/>
      <c r="C306" s="147" t="s">
        <v>473</v>
      </c>
      <c r="D306" s="147" t="s">
        <v>186</v>
      </c>
      <c r="E306" s="148" t="s">
        <v>1883</v>
      </c>
      <c r="F306" s="149" t="s">
        <v>1884</v>
      </c>
      <c r="G306" s="150" t="s">
        <v>359</v>
      </c>
      <c r="H306" s="151">
        <v>4</v>
      </c>
      <c r="I306" s="152"/>
      <c r="J306" s="152">
        <f t="shared" ref="J306:J311" si="10">ROUND(I306*H306,2)</f>
        <v>0</v>
      </c>
      <c r="K306" s="149" t="s">
        <v>190</v>
      </c>
      <c r="L306" s="31"/>
      <c r="M306" s="153" t="s">
        <v>1</v>
      </c>
      <c r="N306" s="154" t="s">
        <v>42</v>
      </c>
      <c r="O306" s="155">
        <v>1.9810000000000001</v>
      </c>
      <c r="P306" s="155">
        <f t="shared" ref="P306:P311" si="11">O306*H306</f>
        <v>7.9240000000000004</v>
      </c>
      <c r="Q306" s="155">
        <v>0</v>
      </c>
      <c r="R306" s="155">
        <f t="shared" ref="R306:R311" si="12">Q306*H306</f>
        <v>0</v>
      </c>
      <c r="S306" s="155">
        <v>0</v>
      </c>
      <c r="T306" s="156">
        <f t="shared" ref="T306:T311" si="13">S306*H306</f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57" t="s">
        <v>97</v>
      </c>
      <c r="AT306" s="157" t="s">
        <v>186</v>
      </c>
      <c r="AU306" s="157" t="s">
        <v>86</v>
      </c>
      <c r="AY306" s="18" t="s">
        <v>184</v>
      </c>
      <c r="BE306" s="158">
        <f t="shared" ref="BE306:BE311" si="14">IF(N306="základní",J306,0)</f>
        <v>0</v>
      </c>
      <c r="BF306" s="158">
        <f t="shared" ref="BF306:BF311" si="15">IF(N306="snížená",J306,0)</f>
        <v>0</v>
      </c>
      <c r="BG306" s="158">
        <f t="shared" ref="BG306:BG311" si="16">IF(N306="zákl. přenesená",J306,0)</f>
        <v>0</v>
      </c>
      <c r="BH306" s="158">
        <f t="shared" ref="BH306:BH311" si="17">IF(N306="sníž. přenesená",J306,0)</f>
        <v>0</v>
      </c>
      <c r="BI306" s="158">
        <f t="shared" ref="BI306:BI311" si="18">IF(N306="nulová",J306,0)</f>
        <v>0</v>
      </c>
      <c r="BJ306" s="18" t="s">
        <v>84</v>
      </c>
      <c r="BK306" s="158">
        <f t="shared" ref="BK306:BK311" si="19">ROUND(I306*H306,2)</f>
        <v>0</v>
      </c>
      <c r="BL306" s="18" t="s">
        <v>97</v>
      </c>
      <c r="BM306" s="157" t="s">
        <v>1885</v>
      </c>
    </row>
    <row r="307" spans="1:65" s="2" customFormat="1" ht="24.25" customHeight="1" x14ac:dyDescent="0.15">
      <c r="A307" s="30"/>
      <c r="B307" s="146"/>
      <c r="C307" s="183" t="s">
        <v>477</v>
      </c>
      <c r="D307" s="183" t="s">
        <v>310</v>
      </c>
      <c r="E307" s="184" t="s">
        <v>1886</v>
      </c>
      <c r="F307" s="185" t="s">
        <v>1887</v>
      </c>
      <c r="G307" s="186" t="s">
        <v>359</v>
      </c>
      <c r="H307" s="187">
        <v>1</v>
      </c>
      <c r="I307" s="188"/>
      <c r="J307" s="188">
        <f t="shared" si="10"/>
        <v>0</v>
      </c>
      <c r="K307" s="185" t="s">
        <v>190</v>
      </c>
      <c r="L307" s="189"/>
      <c r="M307" s="190" t="s">
        <v>1</v>
      </c>
      <c r="N307" s="191" t="s">
        <v>42</v>
      </c>
      <c r="O307" s="155">
        <v>0</v>
      </c>
      <c r="P307" s="155">
        <f t="shared" si="11"/>
        <v>0</v>
      </c>
      <c r="Q307" s="155">
        <v>1.37E-2</v>
      </c>
      <c r="R307" s="155">
        <f t="shared" si="12"/>
        <v>1.37E-2</v>
      </c>
      <c r="S307" s="155">
        <v>0</v>
      </c>
      <c r="T307" s="156">
        <f t="shared" si="1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7" t="s">
        <v>226</v>
      </c>
      <c r="AT307" s="157" t="s">
        <v>310</v>
      </c>
      <c r="AU307" s="157" t="s">
        <v>86</v>
      </c>
      <c r="AY307" s="18" t="s">
        <v>184</v>
      </c>
      <c r="BE307" s="158">
        <f t="shared" si="14"/>
        <v>0</v>
      </c>
      <c r="BF307" s="158">
        <f t="shared" si="15"/>
        <v>0</v>
      </c>
      <c r="BG307" s="158">
        <f t="shared" si="16"/>
        <v>0</v>
      </c>
      <c r="BH307" s="158">
        <f t="shared" si="17"/>
        <v>0</v>
      </c>
      <c r="BI307" s="158">
        <f t="shared" si="18"/>
        <v>0</v>
      </c>
      <c r="BJ307" s="18" t="s">
        <v>84</v>
      </c>
      <c r="BK307" s="158">
        <f t="shared" si="19"/>
        <v>0</v>
      </c>
      <c r="BL307" s="18" t="s">
        <v>97</v>
      </c>
      <c r="BM307" s="157" t="s">
        <v>1888</v>
      </c>
    </row>
    <row r="308" spans="1:65" s="2" customFormat="1" ht="24.25" customHeight="1" x14ac:dyDescent="0.15">
      <c r="A308" s="30"/>
      <c r="B308" s="146"/>
      <c r="C308" s="183" t="s">
        <v>481</v>
      </c>
      <c r="D308" s="183" t="s">
        <v>310</v>
      </c>
      <c r="E308" s="184" t="s">
        <v>1889</v>
      </c>
      <c r="F308" s="185" t="s">
        <v>1890</v>
      </c>
      <c r="G308" s="186" t="s">
        <v>359</v>
      </c>
      <c r="H308" s="187">
        <v>1</v>
      </c>
      <c r="I308" s="188"/>
      <c r="J308" s="188">
        <f t="shared" si="10"/>
        <v>0</v>
      </c>
      <c r="K308" s="185" t="s">
        <v>190</v>
      </c>
      <c r="L308" s="189"/>
      <c r="M308" s="190" t="s">
        <v>1</v>
      </c>
      <c r="N308" s="191" t="s">
        <v>42</v>
      </c>
      <c r="O308" s="155">
        <v>0</v>
      </c>
      <c r="P308" s="155">
        <f t="shared" si="11"/>
        <v>0</v>
      </c>
      <c r="Q308" s="155">
        <v>1.4800000000000001E-2</v>
      </c>
      <c r="R308" s="155">
        <f t="shared" si="12"/>
        <v>1.4800000000000001E-2</v>
      </c>
      <c r="S308" s="155">
        <v>0</v>
      </c>
      <c r="T308" s="156">
        <f t="shared" si="13"/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7" t="s">
        <v>226</v>
      </c>
      <c r="AT308" s="157" t="s">
        <v>310</v>
      </c>
      <c r="AU308" s="157" t="s">
        <v>86</v>
      </c>
      <c r="AY308" s="18" t="s">
        <v>184</v>
      </c>
      <c r="BE308" s="158">
        <f t="shared" si="14"/>
        <v>0</v>
      </c>
      <c r="BF308" s="158">
        <f t="shared" si="15"/>
        <v>0</v>
      </c>
      <c r="BG308" s="158">
        <f t="shared" si="16"/>
        <v>0</v>
      </c>
      <c r="BH308" s="158">
        <f t="shared" si="17"/>
        <v>0</v>
      </c>
      <c r="BI308" s="158">
        <f t="shared" si="18"/>
        <v>0</v>
      </c>
      <c r="BJ308" s="18" t="s">
        <v>84</v>
      </c>
      <c r="BK308" s="158">
        <f t="shared" si="19"/>
        <v>0</v>
      </c>
      <c r="BL308" s="18" t="s">
        <v>97</v>
      </c>
      <c r="BM308" s="157" t="s">
        <v>1891</v>
      </c>
    </row>
    <row r="309" spans="1:65" s="2" customFormat="1" ht="24.25" customHeight="1" x14ac:dyDescent="0.15">
      <c r="A309" s="30"/>
      <c r="B309" s="146"/>
      <c r="C309" s="183" t="s">
        <v>485</v>
      </c>
      <c r="D309" s="183" t="s">
        <v>310</v>
      </c>
      <c r="E309" s="184" t="s">
        <v>1892</v>
      </c>
      <c r="F309" s="185" t="s">
        <v>1893</v>
      </c>
      <c r="G309" s="186" t="s">
        <v>359</v>
      </c>
      <c r="H309" s="187">
        <v>2</v>
      </c>
      <c r="I309" s="188"/>
      <c r="J309" s="188">
        <f t="shared" si="10"/>
        <v>0</v>
      </c>
      <c r="K309" s="185" t="s">
        <v>190</v>
      </c>
      <c r="L309" s="189"/>
      <c r="M309" s="190" t="s">
        <v>1</v>
      </c>
      <c r="N309" s="191" t="s">
        <v>42</v>
      </c>
      <c r="O309" s="155">
        <v>0</v>
      </c>
      <c r="P309" s="155">
        <f t="shared" si="11"/>
        <v>0</v>
      </c>
      <c r="Q309" s="155">
        <v>1.6500000000000001E-2</v>
      </c>
      <c r="R309" s="155">
        <f t="shared" si="12"/>
        <v>3.3000000000000002E-2</v>
      </c>
      <c r="S309" s="155">
        <v>0</v>
      </c>
      <c r="T309" s="156">
        <f t="shared" si="13"/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7" t="s">
        <v>226</v>
      </c>
      <c r="AT309" s="157" t="s">
        <v>310</v>
      </c>
      <c r="AU309" s="157" t="s">
        <v>86</v>
      </c>
      <c r="AY309" s="18" t="s">
        <v>184</v>
      </c>
      <c r="BE309" s="158">
        <f t="shared" si="14"/>
        <v>0</v>
      </c>
      <c r="BF309" s="158">
        <f t="shared" si="15"/>
        <v>0</v>
      </c>
      <c r="BG309" s="158">
        <f t="shared" si="16"/>
        <v>0</v>
      </c>
      <c r="BH309" s="158">
        <f t="shared" si="17"/>
        <v>0</v>
      </c>
      <c r="BI309" s="158">
        <f t="shared" si="18"/>
        <v>0</v>
      </c>
      <c r="BJ309" s="18" t="s">
        <v>84</v>
      </c>
      <c r="BK309" s="158">
        <f t="shared" si="19"/>
        <v>0</v>
      </c>
      <c r="BL309" s="18" t="s">
        <v>97</v>
      </c>
      <c r="BM309" s="157" t="s">
        <v>1894</v>
      </c>
    </row>
    <row r="310" spans="1:65" s="2" customFormat="1" ht="55.5" customHeight="1" x14ac:dyDescent="0.15">
      <c r="A310" s="30"/>
      <c r="B310" s="146"/>
      <c r="C310" s="147" t="s">
        <v>489</v>
      </c>
      <c r="D310" s="147" t="s">
        <v>186</v>
      </c>
      <c r="E310" s="148" t="s">
        <v>1895</v>
      </c>
      <c r="F310" s="149" t="s">
        <v>1896</v>
      </c>
      <c r="G310" s="150" t="s">
        <v>359</v>
      </c>
      <c r="H310" s="151">
        <v>1</v>
      </c>
      <c r="I310" s="152"/>
      <c r="J310" s="152">
        <f t="shared" si="10"/>
        <v>0</v>
      </c>
      <c r="K310" s="149" t="s">
        <v>190</v>
      </c>
      <c r="L310" s="31"/>
      <c r="M310" s="153" t="s">
        <v>1</v>
      </c>
      <c r="N310" s="154" t="s">
        <v>42</v>
      </c>
      <c r="O310" s="155">
        <v>0.46700000000000003</v>
      </c>
      <c r="P310" s="155">
        <f t="shared" si="11"/>
        <v>0.46700000000000003</v>
      </c>
      <c r="Q310" s="155">
        <v>2.1000000000000001E-4</v>
      </c>
      <c r="R310" s="155">
        <f t="shared" si="12"/>
        <v>2.1000000000000001E-4</v>
      </c>
      <c r="S310" s="155">
        <v>0</v>
      </c>
      <c r="T310" s="156">
        <f t="shared" si="13"/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57" t="s">
        <v>97</v>
      </c>
      <c r="AT310" s="157" t="s">
        <v>186</v>
      </c>
      <c r="AU310" s="157" t="s">
        <v>86</v>
      </c>
      <c r="AY310" s="18" t="s">
        <v>184</v>
      </c>
      <c r="BE310" s="158">
        <f t="shared" si="14"/>
        <v>0</v>
      </c>
      <c r="BF310" s="158">
        <f t="shared" si="15"/>
        <v>0</v>
      </c>
      <c r="BG310" s="158">
        <f t="shared" si="16"/>
        <v>0</v>
      </c>
      <c r="BH310" s="158">
        <f t="shared" si="17"/>
        <v>0</v>
      </c>
      <c r="BI310" s="158">
        <f t="shared" si="18"/>
        <v>0</v>
      </c>
      <c r="BJ310" s="18" t="s">
        <v>84</v>
      </c>
      <c r="BK310" s="158">
        <f t="shared" si="19"/>
        <v>0</v>
      </c>
      <c r="BL310" s="18" t="s">
        <v>97</v>
      </c>
      <c r="BM310" s="157" t="s">
        <v>1897</v>
      </c>
    </row>
    <row r="311" spans="1:65" s="2" customFormat="1" ht="16.5" customHeight="1" x14ac:dyDescent="0.15">
      <c r="A311" s="30"/>
      <c r="B311" s="146"/>
      <c r="C311" s="183" t="s">
        <v>493</v>
      </c>
      <c r="D311" s="183" t="s">
        <v>310</v>
      </c>
      <c r="E311" s="184" t="s">
        <v>1898</v>
      </c>
      <c r="F311" s="185" t="s">
        <v>1899</v>
      </c>
      <c r="G311" s="186" t="s">
        <v>359</v>
      </c>
      <c r="H311" s="187">
        <v>1</v>
      </c>
      <c r="I311" s="188"/>
      <c r="J311" s="188">
        <f t="shared" si="10"/>
        <v>0</v>
      </c>
      <c r="K311" s="185" t="s">
        <v>1</v>
      </c>
      <c r="L311" s="189"/>
      <c r="M311" s="190" t="s">
        <v>1</v>
      </c>
      <c r="N311" s="191" t="s">
        <v>42</v>
      </c>
      <c r="O311" s="155">
        <v>0</v>
      </c>
      <c r="P311" s="155">
        <f t="shared" si="11"/>
        <v>0</v>
      </c>
      <c r="Q311" s="155">
        <v>1.7399999999999999E-2</v>
      </c>
      <c r="R311" s="155">
        <f t="shared" si="12"/>
        <v>1.7399999999999999E-2</v>
      </c>
      <c r="S311" s="155">
        <v>0</v>
      </c>
      <c r="T311" s="156">
        <f t="shared" si="13"/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7" t="s">
        <v>226</v>
      </c>
      <c r="AT311" s="157" t="s">
        <v>310</v>
      </c>
      <c r="AU311" s="157" t="s">
        <v>86</v>
      </c>
      <c r="AY311" s="18" t="s">
        <v>184</v>
      </c>
      <c r="BE311" s="158">
        <f t="shared" si="14"/>
        <v>0</v>
      </c>
      <c r="BF311" s="158">
        <f t="shared" si="15"/>
        <v>0</v>
      </c>
      <c r="BG311" s="158">
        <f t="shared" si="16"/>
        <v>0</v>
      </c>
      <c r="BH311" s="158">
        <f t="shared" si="17"/>
        <v>0</v>
      </c>
      <c r="BI311" s="158">
        <f t="shared" si="18"/>
        <v>0</v>
      </c>
      <c r="BJ311" s="18" t="s">
        <v>84</v>
      </c>
      <c r="BK311" s="158">
        <f t="shared" si="19"/>
        <v>0</v>
      </c>
      <c r="BL311" s="18" t="s">
        <v>97</v>
      </c>
      <c r="BM311" s="157" t="s">
        <v>1900</v>
      </c>
    </row>
    <row r="312" spans="1:65" s="2" customFormat="1" ht="30" x14ac:dyDescent="0.15">
      <c r="A312" s="30"/>
      <c r="B312" s="31"/>
      <c r="C312" s="30"/>
      <c r="D312" s="159" t="s">
        <v>192</v>
      </c>
      <c r="E312" s="30"/>
      <c r="F312" s="160" t="s">
        <v>1901</v>
      </c>
      <c r="G312" s="30"/>
      <c r="H312" s="30"/>
      <c r="I312" s="30"/>
      <c r="J312" s="30"/>
      <c r="K312" s="30"/>
      <c r="L312" s="31"/>
      <c r="M312" s="161"/>
      <c r="N312" s="162"/>
      <c r="O312" s="56"/>
      <c r="P312" s="56"/>
      <c r="Q312" s="56"/>
      <c r="R312" s="56"/>
      <c r="S312" s="56"/>
      <c r="T312" s="57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T312" s="18" t="s">
        <v>192</v>
      </c>
      <c r="AU312" s="18" t="s">
        <v>86</v>
      </c>
    </row>
    <row r="313" spans="1:65" s="2" customFormat="1" ht="55.5" customHeight="1" x14ac:dyDescent="0.15">
      <c r="A313" s="30"/>
      <c r="B313" s="146"/>
      <c r="C313" s="147" t="s">
        <v>497</v>
      </c>
      <c r="D313" s="147" t="s">
        <v>186</v>
      </c>
      <c r="E313" s="148" t="s">
        <v>1902</v>
      </c>
      <c r="F313" s="149" t="s">
        <v>1903</v>
      </c>
      <c r="G313" s="150" t="s">
        <v>359</v>
      </c>
      <c r="H313" s="151">
        <v>2</v>
      </c>
      <c r="I313" s="152"/>
      <c r="J313" s="152">
        <f>ROUND(I313*H313,2)</f>
        <v>0</v>
      </c>
      <c r="K313" s="149" t="s">
        <v>1</v>
      </c>
      <c r="L313" s="31"/>
      <c r="M313" s="153" t="s">
        <v>1</v>
      </c>
      <c r="N313" s="154" t="s">
        <v>42</v>
      </c>
      <c r="O313" s="155">
        <v>0.46700000000000003</v>
      </c>
      <c r="P313" s="155">
        <f>O313*H313</f>
        <v>0.93400000000000005</v>
      </c>
      <c r="Q313" s="155">
        <v>2.1000000000000001E-4</v>
      </c>
      <c r="R313" s="155">
        <f>Q313*H313</f>
        <v>4.2000000000000002E-4</v>
      </c>
      <c r="S313" s="155">
        <v>0</v>
      </c>
      <c r="T313" s="156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7" t="s">
        <v>97</v>
      </c>
      <c r="AT313" s="157" t="s">
        <v>186</v>
      </c>
      <c r="AU313" s="157" t="s">
        <v>86</v>
      </c>
      <c r="AY313" s="18" t="s">
        <v>184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8" t="s">
        <v>84</v>
      </c>
      <c r="BK313" s="158">
        <f>ROUND(I313*H313,2)</f>
        <v>0</v>
      </c>
      <c r="BL313" s="18" t="s">
        <v>97</v>
      </c>
      <c r="BM313" s="157" t="s">
        <v>1904</v>
      </c>
    </row>
    <row r="314" spans="1:65" s="2" customFormat="1" ht="16.5" customHeight="1" x14ac:dyDescent="0.15">
      <c r="A314" s="30"/>
      <c r="B314" s="146"/>
      <c r="C314" s="183" t="s">
        <v>501</v>
      </c>
      <c r="D314" s="183" t="s">
        <v>310</v>
      </c>
      <c r="E314" s="184" t="s">
        <v>1905</v>
      </c>
      <c r="F314" s="185" t="s">
        <v>1906</v>
      </c>
      <c r="G314" s="186" t="s">
        <v>359</v>
      </c>
      <c r="H314" s="187">
        <v>2</v>
      </c>
      <c r="I314" s="188"/>
      <c r="J314" s="188">
        <f>ROUND(I314*H314,2)</f>
        <v>0</v>
      </c>
      <c r="K314" s="185" t="s">
        <v>1</v>
      </c>
      <c r="L314" s="189"/>
      <c r="M314" s="190" t="s">
        <v>1</v>
      </c>
      <c r="N314" s="191" t="s">
        <v>42</v>
      </c>
      <c r="O314" s="155">
        <v>0</v>
      </c>
      <c r="P314" s="155">
        <f>O314*H314</f>
        <v>0</v>
      </c>
      <c r="Q314" s="155">
        <v>2.98E-2</v>
      </c>
      <c r="R314" s="155">
        <f>Q314*H314</f>
        <v>5.96E-2</v>
      </c>
      <c r="S314" s="155">
        <v>0</v>
      </c>
      <c r="T314" s="156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7" t="s">
        <v>226</v>
      </c>
      <c r="AT314" s="157" t="s">
        <v>310</v>
      </c>
      <c r="AU314" s="157" t="s">
        <v>86</v>
      </c>
      <c r="AY314" s="18" t="s">
        <v>184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8" t="s">
        <v>84</v>
      </c>
      <c r="BK314" s="158">
        <f>ROUND(I314*H314,2)</f>
        <v>0</v>
      </c>
      <c r="BL314" s="18" t="s">
        <v>97</v>
      </c>
      <c r="BM314" s="157" t="s">
        <v>1907</v>
      </c>
    </row>
    <row r="315" spans="1:65" s="2" customFormat="1" ht="30" x14ac:dyDescent="0.15">
      <c r="A315" s="30"/>
      <c r="B315" s="31"/>
      <c r="C315" s="30"/>
      <c r="D315" s="159" t="s">
        <v>192</v>
      </c>
      <c r="E315" s="30"/>
      <c r="F315" s="160" t="s">
        <v>1908</v>
      </c>
      <c r="G315" s="30"/>
      <c r="H315" s="30"/>
      <c r="I315" s="30"/>
      <c r="J315" s="30"/>
      <c r="K315" s="30"/>
      <c r="L315" s="31"/>
      <c r="M315" s="161"/>
      <c r="N315" s="162"/>
      <c r="O315" s="56"/>
      <c r="P315" s="56"/>
      <c r="Q315" s="56"/>
      <c r="R315" s="56"/>
      <c r="S315" s="56"/>
      <c r="T315" s="57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T315" s="18" t="s">
        <v>192</v>
      </c>
      <c r="AU315" s="18" t="s">
        <v>86</v>
      </c>
    </row>
    <row r="316" spans="1:65" s="2" customFormat="1" ht="55.5" customHeight="1" x14ac:dyDescent="0.15">
      <c r="A316" s="30"/>
      <c r="B316" s="146"/>
      <c r="C316" s="147" t="s">
        <v>515</v>
      </c>
      <c r="D316" s="147" t="s">
        <v>186</v>
      </c>
      <c r="E316" s="148" t="s">
        <v>1909</v>
      </c>
      <c r="F316" s="149" t="s">
        <v>1910</v>
      </c>
      <c r="G316" s="150" t="s">
        <v>359</v>
      </c>
      <c r="H316" s="151">
        <v>4</v>
      </c>
      <c r="I316" s="152"/>
      <c r="J316" s="152">
        <f t="shared" ref="J316:J329" si="20">ROUND(I316*H316,2)</f>
        <v>0</v>
      </c>
      <c r="K316" s="149" t="s">
        <v>1</v>
      </c>
      <c r="L316" s="31"/>
      <c r="M316" s="153" t="s">
        <v>1</v>
      </c>
      <c r="N316" s="154" t="s">
        <v>42</v>
      </c>
      <c r="O316" s="155">
        <v>0.7</v>
      </c>
      <c r="P316" s="155">
        <f t="shared" ref="P316:P329" si="21">O316*H316</f>
        <v>2.8</v>
      </c>
      <c r="Q316" s="155">
        <v>1E-4</v>
      </c>
      <c r="R316" s="155">
        <f t="shared" ref="R316:R329" si="22">Q316*H316</f>
        <v>4.0000000000000002E-4</v>
      </c>
      <c r="S316" s="155">
        <v>0</v>
      </c>
      <c r="T316" s="156">
        <f t="shared" ref="T316:T329" si="23">S316*H316</f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57" t="s">
        <v>97</v>
      </c>
      <c r="AT316" s="157" t="s">
        <v>186</v>
      </c>
      <c r="AU316" s="157" t="s">
        <v>86</v>
      </c>
      <c r="AY316" s="18" t="s">
        <v>184</v>
      </c>
      <c r="BE316" s="158">
        <f t="shared" ref="BE316:BE329" si="24">IF(N316="základní",J316,0)</f>
        <v>0</v>
      </c>
      <c r="BF316" s="158">
        <f t="shared" ref="BF316:BF329" si="25">IF(N316="snížená",J316,0)</f>
        <v>0</v>
      </c>
      <c r="BG316" s="158">
        <f t="shared" ref="BG316:BG329" si="26">IF(N316="zákl. přenesená",J316,0)</f>
        <v>0</v>
      </c>
      <c r="BH316" s="158">
        <f t="shared" ref="BH316:BH329" si="27">IF(N316="sníž. přenesená",J316,0)</f>
        <v>0</v>
      </c>
      <c r="BI316" s="158">
        <f t="shared" ref="BI316:BI329" si="28">IF(N316="nulová",J316,0)</f>
        <v>0</v>
      </c>
      <c r="BJ316" s="18" t="s">
        <v>84</v>
      </c>
      <c r="BK316" s="158">
        <f t="shared" ref="BK316:BK329" si="29">ROUND(I316*H316,2)</f>
        <v>0</v>
      </c>
      <c r="BL316" s="18" t="s">
        <v>97</v>
      </c>
      <c r="BM316" s="157" t="s">
        <v>1911</v>
      </c>
    </row>
    <row r="317" spans="1:65" s="2" customFormat="1" ht="33" customHeight="1" x14ac:dyDescent="0.15">
      <c r="A317" s="30"/>
      <c r="B317" s="146"/>
      <c r="C317" s="183" t="s">
        <v>517</v>
      </c>
      <c r="D317" s="183" t="s">
        <v>310</v>
      </c>
      <c r="E317" s="184" t="s">
        <v>1912</v>
      </c>
      <c r="F317" s="185" t="s">
        <v>1913</v>
      </c>
      <c r="G317" s="186" t="s">
        <v>359</v>
      </c>
      <c r="H317" s="187">
        <v>4</v>
      </c>
      <c r="I317" s="188"/>
      <c r="J317" s="188">
        <f t="shared" si="20"/>
        <v>0</v>
      </c>
      <c r="K317" s="185" t="s">
        <v>190</v>
      </c>
      <c r="L317" s="189"/>
      <c r="M317" s="190" t="s">
        <v>1</v>
      </c>
      <c r="N317" s="191" t="s">
        <v>42</v>
      </c>
      <c r="O317" s="155">
        <v>0</v>
      </c>
      <c r="P317" s="155">
        <f t="shared" si="21"/>
        <v>0</v>
      </c>
      <c r="Q317" s="155">
        <v>1.8599999999999998E-2</v>
      </c>
      <c r="R317" s="155">
        <f t="shared" si="22"/>
        <v>7.4399999999999994E-2</v>
      </c>
      <c r="S317" s="155">
        <v>0</v>
      </c>
      <c r="T317" s="156">
        <f t="shared" si="23"/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57" t="s">
        <v>226</v>
      </c>
      <c r="AT317" s="157" t="s">
        <v>310</v>
      </c>
      <c r="AU317" s="157" t="s">
        <v>86</v>
      </c>
      <c r="AY317" s="18" t="s">
        <v>184</v>
      </c>
      <c r="BE317" s="158">
        <f t="shared" si="24"/>
        <v>0</v>
      </c>
      <c r="BF317" s="158">
        <f t="shared" si="25"/>
        <v>0</v>
      </c>
      <c r="BG317" s="158">
        <f t="shared" si="26"/>
        <v>0</v>
      </c>
      <c r="BH317" s="158">
        <f t="shared" si="27"/>
        <v>0</v>
      </c>
      <c r="BI317" s="158">
        <f t="shared" si="28"/>
        <v>0</v>
      </c>
      <c r="BJ317" s="18" t="s">
        <v>84</v>
      </c>
      <c r="BK317" s="158">
        <f t="shared" si="29"/>
        <v>0</v>
      </c>
      <c r="BL317" s="18" t="s">
        <v>97</v>
      </c>
      <c r="BM317" s="157" t="s">
        <v>1914</v>
      </c>
    </row>
    <row r="318" spans="1:65" s="2" customFormat="1" ht="44.25" customHeight="1" x14ac:dyDescent="0.15">
      <c r="A318" s="30"/>
      <c r="B318" s="146"/>
      <c r="C318" s="147" t="s">
        <v>518</v>
      </c>
      <c r="D318" s="147" t="s">
        <v>186</v>
      </c>
      <c r="E318" s="148" t="s">
        <v>1915</v>
      </c>
      <c r="F318" s="149" t="s">
        <v>1916</v>
      </c>
      <c r="G318" s="150" t="s">
        <v>359</v>
      </c>
      <c r="H318" s="151">
        <v>1</v>
      </c>
      <c r="I318" s="152"/>
      <c r="J318" s="152">
        <f t="shared" si="20"/>
        <v>0</v>
      </c>
      <c r="K318" s="149" t="s">
        <v>190</v>
      </c>
      <c r="L318" s="31"/>
      <c r="M318" s="153" t="s">
        <v>1</v>
      </c>
      <c r="N318" s="154" t="s">
        <v>42</v>
      </c>
      <c r="O318" s="155">
        <v>1.0069999999999999</v>
      </c>
      <c r="P318" s="155">
        <f t="shared" si="21"/>
        <v>1.0069999999999999</v>
      </c>
      <c r="Q318" s="155">
        <v>2.96E-3</v>
      </c>
      <c r="R318" s="155">
        <f t="shared" si="22"/>
        <v>2.96E-3</v>
      </c>
      <c r="S318" s="155">
        <v>0</v>
      </c>
      <c r="T318" s="156">
        <f t="shared" si="23"/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7" t="s">
        <v>97</v>
      </c>
      <c r="AT318" s="157" t="s">
        <v>186</v>
      </c>
      <c r="AU318" s="157" t="s">
        <v>86</v>
      </c>
      <c r="AY318" s="18" t="s">
        <v>184</v>
      </c>
      <c r="BE318" s="158">
        <f t="shared" si="24"/>
        <v>0</v>
      </c>
      <c r="BF318" s="158">
        <f t="shared" si="25"/>
        <v>0</v>
      </c>
      <c r="BG318" s="158">
        <f t="shared" si="26"/>
        <v>0</v>
      </c>
      <c r="BH318" s="158">
        <f t="shared" si="27"/>
        <v>0</v>
      </c>
      <c r="BI318" s="158">
        <f t="shared" si="28"/>
        <v>0</v>
      </c>
      <c r="BJ318" s="18" t="s">
        <v>84</v>
      </c>
      <c r="BK318" s="158">
        <f t="shared" si="29"/>
        <v>0</v>
      </c>
      <c r="BL318" s="18" t="s">
        <v>97</v>
      </c>
      <c r="BM318" s="157" t="s">
        <v>1917</v>
      </c>
    </row>
    <row r="319" spans="1:65" s="2" customFormat="1" ht="24.25" customHeight="1" x14ac:dyDescent="0.15">
      <c r="A319" s="30"/>
      <c r="B319" s="146"/>
      <c r="C319" s="183" t="s">
        <v>520</v>
      </c>
      <c r="D319" s="183" t="s">
        <v>310</v>
      </c>
      <c r="E319" s="184" t="s">
        <v>1918</v>
      </c>
      <c r="F319" s="185" t="s">
        <v>1919</v>
      </c>
      <c r="G319" s="186" t="s">
        <v>359</v>
      </c>
      <c r="H319" s="187">
        <v>1</v>
      </c>
      <c r="I319" s="188"/>
      <c r="J319" s="188">
        <f t="shared" si="20"/>
        <v>0</v>
      </c>
      <c r="K319" s="185" t="s">
        <v>190</v>
      </c>
      <c r="L319" s="189"/>
      <c r="M319" s="190" t="s">
        <v>1</v>
      </c>
      <c r="N319" s="191" t="s">
        <v>42</v>
      </c>
      <c r="O319" s="155">
        <v>0</v>
      </c>
      <c r="P319" s="155">
        <f t="shared" si="21"/>
        <v>0</v>
      </c>
      <c r="Q319" s="155">
        <v>1.21E-2</v>
      </c>
      <c r="R319" s="155">
        <f t="shared" si="22"/>
        <v>1.21E-2</v>
      </c>
      <c r="S319" s="155">
        <v>0</v>
      </c>
      <c r="T319" s="156">
        <f t="shared" si="23"/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7" t="s">
        <v>226</v>
      </c>
      <c r="AT319" s="157" t="s">
        <v>310</v>
      </c>
      <c r="AU319" s="157" t="s">
        <v>86</v>
      </c>
      <c r="AY319" s="18" t="s">
        <v>184</v>
      </c>
      <c r="BE319" s="158">
        <f t="shared" si="24"/>
        <v>0</v>
      </c>
      <c r="BF319" s="158">
        <f t="shared" si="25"/>
        <v>0</v>
      </c>
      <c r="BG319" s="158">
        <f t="shared" si="26"/>
        <v>0</v>
      </c>
      <c r="BH319" s="158">
        <f t="shared" si="27"/>
        <v>0</v>
      </c>
      <c r="BI319" s="158">
        <f t="shared" si="28"/>
        <v>0</v>
      </c>
      <c r="BJ319" s="18" t="s">
        <v>84</v>
      </c>
      <c r="BK319" s="158">
        <f t="shared" si="29"/>
        <v>0</v>
      </c>
      <c r="BL319" s="18" t="s">
        <v>97</v>
      </c>
      <c r="BM319" s="157" t="s">
        <v>1920</v>
      </c>
    </row>
    <row r="320" spans="1:65" s="2" customFormat="1" ht="49" customHeight="1" x14ac:dyDescent="0.15">
      <c r="A320" s="30"/>
      <c r="B320" s="146"/>
      <c r="C320" s="147" t="s">
        <v>523</v>
      </c>
      <c r="D320" s="147" t="s">
        <v>186</v>
      </c>
      <c r="E320" s="148" t="s">
        <v>1921</v>
      </c>
      <c r="F320" s="149" t="s">
        <v>1922</v>
      </c>
      <c r="G320" s="150" t="s">
        <v>359</v>
      </c>
      <c r="H320" s="151">
        <v>16</v>
      </c>
      <c r="I320" s="152"/>
      <c r="J320" s="152">
        <f t="shared" si="20"/>
        <v>0</v>
      </c>
      <c r="K320" s="149" t="s">
        <v>190</v>
      </c>
      <c r="L320" s="31"/>
      <c r="M320" s="153" t="s">
        <v>1</v>
      </c>
      <c r="N320" s="154" t="s">
        <v>42</v>
      </c>
      <c r="O320" s="155">
        <v>2.2919999999999998</v>
      </c>
      <c r="P320" s="155">
        <f t="shared" si="21"/>
        <v>36.671999999999997</v>
      </c>
      <c r="Q320" s="155">
        <v>0</v>
      </c>
      <c r="R320" s="155">
        <f t="shared" si="22"/>
        <v>0</v>
      </c>
      <c r="S320" s="155">
        <v>0</v>
      </c>
      <c r="T320" s="156">
        <f t="shared" si="23"/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57" t="s">
        <v>97</v>
      </c>
      <c r="AT320" s="157" t="s">
        <v>186</v>
      </c>
      <c r="AU320" s="157" t="s">
        <v>86</v>
      </c>
      <c r="AY320" s="18" t="s">
        <v>184</v>
      </c>
      <c r="BE320" s="158">
        <f t="shared" si="24"/>
        <v>0</v>
      </c>
      <c r="BF320" s="158">
        <f t="shared" si="25"/>
        <v>0</v>
      </c>
      <c r="BG320" s="158">
        <f t="shared" si="26"/>
        <v>0</v>
      </c>
      <c r="BH320" s="158">
        <f t="shared" si="27"/>
        <v>0</v>
      </c>
      <c r="BI320" s="158">
        <f t="shared" si="28"/>
        <v>0</v>
      </c>
      <c r="BJ320" s="18" t="s">
        <v>84</v>
      </c>
      <c r="BK320" s="158">
        <f t="shared" si="29"/>
        <v>0</v>
      </c>
      <c r="BL320" s="18" t="s">
        <v>97</v>
      </c>
      <c r="BM320" s="157" t="s">
        <v>1923</v>
      </c>
    </row>
    <row r="321" spans="1:65" s="2" customFormat="1" ht="24.25" customHeight="1" x14ac:dyDescent="0.15">
      <c r="A321" s="30"/>
      <c r="B321" s="146"/>
      <c r="C321" s="183" t="s">
        <v>527</v>
      </c>
      <c r="D321" s="183" t="s">
        <v>310</v>
      </c>
      <c r="E321" s="184" t="s">
        <v>1924</v>
      </c>
      <c r="F321" s="185" t="s">
        <v>1925</v>
      </c>
      <c r="G321" s="186" t="s">
        <v>359</v>
      </c>
      <c r="H321" s="187">
        <v>4</v>
      </c>
      <c r="I321" s="188"/>
      <c r="J321" s="188">
        <f t="shared" si="20"/>
        <v>0</v>
      </c>
      <c r="K321" s="185" t="s">
        <v>190</v>
      </c>
      <c r="L321" s="189"/>
      <c r="M321" s="190" t="s">
        <v>1</v>
      </c>
      <c r="N321" s="191" t="s">
        <v>42</v>
      </c>
      <c r="O321" s="155">
        <v>0</v>
      </c>
      <c r="P321" s="155">
        <f t="shared" si="21"/>
        <v>0</v>
      </c>
      <c r="Q321" s="155">
        <v>1.9900000000000001E-2</v>
      </c>
      <c r="R321" s="155">
        <f t="shared" si="22"/>
        <v>7.9600000000000004E-2</v>
      </c>
      <c r="S321" s="155">
        <v>0</v>
      </c>
      <c r="T321" s="156">
        <f t="shared" si="23"/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7" t="s">
        <v>226</v>
      </c>
      <c r="AT321" s="157" t="s">
        <v>310</v>
      </c>
      <c r="AU321" s="157" t="s">
        <v>86</v>
      </c>
      <c r="AY321" s="18" t="s">
        <v>184</v>
      </c>
      <c r="BE321" s="158">
        <f t="shared" si="24"/>
        <v>0</v>
      </c>
      <c r="BF321" s="158">
        <f t="shared" si="25"/>
        <v>0</v>
      </c>
      <c r="BG321" s="158">
        <f t="shared" si="26"/>
        <v>0</v>
      </c>
      <c r="BH321" s="158">
        <f t="shared" si="27"/>
        <v>0</v>
      </c>
      <c r="BI321" s="158">
        <f t="shared" si="28"/>
        <v>0</v>
      </c>
      <c r="BJ321" s="18" t="s">
        <v>84</v>
      </c>
      <c r="BK321" s="158">
        <f t="shared" si="29"/>
        <v>0</v>
      </c>
      <c r="BL321" s="18" t="s">
        <v>97</v>
      </c>
      <c r="BM321" s="157" t="s">
        <v>1926</v>
      </c>
    </row>
    <row r="322" spans="1:65" s="2" customFormat="1" ht="24.25" customHeight="1" x14ac:dyDescent="0.15">
      <c r="A322" s="30"/>
      <c r="B322" s="146"/>
      <c r="C322" s="183" t="s">
        <v>851</v>
      </c>
      <c r="D322" s="183" t="s">
        <v>310</v>
      </c>
      <c r="E322" s="184" t="s">
        <v>1927</v>
      </c>
      <c r="F322" s="185" t="s">
        <v>1928</v>
      </c>
      <c r="G322" s="186" t="s">
        <v>359</v>
      </c>
      <c r="H322" s="187">
        <v>4</v>
      </c>
      <c r="I322" s="188"/>
      <c r="J322" s="188">
        <f t="shared" si="20"/>
        <v>0</v>
      </c>
      <c r="K322" s="185" t="s">
        <v>190</v>
      </c>
      <c r="L322" s="189"/>
      <c r="M322" s="190" t="s">
        <v>1</v>
      </c>
      <c r="N322" s="191" t="s">
        <v>42</v>
      </c>
      <c r="O322" s="155">
        <v>0</v>
      </c>
      <c r="P322" s="155">
        <f t="shared" si="21"/>
        <v>0</v>
      </c>
      <c r="Q322" s="155">
        <v>2.1299999999999999E-2</v>
      </c>
      <c r="R322" s="155">
        <f t="shared" si="22"/>
        <v>8.5199999999999998E-2</v>
      </c>
      <c r="S322" s="155">
        <v>0</v>
      </c>
      <c r="T322" s="156">
        <f t="shared" si="23"/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7" t="s">
        <v>226</v>
      </c>
      <c r="AT322" s="157" t="s">
        <v>310</v>
      </c>
      <c r="AU322" s="157" t="s">
        <v>86</v>
      </c>
      <c r="AY322" s="18" t="s">
        <v>184</v>
      </c>
      <c r="BE322" s="158">
        <f t="shared" si="24"/>
        <v>0</v>
      </c>
      <c r="BF322" s="158">
        <f t="shared" si="25"/>
        <v>0</v>
      </c>
      <c r="BG322" s="158">
        <f t="shared" si="26"/>
        <v>0</v>
      </c>
      <c r="BH322" s="158">
        <f t="shared" si="27"/>
        <v>0</v>
      </c>
      <c r="BI322" s="158">
        <f t="shared" si="28"/>
        <v>0</v>
      </c>
      <c r="BJ322" s="18" t="s">
        <v>84</v>
      </c>
      <c r="BK322" s="158">
        <f t="shared" si="29"/>
        <v>0</v>
      </c>
      <c r="BL322" s="18" t="s">
        <v>97</v>
      </c>
      <c r="BM322" s="157" t="s">
        <v>1929</v>
      </c>
    </row>
    <row r="323" spans="1:65" s="2" customFormat="1" ht="24.25" customHeight="1" x14ac:dyDescent="0.15">
      <c r="A323" s="30"/>
      <c r="B323" s="146"/>
      <c r="C323" s="183" t="s">
        <v>855</v>
      </c>
      <c r="D323" s="183" t="s">
        <v>310</v>
      </c>
      <c r="E323" s="184" t="s">
        <v>1930</v>
      </c>
      <c r="F323" s="185" t="s">
        <v>1931</v>
      </c>
      <c r="G323" s="186" t="s">
        <v>359</v>
      </c>
      <c r="H323" s="187">
        <v>4</v>
      </c>
      <c r="I323" s="188"/>
      <c r="J323" s="188">
        <f t="shared" si="20"/>
        <v>0</v>
      </c>
      <c r="K323" s="185" t="s">
        <v>190</v>
      </c>
      <c r="L323" s="189"/>
      <c r="M323" s="190" t="s">
        <v>1</v>
      </c>
      <c r="N323" s="191" t="s">
        <v>42</v>
      </c>
      <c r="O323" s="155">
        <v>0</v>
      </c>
      <c r="P323" s="155">
        <f t="shared" si="21"/>
        <v>0</v>
      </c>
      <c r="Q323" s="155">
        <v>2.3300000000000001E-2</v>
      </c>
      <c r="R323" s="155">
        <f t="shared" si="22"/>
        <v>9.3200000000000005E-2</v>
      </c>
      <c r="S323" s="155">
        <v>0</v>
      </c>
      <c r="T323" s="156">
        <f t="shared" si="23"/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7" t="s">
        <v>226</v>
      </c>
      <c r="AT323" s="157" t="s">
        <v>310</v>
      </c>
      <c r="AU323" s="157" t="s">
        <v>86</v>
      </c>
      <c r="AY323" s="18" t="s">
        <v>184</v>
      </c>
      <c r="BE323" s="158">
        <f t="shared" si="24"/>
        <v>0</v>
      </c>
      <c r="BF323" s="158">
        <f t="shared" si="25"/>
        <v>0</v>
      </c>
      <c r="BG323" s="158">
        <f t="shared" si="26"/>
        <v>0</v>
      </c>
      <c r="BH323" s="158">
        <f t="shared" si="27"/>
        <v>0</v>
      </c>
      <c r="BI323" s="158">
        <f t="shared" si="28"/>
        <v>0</v>
      </c>
      <c r="BJ323" s="18" t="s">
        <v>84</v>
      </c>
      <c r="BK323" s="158">
        <f t="shared" si="29"/>
        <v>0</v>
      </c>
      <c r="BL323" s="18" t="s">
        <v>97</v>
      </c>
      <c r="BM323" s="157" t="s">
        <v>1932</v>
      </c>
    </row>
    <row r="324" spans="1:65" s="2" customFormat="1" ht="24.25" customHeight="1" x14ac:dyDescent="0.15">
      <c r="A324" s="30"/>
      <c r="B324" s="146"/>
      <c r="C324" s="183" t="s">
        <v>859</v>
      </c>
      <c r="D324" s="183" t="s">
        <v>310</v>
      </c>
      <c r="E324" s="184" t="s">
        <v>1933</v>
      </c>
      <c r="F324" s="185" t="s">
        <v>1934</v>
      </c>
      <c r="G324" s="186" t="s">
        <v>359</v>
      </c>
      <c r="H324" s="187">
        <v>4</v>
      </c>
      <c r="I324" s="188"/>
      <c r="J324" s="188">
        <f t="shared" si="20"/>
        <v>0</v>
      </c>
      <c r="K324" s="185" t="s">
        <v>190</v>
      </c>
      <c r="L324" s="189"/>
      <c r="M324" s="190" t="s">
        <v>1</v>
      </c>
      <c r="N324" s="191" t="s">
        <v>42</v>
      </c>
      <c r="O324" s="155">
        <v>0</v>
      </c>
      <c r="P324" s="155">
        <f t="shared" si="21"/>
        <v>0</v>
      </c>
      <c r="Q324" s="155">
        <v>2.41E-2</v>
      </c>
      <c r="R324" s="155">
        <f t="shared" si="22"/>
        <v>9.64E-2</v>
      </c>
      <c r="S324" s="155">
        <v>0</v>
      </c>
      <c r="T324" s="156">
        <f t="shared" si="23"/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57" t="s">
        <v>226</v>
      </c>
      <c r="AT324" s="157" t="s">
        <v>310</v>
      </c>
      <c r="AU324" s="157" t="s">
        <v>86</v>
      </c>
      <c r="AY324" s="18" t="s">
        <v>184</v>
      </c>
      <c r="BE324" s="158">
        <f t="shared" si="24"/>
        <v>0</v>
      </c>
      <c r="BF324" s="158">
        <f t="shared" si="25"/>
        <v>0</v>
      </c>
      <c r="BG324" s="158">
        <f t="shared" si="26"/>
        <v>0</v>
      </c>
      <c r="BH324" s="158">
        <f t="shared" si="27"/>
        <v>0</v>
      </c>
      <c r="BI324" s="158">
        <f t="shared" si="28"/>
        <v>0</v>
      </c>
      <c r="BJ324" s="18" t="s">
        <v>84</v>
      </c>
      <c r="BK324" s="158">
        <f t="shared" si="29"/>
        <v>0</v>
      </c>
      <c r="BL324" s="18" t="s">
        <v>97</v>
      </c>
      <c r="BM324" s="157" t="s">
        <v>1935</v>
      </c>
    </row>
    <row r="325" spans="1:65" s="2" customFormat="1" ht="44.25" customHeight="1" x14ac:dyDescent="0.15">
      <c r="A325" s="30"/>
      <c r="B325" s="146"/>
      <c r="C325" s="147" t="s">
        <v>863</v>
      </c>
      <c r="D325" s="147" t="s">
        <v>186</v>
      </c>
      <c r="E325" s="148" t="s">
        <v>1936</v>
      </c>
      <c r="F325" s="149" t="s">
        <v>1937</v>
      </c>
      <c r="G325" s="150" t="s">
        <v>359</v>
      </c>
      <c r="H325" s="151">
        <v>1</v>
      </c>
      <c r="I325" s="152"/>
      <c r="J325" s="152">
        <f t="shared" si="20"/>
        <v>0</v>
      </c>
      <c r="K325" s="149" t="s">
        <v>190</v>
      </c>
      <c r="L325" s="31"/>
      <c r="M325" s="153" t="s">
        <v>1</v>
      </c>
      <c r="N325" s="154" t="s">
        <v>42</v>
      </c>
      <c r="O325" s="155">
        <v>1.04</v>
      </c>
      <c r="P325" s="155">
        <f t="shared" si="21"/>
        <v>1.04</v>
      </c>
      <c r="Q325" s="155">
        <v>3.0100000000000001E-3</v>
      </c>
      <c r="R325" s="155">
        <f t="shared" si="22"/>
        <v>3.0100000000000001E-3</v>
      </c>
      <c r="S325" s="155">
        <v>0</v>
      </c>
      <c r="T325" s="156">
        <f t="shared" si="23"/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7" t="s">
        <v>97</v>
      </c>
      <c r="AT325" s="157" t="s">
        <v>186</v>
      </c>
      <c r="AU325" s="157" t="s">
        <v>86</v>
      </c>
      <c r="AY325" s="18" t="s">
        <v>184</v>
      </c>
      <c r="BE325" s="158">
        <f t="shared" si="24"/>
        <v>0</v>
      </c>
      <c r="BF325" s="158">
        <f t="shared" si="25"/>
        <v>0</v>
      </c>
      <c r="BG325" s="158">
        <f t="shared" si="26"/>
        <v>0</v>
      </c>
      <c r="BH325" s="158">
        <f t="shared" si="27"/>
        <v>0</v>
      </c>
      <c r="BI325" s="158">
        <f t="shared" si="28"/>
        <v>0</v>
      </c>
      <c r="BJ325" s="18" t="s">
        <v>84</v>
      </c>
      <c r="BK325" s="158">
        <f t="shared" si="29"/>
        <v>0</v>
      </c>
      <c r="BL325" s="18" t="s">
        <v>97</v>
      </c>
      <c r="BM325" s="157" t="s">
        <v>1938</v>
      </c>
    </row>
    <row r="326" spans="1:65" s="2" customFormat="1" ht="21.75" customHeight="1" x14ac:dyDescent="0.15">
      <c r="A326" s="30"/>
      <c r="B326" s="146"/>
      <c r="C326" s="183" t="s">
        <v>868</v>
      </c>
      <c r="D326" s="183" t="s">
        <v>310</v>
      </c>
      <c r="E326" s="184" t="s">
        <v>1939</v>
      </c>
      <c r="F326" s="185" t="s">
        <v>1940</v>
      </c>
      <c r="G326" s="186" t="s">
        <v>359</v>
      </c>
      <c r="H326" s="187">
        <v>1</v>
      </c>
      <c r="I326" s="188"/>
      <c r="J326" s="188">
        <f t="shared" si="20"/>
        <v>0</v>
      </c>
      <c r="K326" s="185" t="s">
        <v>190</v>
      </c>
      <c r="L326" s="189"/>
      <c r="M326" s="190" t="s">
        <v>1</v>
      </c>
      <c r="N326" s="191" t="s">
        <v>42</v>
      </c>
      <c r="O326" s="155">
        <v>0</v>
      </c>
      <c r="P326" s="155">
        <f t="shared" si="21"/>
        <v>0</v>
      </c>
      <c r="Q326" s="155">
        <v>2.35E-2</v>
      </c>
      <c r="R326" s="155">
        <f t="shared" si="22"/>
        <v>2.35E-2</v>
      </c>
      <c r="S326" s="155">
        <v>0</v>
      </c>
      <c r="T326" s="156">
        <f t="shared" si="23"/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7" t="s">
        <v>226</v>
      </c>
      <c r="AT326" s="157" t="s">
        <v>310</v>
      </c>
      <c r="AU326" s="157" t="s">
        <v>86</v>
      </c>
      <c r="AY326" s="18" t="s">
        <v>184</v>
      </c>
      <c r="BE326" s="158">
        <f t="shared" si="24"/>
        <v>0</v>
      </c>
      <c r="BF326" s="158">
        <f t="shared" si="25"/>
        <v>0</v>
      </c>
      <c r="BG326" s="158">
        <f t="shared" si="26"/>
        <v>0</v>
      </c>
      <c r="BH326" s="158">
        <f t="shared" si="27"/>
        <v>0</v>
      </c>
      <c r="BI326" s="158">
        <f t="shared" si="28"/>
        <v>0</v>
      </c>
      <c r="BJ326" s="18" t="s">
        <v>84</v>
      </c>
      <c r="BK326" s="158">
        <f t="shared" si="29"/>
        <v>0</v>
      </c>
      <c r="BL326" s="18" t="s">
        <v>97</v>
      </c>
      <c r="BM326" s="157" t="s">
        <v>1941</v>
      </c>
    </row>
    <row r="327" spans="1:65" s="2" customFormat="1" ht="21.75" customHeight="1" x14ac:dyDescent="0.15">
      <c r="A327" s="30"/>
      <c r="B327" s="146"/>
      <c r="C327" s="147" t="s">
        <v>872</v>
      </c>
      <c r="D327" s="147" t="s">
        <v>186</v>
      </c>
      <c r="E327" s="148" t="s">
        <v>1942</v>
      </c>
      <c r="F327" s="149" t="s">
        <v>1943</v>
      </c>
      <c r="G327" s="150" t="s">
        <v>229</v>
      </c>
      <c r="H327" s="151">
        <v>116</v>
      </c>
      <c r="I327" s="152"/>
      <c r="J327" s="152">
        <f t="shared" si="20"/>
        <v>0</v>
      </c>
      <c r="K327" s="149" t="s">
        <v>190</v>
      </c>
      <c r="L327" s="31"/>
      <c r="M327" s="153" t="s">
        <v>1</v>
      </c>
      <c r="N327" s="154" t="s">
        <v>42</v>
      </c>
      <c r="O327" s="155">
        <v>5.5E-2</v>
      </c>
      <c r="P327" s="155">
        <f t="shared" si="21"/>
        <v>6.38</v>
      </c>
      <c r="Q327" s="155">
        <v>0</v>
      </c>
      <c r="R327" s="155">
        <f t="shared" si="22"/>
        <v>0</v>
      </c>
      <c r="S327" s="155">
        <v>0</v>
      </c>
      <c r="T327" s="156">
        <f t="shared" si="23"/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57" t="s">
        <v>97</v>
      </c>
      <c r="AT327" s="157" t="s">
        <v>186</v>
      </c>
      <c r="AU327" s="157" t="s">
        <v>86</v>
      </c>
      <c r="AY327" s="18" t="s">
        <v>184</v>
      </c>
      <c r="BE327" s="158">
        <f t="shared" si="24"/>
        <v>0</v>
      </c>
      <c r="BF327" s="158">
        <f t="shared" si="25"/>
        <v>0</v>
      </c>
      <c r="BG327" s="158">
        <f t="shared" si="26"/>
        <v>0</v>
      </c>
      <c r="BH327" s="158">
        <f t="shared" si="27"/>
        <v>0</v>
      </c>
      <c r="BI327" s="158">
        <f t="shared" si="28"/>
        <v>0</v>
      </c>
      <c r="BJ327" s="18" t="s">
        <v>84</v>
      </c>
      <c r="BK327" s="158">
        <f t="shared" si="29"/>
        <v>0</v>
      </c>
      <c r="BL327" s="18" t="s">
        <v>97</v>
      </c>
      <c r="BM327" s="157" t="s">
        <v>1944</v>
      </c>
    </row>
    <row r="328" spans="1:65" s="2" customFormat="1" ht="24.25" customHeight="1" x14ac:dyDescent="0.15">
      <c r="A328" s="30"/>
      <c r="B328" s="146"/>
      <c r="C328" s="147" t="s">
        <v>875</v>
      </c>
      <c r="D328" s="147" t="s">
        <v>186</v>
      </c>
      <c r="E328" s="148" t="s">
        <v>1328</v>
      </c>
      <c r="F328" s="149" t="s">
        <v>1329</v>
      </c>
      <c r="G328" s="150" t="s">
        <v>359</v>
      </c>
      <c r="H328" s="151">
        <v>8</v>
      </c>
      <c r="I328" s="152"/>
      <c r="J328" s="152">
        <f t="shared" si="20"/>
        <v>0</v>
      </c>
      <c r="K328" s="149" t="s">
        <v>190</v>
      </c>
      <c r="L328" s="31"/>
      <c r="M328" s="153" t="s">
        <v>1</v>
      </c>
      <c r="N328" s="154" t="s">
        <v>42</v>
      </c>
      <c r="O328" s="155">
        <v>10.3</v>
      </c>
      <c r="P328" s="155">
        <f t="shared" si="21"/>
        <v>82.4</v>
      </c>
      <c r="Q328" s="155">
        <v>0.45937</v>
      </c>
      <c r="R328" s="155">
        <f t="shared" si="22"/>
        <v>3.67496</v>
      </c>
      <c r="S328" s="155">
        <v>0</v>
      </c>
      <c r="T328" s="156">
        <f t="shared" si="23"/>
        <v>0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R328" s="157" t="s">
        <v>97</v>
      </c>
      <c r="AT328" s="157" t="s">
        <v>186</v>
      </c>
      <c r="AU328" s="157" t="s">
        <v>86</v>
      </c>
      <c r="AY328" s="18" t="s">
        <v>184</v>
      </c>
      <c r="BE328" s="158">
        <f t="shared" si="24"/>
        <v>0</v>
      </c>
      <c r="BF328" s="158">
        <f t="shared" si="25"/>
        <v>0</v>
      </c>
      <c r="BG328" s="158">
        <f t="shared" si="26"/>
        <v>0</v>
      </c>
      <c r="BH328" s="158">
        <f t="shared" si="27"/>
        <v>0</v>
      </c>
      <c r="BI328" s="158">
        <f t="shared" si="28"/>
        <v>0</v>
      </c>
      <c r="BJ328" s="18" t="s">
        <v>84</v>
      </c>
      <c r="BK328" s="158">
        <f t="shared" si="29"/>
        <v>0</v>
      </c>
      <c r="BL328" s="18" t="s">
        <v>97</v>
      </c>
      <c r="BM328" s="157" t="s">
        <v>1945</v>
      </c>
    </row>
    <row r="329" spans="1:65" s="2" customFormat="1" ht="33" customHeight="1" x14ac:dyDescent="0.15">
      <c r="A329" s="30"/>
      <c r="B329" s="146"/>
      <c r="C329" s="147" t="s">
        <v>877</v>
      </c>
      <c r="D329" s="147" t="s">
        <v>186</v>
      </c>
      <c r="E329" s="148" t="s">
        <v>1946</v>
      </c>
      <c r="F329" s="149" t="s">
        <v>1947</v>
      </c>
      <c r="G329" s="150" t="s">
        <v>239</v>
      </c>
      <c r="H329" s="151">
        <v>37.539000000000001</v>
      </c>
      <c r="I329" s="152"/>
      <c r="J329" s="152">
        <f t="shared" si="20"/>
        <v>0</v>
      </c>
      <c r="K329" s="149" t="s">
        <v>190</v>
      </c>
      <c r="L329" s="31"/>
      <c r="M329" s="153" t="s">
        <v>1</v>
      </c>
      <c r="N329" s="154" t="s">
        <v>42</v>
      </c>
      <c r="O329" s="155">
        <v>1.319</v>
      </c>
      <c r="P329" s="155">
        <f t="shared" si="21"/>
        <v>49.513941000000003</v>
      </c>
      <c r="Q329" s="155">
        <v>0</v>
      </c>
      <c r="R329" s="155">
        <f t="shared" si="22"/>
        <v>0</v>
      </c>
      <c r="S329" s="155">
        <v>0</v>
      </c>
      <c r="T329" s="156">
        <f t="shared" si="23"/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7" t="s">
        <v>97</v>
      </c>
      <c r="AT329" s="157" t="s">
        <v>186</v>
      </c>
      <c r="AU329" s="157" t="s">
        <v>86</v>
      </c>
      <c r="AY329" s="18" t="s">
        <v>184</v>
      </c>
      <c r="BE329" s="158">
        <f t="shared" si="24"/>
        <v>0</v>
      </c>
      <c r="BF329" s="158">
        <f t="shared" si="25"/>
        <v>0</v>
      </c>
      <c r="BG329" s="158">
        <f t="shared" si="26"/>
        <v>0</v>
      </c>
      <c r="BH329" s="158">
        <f t="shared" si="27"/>
        <v>0</v>
      </c>
      <c r="BI329" s="158">
        <f t="shared" si="28"/>
        <v>0</v>
      </c>
      <c r="BJ329" s="18" t="s">
        <v>84</v>
      </c>
      <c r="BK329" s="158">
        <f t="shared" si="29"/>
        <v>0</v>
      </c>
      <c r="BL329" s="18" t="s">
        <v>97</v>
      </c>
      <c r="BM329" s="157" t="s">
        <v>1948</v>
      </c>
    </row>
    <row r="330" spans="1:65" s="13" customFormat="1" x14ac:dyDescent="0.15">
      <c r="B330" s="163"/>
      <c r="D330" s="159" t="s">
        <v>194</v>
      </c>
      <c r="E330" s="164" t="s">
        <v>1</v>
      </c>
      <c r="F330" s="165" t="s">
        <v>1949</v>
      </c>
      <c r="H330" s="164" t="s">
        <v>1</v>
      </c>
      <c r="L330" s="163"/>
      <c r="M330" s="166"/>
      <c r="N330" s="167"/>
      <c r="O330" s="167"/>
      <c r="P330" s="167"/>
      <c r="Q330" s="167"/>
      <c r="R330" s="167"/>
      <c r="S330" s="167"/>
      <c r="T330" s="168"/>
      <c r="AT330" s="164" t="s">
        <v>194</v>
      </c>
      <c r="AU330" s="164" t="s">
        <v>86</v>
      </c>
      <c r="AV330" s="13" t="s">
        <v>84</v>
      </c>
      <c r="AW330" s="13" t="s">
        <v>32</v>
      </c>
      <c r="AX330" s="13" t="s">
        <v>77</v>
      </c>
      <c r="AY330" s="164" t="s">
        <v>184</v>
      </c>
    </row>
    <row r="331" spans="1:65" s="14" customFormat="1" x14ac:dyDescent="0.15">
      <c r="B331" s="169"/>
      <c r="D331" s="159" t="s">
        <v>194</v>
      </c>
      <c r="E331" s="170" t="s">
        <v>1</v>
      </c>
      <c r="F331" s="171" t="s">
        <v>1950</v>
      </c>
      <c r="H331" s="172">
        <v>42.713999999999999</v>
      </c>
      <c r="L331" s="169"/>
      <c r="M331" s="173"/>
      <c r="N331" s="174"/>
      <c r="O331" s="174"/>
      <c r="P331" s="174"/>
      <c r="Q331" s="174"/>
      <c r="R331" s="174"/>
      <c r="S331" s="174"/>
      <c r="T331" s="175"/>
      <c r="AT331" s="170" t="s">
        <v>194</v>
      </c>
      <c r="AU331" s="170" t="s">
        <v>86</v>
      </c>
      <c r="AV331" s="14" t="s">
        <v>86</v>
      </c>
      <c r="AW331" s="14" t="s">
        <v>32</v>
      </c>
      <c r="AX331" s="14" t="s">
        <v>77</v>
      </c>
      <c r="AY331" s="170" t="s">
        <v>184</v>
      </c>
    </row>
    <row r="332" spans="1:65" s="14" customFormat="1" x14ac:dyDescent="0.15">
      <c r="B332" s="169"/>
      <c r="D332" s="159" t="s">
        <v>194</v>
      </c>
      <c r="E332" s="170" t="s">
        <v>1</v>
      </c>
      <c r="F332" s="171" t="s">
        <v>1951</v>
      </c>
      <c r="H332" s="172">
        <v>-5.1749999999999998</v>
      </c>
      <c r="L332" s="169"/>
      <c r="M332" s="173"/>
      <c r="N332" s="174"/>
      <c r="O332" s="174"/>
      <c r="P332" s="174"/>
      <c r="Q332" s="174"/>
      <c r="R332" s="174"/>
      <c r="S332" s="174"/>
      <c r="T332" s="175"/>
      <c r="AT332" s="170" t="s">
        <v>194</v>
      </c>
      <c r="AU332" s="170" t="s">
        <v>86</v>
      </c>
      <c r="AV332" s="14" t="s">
        <v>86</v>
      </c>
      <c r="AW332" s="14" t="s">
        <v>32</v>
      </c>
      <c r="AX332" s="14" t="s">
        <v>77</v>
      </c>
      <c r="AY332" s="170" t="s">
        <v>184</v>
      </c>
    </row>
    <row r="333" spans="1:65" s="15" customFormat="1" x14ac:dyDescent="0.15">
      <c r="B333" s="176"/>
      <c r="D333" s="159" t="s">
        <v>194</v>
      </c>
      <c r="E333" s="177" t="s">
        <v>1</v>
      </c>
      <c r="F333" s="178" t="s">
        <v>242</v>
      </c>
      <c r="H333" s="179">
        <v>37.539000000000001</v>
      </c>
      <c r="L333" s="176"/>
      <c r="M333" s="180"/>
      <c r="N333" s="181"/>
      <c r="O333" s="181"/>
      <c r="P333" s="181"/>
      <c r="Q333" s="181"/>
      <c r="R333" s="181"/>
      <c r="S333" s="181"/>
      <c r="T333" s="182"/>
      <c r="AT333" s="177" t="s">
        <v>194</v>
      </c>
      <c r="AU333" s="177" t="s">
        <v>86</v>
      </c>
      <c r="AV333" s="15" t="s">
        <v>97</v>
      </c>
      <c r="AW333" s="15" t="s">
        <v>32</v>
      </c>
      <c r="AX333" s="15" t="s">
        <v>84</v>
      </c>
      <c r="AY333" s="177" t="s">
        <v>184</v>
      </c>
    </row>
    <row r="334" spans="1:65" s="2" customFormat="1" ht="33" customHeight="1" x14ac:dyDescent="0.15">
      <c r="A334" s="30"/>
      <c r="B334" s="146"/>
      <c r="C334" s="147" t="s">
        <v>879</v>
      </c>
      <c r="D334" s="147" t="s">
        <v>186</v>
      </c>
      <c r="E334" s="148" t="s">
        <v>1952</v>
      </c>
      <c r="F334" s="149" t="s">
        <v>1953</v>
      </c>
      <c r="G334" s="150" t="s">
        <v>359</v>
      </c>
      <c r="H334" s="151">
        <v>4</v>
      </c>
      <c r="I334" s="152"/>
      <c r="J334" s="152">
        <f>ROUND(I334*H334,2)</f>
        <v>0</v>
      </c>
      <c r="K334" s="149" t="s">
        <v>190</v>
      </c>
      <c r="L334" s="31"/>
      <c r="M334" s="153" t="s">
        <v>1</v>
      </c>
      <c r="N334" s="154" t="s">
        <v>42</v>
      </c>
      <c r="O334" s="155">
        <v>0.40300000000000002</v>
      </c>
      <c r="P334" s="155">
        <f>O334*H334</f>
        <v>1.6120000000000001</v>
      </c>
      <c r="Q334" s="155">
        <v>1.6000000000000001E-4</v>
      </c>
      <c r="R334" s="155">
        <f>Q334*H334</f>
        <v>6.4000000000000005E-4</v>
      </c>
      <c r="S334" s="155">
        <v>0</v>
      </c>
      <c r="T334" s="156">
        <f>S334*H334</f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57" t="s">
        <v>97</v>
      </c>
      <c r="AT334" s="157" t="s">
        <v>186</v>
      </c>
      <c r="AU334" s="157" t="s">
        <v>86</v>
      </c>
      <c r="AY334" s="18" t="s">
        <v>184</v>
      </c>
      <c r="BE334" s="158">
        <f>IF(N334="základní",J334,0)</f>
        <v>0</v>
      </c>
      <c r="BF334" s="158">
        <f>IF(N334="snížená",J334,0)</f>
        <v>0</v>
      </c>
      <c r="BG334" s="158">
        <f>IF(N334="zákl. přenesená",J334,0)</f>
        <v>0</v>
      </c>
      <c r="BH334" s="158">
        <f>IF(N334="sníž. přenesená",J334,0)</f>
        <v>0</v>
      </c>
      <c r="BI334" s="158">
        <f>IF(N334="nulová",J334,0)</f>
        <v>0</v>
      </c>
      <c r="BJ334" s="18" t="s">
        <v>84</v>
      </c>
      <c r="BK334" s="158">
        <f>ROUND(I334*H334,2)</f>
        <v>0</v>
      </c>
      <c r="BL334" s="18" t="s">
        <v>97</v>
      </c>
      <c r="BM334" s="157" t="s">
        <v>1954</v>
      </c>
    </row>
    <row r="335" spans="1:65" s="2" customFormat="1" ht="24.25" customHeight="1" x14ac:dyDescent="0.15">
      <c r="A335" s="30"/>
      <c r="B335" s="146"/>
      <c r="C335" s="183" t="s">
        <v>884</v>
      </c>
      <c r="D335" s="183" t="s">
        <v>310</v>
      </c>
      <c r="E335" s="184" t="s">
        <v>1955</v>
      </c>
      <c r="F335" s="185" t="s">
        <v>1956</v>
      </c>
      <c r="G335" s="186" t="s">
        <v>229</v>
      </c>
      <c r="H335" s="187">
        <v>8</v>
      </c>
      <c r="I335" s="188"/>
      <c r="J335" s="188">
        <f>ROUND(I335*H335,2)</f>
        <v>0</v>
      </c>
      <c r="K335" s="185" t="s">
        <v>190</v>
      </c>
      <c r="L335" s="189"/>
      <c r="M335" s="190" t="s">
        <v>1</v>
      </c>
      <c r="N335" s="191" t="s">
        <v>42</v>
      </c>
      <c r="O335" s="155">
        <v>0</v>
      </c>
      <c r="P335" s="155">
        <f>O335*H335</f>
        <v>0</v>
      </c>
      <c r="Q335" s="155">
        <v>2.9299999999999999E-3</v>
      </c>
      <c r="R335" s="155">
        <f>Q335*H335</f>
        <v>2.3439999999999999E-2</v>
      </c>
      <c r="S335" s="155">
        <v>0</v>
      </c>
      <c r="T335" s="156">
        <f>S335*H335</f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7" t="s">
        <v>226</v>
      </c>
      <c r="AT335" s="157" t="s">
        <v>310</v>
      </c>
      <c r="AU335" s="157" t="s">
        <v>86</v>
      </c>
      <c r="AY335" s="18" t="s">
        <v>184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8" t="s">
        <v>84</v>
      </c>
      <c r="BK335" s="158">
        <f>ROUND(I335*H335,2)</f>
        <v>0</v>
      </c>
      <c r="BL335" s="18" t="s">
        <v>97</v>
      </c>
      <c r="BM335" s="157" t="s">
        <v>1957</v>
      </c>
    </row>
    <row r="336" spans="1:65" s="14" customFormat="1" x14ac:dyDescent="0.15">
      <c r="B336" s="169"/>
      <c r="D336" s="159" t="s">
        <v>194</v>
      </c>
      <c r="E336" s="170" t="s">
        <v>1</v>
      </c>
      <c r="F336" s="171" t="s">
        <v>1958</v>
      </c>
      <c r="H336" s="172">
        <v>8</v>
      </c>
      <c r="L336" s="169"/>
      <c r="M336" s="173"/>
      <c r="N336" s="174"/>
      <c r="O336" s="174"/>
      <c r="P336" s="174"/>
      <c r="Q336" s="174"/>
      <c r="R336" s="174"/>
      <c r="S336" s="174"/>
      <c r="T336" s="175"/>
      <c r="AT336" s="170" t="s">
        <v>194</v>
      </c>
      <c r="AU336" s="170" t="s">
        <v>86</v>
      </c>
      <c r="AV336" s="14" t="s">
        <v>86</v>
      </c>
      <c r="AW336" s="14" t="s">
        <v>32</v>
      </c>
      <c r="AX336" s="14" t="s">
        <v>84</v>
      </c>
      <c r="AY336" s="170" t="s">
        <v>184</v>
      </c>
    </row>
    <row r="337" spans="1:65" s="2" customFormat="1" ht="16.5" customHeight="1" x14ac:dyDescent="0.15">
      <c r="A337" s="30"/>
      <c r="B337" s="146"/>
      <c r="C337" s="183" t="s">
        <v>889</v>
      </c>
      <c r="D337" s="183" t="s">
        <v>310</v>
      </c>
      <c r="E337" s="184" t="s">
        <v>1959</v>
      </c>
      <c r="F337" s="185" t="s">
        <v>1960</v>
      </c>
      <c r="G337" s="186" t="s">
        <v>359</v>
      </c>
      <c r="H337" s="187">
        <v>4</v>
      </c>
      <c r="I337" s="188"/>
      <c r="J337" s="188">
        <f t="shared" ref="J337:J342" si="30">ROUND(I337*H337,2)</f>
        <v>0</v>
      </c>
      <c r="K337" s="185" t="s">
        <v>190</v>
      </c>
      <c r="L337" s="189"/>
      <c r="M337" s="190" t="s">
        <v>1</v>
      </c>
      <c r="N337" s="191" t="s">
        <v>42</v>
      </c>
      <c r="O337" s="155">
        <v>0</v>
      </c>
      <c r="P337" s="155">
        <f t="shared" ref="P337:P342" si="31">O337*H337</f>
        <v>0</v>
      </c>
      <c r="Q337" s="155">
        <v>0.10100000000000001</v>
      </c>
      <c r="R337" s="155">
        <f t="shared" ref="R337:R342" si="32">Q337*H337</f>
        <v>0.40400000000000003</v>
      </c>
      <c r="S337" s="155">
        <v>0</v>
      </c>
      <c r="T337" s="156">
        <f t="shared" ref="T337:T342" si="33">S337*H337</f>
        <v>0</v>
      </c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R337" s="157" t="s">
        <v>226</v>
      </c>
      <c r="AT337" s="157" t="s">
        <v>310</v>
      </c>
      <c r="AU337" s="157" t="s">
        <v>86</v>
      </c>
      <c r="AY337" s="18" t="s">
        <v>184</v>
      </c>
      <c r="BE337" s="158">
        <f t="shared" ref="BE337:BE342" si="34">IF(N337="základní",J337,0)</f>
        <v>0</v>
      </c>
      <c r="BF337" s="158">
        <f t="shared" ref="BF337:BF342" si="35">IF(N337="snížená",J337,0)</f>
        <v>0</v>
      </c>
      <c r="BG337" s="158">
        <f t="shared" ref="BG337:BG342" si="36">IF(N337="zákl. přenesená",J337,0)</f>
        <v>0</v>
      </c>
      <c r="BH337" s="158">
        <f t="shared" ref="BH337:BH342" si="37">IF(N337="sníž. přenesená",J337,0)</f>
        <v>0</v>
      </c>
      <c r="BI337" s="158">
        <f t="shared" ref="BI337:BI342" si="38">IF(N337="nulová",J337,0)</f>
        <v>0</v>
      </c>
      <c r="BJ337" s="18" t="s">
        <v>84</v>
      </c>
      <c r="BK337" s="158">
        <f t="shared" ref="BK337:BK342" si="39">ROUND(I337*H337,2)</f>
        <v>0</v>
      </c>
      <c r="BL337" s="18" t="s">
        <v>97</v>
      </c>
      <c r="BM337" s="157" t="s">
        <v>1961</v>
      </c>
    </row>
    <row r="338" spans="1:65" s="2" customFormat="1" ht="16.5" customHeight="1" x14ac:dyDescent="0.15">
      <c r="A338" s="30"/>
      <c r="B338" s="146"/>
      <c r="C338" s="147" t="s">
        <v>892</v>
      </c>
      <c r="D338" s="147" t="s">
        <v>186</v>
      </c>
      <c r="E338" s="148" t="s">
        <v>1962</v>
      </c>
      <c r="F338" s="149" t="s">
        <v>1963</v>
      </c>
      <c r="G338" s="150" t="s">
        <v>229</v>
      </c>
      <c r="H338" s="151">
        <v>120</v>
      </c>
      <c r="I338" s="152"/>
      <c r="J338" s="152">
        <f t="shared" si="30"/>
        <v>0</v>
      </c>
      <c r="K338" s="149" t="s">
        <v>190</v>
      </c>
      <c r="L338" s="31"/>
      <c r="M338" s="153" t="s">
        <v>1</v>
      </c>
      <c r="N338" s="154" t="s">
        <v>42</v>
      </c>
      <c r="O338" s="155">
        <v>6.0999999999999999E-2</v>
      </c>
      <c r="P338" s="155">
        <f t="shared" si="31"/>
        <v>7.32</v>
      </c>
      <c r="Q338" s="155">
        <v>2.0000000000000001E-4</v>
      </c>
      <c r="R338" s="155">
        <f t="shared" si="32"/>
        <v>2.4E-2</v>
      </c>
      <c r="S338" s="155">
        <v>0</v>
      </c>
      <c r="T338" s="156">
        <f t="shared" si="33"/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7" t="s">
        <v>97</v>
      </c>
      <c r="AT338" s="157" t="s">
        <v>186</v>
      </c>
      <c r="AU338" s="157" t="s">
        <v>86</v>
      </c>
      <c r="AY338" s="18" t="s">
        <v>184</v>
      </c>
      <c r="BE338" s="158">
        <f t="shared" si="34"/>
        <v>0</v>
      </c>
      <c r="BF338" s="158">
        <f t="shared" si="35"/>
        <v>0</v>
      </c>
      <c r="BG338" s="158">
        <f t="shared" si="36"/>
        <v>0</v>
      </c>
      <c r="BH338" s="158">
        <f t="shared" si="37"/>
        <v>0</v>
      </c>
      <c r="BI338" s="158">
        <f t="shared" si="38"/>
        <v>0</v>
      </c>
      <c r="BJ338" s="18" t="s">
        <v>84</v>
      </c>
      <c r="BK338" s="158">
        <f t="shared" si="39"/>
        <v>0</v>
      </c>
      <c r="BL338" s="18" t="s">
        <v>97</v>
      </c>
      <c r="BM338" s="157" t="s">
        <v>1964</v>
      </c>
    </row>
    <row r="339" spans="1:65" s="2" customFormat="1" ht="21.75" customHeight="1" x14ac:dyDescent="0.15">
      <c r="A339" s="30"/>
      <c r="B339" s="146"/>
      <c r="C339" s="147" t="s">
        <v>894</v>
      </c>
      <c r="D339" s="147" t="s">
        <v>186</v>
      </c>
      <c r="E339" s="148" t="s">
        <v>1361</v>
      </c>
      <c r="F339" s="149" t="s">
        <v>1362</v>
      </c>
      <c r="G339" s="150" t="s">
        <v>229</v>
      </c>
      <c r="H339" s="151">
        <v>116</v>
      </c>
      <c r="I339" s="152"/>
      <c r="J339" s="152">
        <f t="shared" si="30"/>
        <v>0</v>
      </c>
      <c r="K339" s="149" t="s">
        <v>190</v>
      </c>
      <c r="L339" s="31"/>
      <c r="M339" s="153" t="s">
        <v>1</v>
      </c>
      <c r="N339" s="154" t="s">
        <v>42</v>
      </c>
      <c r="O339" s="155">
        <v>2.5000000000000001E-2</v>
      </c>
      <c r="P339" s="155">
        <f t="shared" si="31"/>
        <v>2.9000000000000004</v>
      </c>
      <c r="Q339" s="155">
        <v>9.0000000000000006E-5</v>
      </c>
      <c r="R339" s="155">
        <f t="shared" si="32"/>
        <v>1.0440000000000001E-2</v>
      </c>
      <c r="S339" s="155">
        <v>0</v>
      </c>
      <c r="T339" s="156">
        <f t="shared" si="33"/>
        <v>0</v>
      </c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R339" s="157" t="s">
        <v>97</v>
      </c>
      <c r="AT339" s="157" t="s">
        <v>186</v>
      </c>
      <c r="AU339" s="157" t="s">
        <v>86</v>
      </c>
      <c r="AY339" s="18" t="s">
        <v>184</v>
      </c>
      <c r="BE339" s="158">
        <f t="shared" si="34"/>
        <v>0</v>
      </c>
      <c r="BF339" s="158">
        <f t="shared" si="35"/>
        <v>0</v>
      </c>
      <c r="BG339" s="158">
        <f t="shared" si="36"/>
        <v>0</v>
      </c>
      <c r="BH339" s="158">
        <f t="shared" si="37"/>
        <v>0</v>
      </c>
      <c r="BI339" s="158">
        <f t="shared" si="38"/>
        <v>0</v>
      </c>
      <c r="BJ339" s="18" t="s">
        <v>84</v>
      </c>
      <c r="BK339" s="158">
        <f t="shared" si="39"/>
        <v>0</v>
      </c>
      <c r="BL339" s="18" t="s">
        <v>97</v>
      </c>
      <c r="BM339" s="157" t="s">
        <v>1965</v>
      </c>
    </row>
    <row r="340" spans="1:65" s="2" customFormat="1" ht="37.75" customHeight="1" x14ac:dyDescent="0.15">
      <c r="A340" s="30"/>
      <c r="B340" s="146"/>
      <c r="C340" s="147" t="s">
        <v>899</v>
      </c>
      <c r="D340" s="147" t="s">
        <v>186</v>
      </c>
      <c r="E340" s="148" t="s">
        <v>1966</v>
      </c>
      <c r="F340" s="149" t="s">
        <v>1967</v>
      </c>
      <c r="G340" s="150" t="s">
        <v>359</v>
      </c>
      <c r="H340" s="151">
        <v>34</v>
      </c>
      <c r="I340" s="152"/>
      <c r="J340" s="152">
        <f t="shared" si="30"/>
        <v>0</v>
      </c>
      <c r="K340" s="149" t="s">
        <v>190</v>
      </c>
      <c r="L340" s="31"/>
      <c r="M340" s="153" t="s">
        <v>1</v>
      </c>
      <c r="N340" s="154" t="s">
        <v>42</v>
      </c>
      <c r="O340" s="155">
        <v>0.11600000000000001</v>
      </c>
      <c r="P340" s="155">
        <f t="shared" si="31"/>
        <v>3.9440000000000004</v>
      </c>
      <c r="Q340" s="155">
        <v>1.2E-4</v>
      </c>
      <c r="R340" s="155">
        <f t="shared" si="32"/>
        <v>4.0800000000000003E-3</v>
      </c>
      <c r="S340" s="155">
        <v>0</v>
      </c>
      <c r="T340" s="156">
        <f t="shared" si="33"/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7" t="s">
        <v>97</v>
      </c>
      <c r="AT340" s="157" t="s">
        <v>186</v>
      </c>
      <c r="AU340" s="157" t="s">
        <v>86</v>
      </c>
      <c r="AY340" s="18" t="s">
        <v>184</v>
      </c>
      <c r="BE340" s="158">
        <f t="shared" si="34"/>
        <v>0</v>
      </c>
      <c r="BF340" s="158">
        <f t="shared" si="35"/>
        <v>0</v>
      </c>
      <c r="BG340" s="158">
        <f t="shared" si="36"/>
        <v>0</v>
      </c>
      <c r="BH340" s="158">
        <f t="shared" si="37"/>
        <v>0</v>
      </c>
      <c r="BI340" s="158">
        <f t="shared" si="38"/>
        <v>0</v>
      </c>
      <c r="BJ340" s="18" t="s">
        <v>84</v>
      </c>
      <c r="BK340" s="158">
        <f t="shared" si="39"/>
        <v>0</v>
      </c>
      <c r="BL340" s="18" t="s">
        <v>97</v>
      </c>
      <c r="BM340" s="157" t="s">
        <v>1968</v>
      </c>
    </row>
    <row r="341" spans="1:65" s="2" customFormat="1" ht="24.25" customHeight="1" x14ac:dyDescent="0.15">
      <c r="A341" s="30"/>
      <c r="B341" s="146"/>
      <c r="C341" s="147" t="s">
        <v>904</v>
      </c>
      <c r="D341" s="147" t="s">
        <v>186</v>
      </c>
      <c r="E341" s="148" t="s">
        <v>1969</v>
      </c>
      <c r="F341" s="149" t="s">
        <v>1970</v>
      </c>
      <c r="G341" s="150" t="s">
        <v>359</v>
      </c>
      <c r="H341" s="151">
        <v>4</v>
      </c>
      <c r="I341" s="152"/>
      <c r="J341" s="152">
        <f t="shared" si="30"/>
        <v>0</v>
      </c>
      <c r="K341" s="149" t="s">
        <v>190</v>
      </c>
      <c r="L341" s="31"/>
      <c r="M341" s="153" t="s">
        <v>1</v>
      </c>
      <c r="N341" s="154" t="s">
        <v>42</v>
      </c>
      <c r="O341" s="155">
        <v>0.13300000000000001</v>
      </c>
      <c r="P341" s="155">
        <f t="shared" si="31"/>
        <v>0.53200000000000003</v>
      </c>
      <c r="Q341" s="155">
        <v>1.1900000000000001E-3</v>
      </c>
      <c r="R341" s="155">
        <f t="shared" si="32"/>
        <v>4.7600000000000003E-3</v>
      </c>
      <c r="S341" s="155">
        <v>0</v>
      </c>
      <c r="T341" s="156">
        <f t="shared" si="33"/>
        <v>0</v>
      </c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R341" s="157" t="s">
        <v>97</v>
      </c>
      <c r="AT341" s="157" t="s">
        <v>186</v>
      </c>
      <c r="AU341" s="157" t="s">
        <v>86</v>
      </c>
      <c r="AY341" s="18" t="s">
        <v>184</v>
      </c>
      <c r="BE341" s="158">
        <f t="shared" si="34"/>
        <v>0</v>
      </c>
      <c r="BF341" s="158">
        <f t="shared" si="35"/>
        <v>0</v>
      </c>
      <c r="BG341" s="158">
        <f t="shared" si="36"/>
        <v>0</v>
      </c>
      <c r="BH341" s="158">
        <f t="shared" si="37"/>
        <v>0</v>
      </c>
      <c r="BI341" s="158">
        <f t="shared" si="38"/>
        <v>0</v>
      </c>
      <c r="BJ341" s="18" t="s">
        <v>84</v>
      </c>
      <c r="BK341" s="158">
        <f t="shared" si="39"/>
        <v>0</v>
      </c>
      <c r="BL341" s="18" t="s">
        <v>97</v>
      </c>
      <c r="BM341" s="157" t="s">
        <v>1971</v>
      </c>
    </row>
    <row r="342" spans="1:65" s="2" customFormat="1" ht="24.25" customHeight="1" x14ac:dyDescent="0.15">
      <c r="A342" s="30"/>
      <c r="B342" s="146"/>
      <c r="C342" s="147" t="s">
        <v>906</v>
      </c>
      <c r="D342" s="147" t="s">
        <v>186</v>
      </c>
      <c r="E342" s="148" t="s">
        <v>1972</v>
      </c>
      <c r="F342" s="149" t="s">
        <v>1973</v>
      </c>
      <c r="G342" s="150" t="s">
        <v>229</v>
      </c>
      <c r="H342" s="151">
        <v>59.51</v>
      </c>
      <c r="I342" s="152"/>
      <c r="J342" s="152">
        <f t="shared" si="30"/>
        <v>0</v>
      </c>
      <c r="K342" s="149" t="s">
        <v>1</v>
      </c>
      <c r="L342" s="31"/>
      <c r="M342" s="153" t="s">
        <v>1</v>
      </c>
      <c r="N342" s="154" t="s">
        <v>42</v>
      </c>
      <c r="O342" s="155">
        <v>1.8560000000000001</v>
      </c>
      <c r="P342" s="155">
        <f t="shared" si="31"/>
        <v>110.45056</v>
      </c>
      <c r="Q342" s="155">
        <v>6.4000000000000005E-4</v>
      </c>
      <c r="R342" s="155">
        <f t="shared" si="32"/>
        <v>3.8086399999999999E-2</v>
      </c>
      <c r="S342" s="155">
        <v>0</v>
      </c>
      <c r="T342" s="156">
        <f t="shared" si="33"/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7" t="s">
        <v>97</v>
      </c>
      <c r="AT342" s="157" t="s">
        <v>186</v>
      </c>
      <c r="AU342" s="157" t="s">
        <v>86</v>
      </c>
      <c r="AY342" s="18" t="s">
        <v>184</v>
      </c>
      <c r="BE342" s="158">
        <f t="shared" si="34"/>
        <v>0</v>
      </c>
      <c r="BF342" s="158">
        <f t="shared" si="35"/>
        <v>0</v>
      </c>
      <c r="BG342" s="158">
        <f t="shared" si="36"/>
        <v>0</v>
      </c>
      <c r="BH342" s="158">
        <f t="shared" si="37"/>
        <v>0</v>
      </c>
      <c r="BI342" s="158">
        <f t="shared" si="38"/>
        <v>0</v>
      </c>
      <c r="BJ342" s="18" t="s">
        <v>84</v>
      </c>
      <c r="BK342" s="158">
        <f t="shared" si="39"/>
        <v>0</v>
      </c>
      <c r="BL342" s="18" t="s">
        <v>97</v>
      </c>
      <c r="BM342" s="157" t="s">
        <v>1974</v>
      </c>
    </row>
    <row r="343" spans="1:65" s="13" customFormat="1" x14ac:dyDescent="0.15">
      <c r="B343" s="163"/>
      <c r="D343" s="159" t="s">
        <v>194</v>
      </c>
      <c r="E343" s="164" t="s">
        <v>1</v>
      </c>
      <c r="F343" s="165" t="s">
        <v>1975</v>
      </c>
      <c r="H343" s="164" t="s">
        <v>1</v>
      </c>
      <c r="L343" s="163"/>
      <c r="M343" s="166"/>
      <c r="N343" s="167"/>
      <c r="O343" s="167"/>
      <c r="P343" s="167"/>
      <c r="Q343" s="167"/>
      <c r="R343" s="167"/>
      <c r="S343" s="167"/>
      <c r="T343" s="168"/>
      <c r="AT343" s="164" t="s">
        <v>194</v>
      </c>
      <c r="AU343" s="164" t="s">
        <v>86</v>
      </c>
      <c r="AV343" s="13" t="s">
        <v>84</v>
      </c>
      <c r="AW343" s="13" t="s">
        <v>32</v>
      </c>
      <c r="AX343" s="13" t="s">
        <v>77</v>
      </c>
      <c r="AY343" s="164" t="s">
        <v>184</v>
      </c>
    </row>
    <row r="344" spans="1:65" s="13" customFormat="1" x14ac:dyDescent="0.15">
      <c r="B344" s="163"/>
      <c r="D344" s="159" t="s">
        <v>194</v>
      </c>
      <c r="E344" s="164" t="s">
        <v>1</v>
      </c>
      <c r="F344" s="165" t="s">
        <v>1976</v>
      </c>
      <c r="H344" s="164" t="s">
        <v>1</v>
      </c>
      <c r="L344" s="163"/>
      <c r="M344" s="166"/>
      <c r="N344" s="167"/>
      <c r="O344" s="167"/>
      <c r="P344" s="167"/>
      <c r="Q344" s="167"/>
      <c r="R344" s="167"/>
      <c r="S344" s="167"/>
      <c r="T344" s="168"/>
      <c r="AT344" s="164" t="s">
        <v>194</v>
      </c>
      <c r="AU344" s="164" t="s">
        <v>86</v>
      </c>
      <c r="AV344" s="13" t="s">
        <v>84</v>
      </c>
      <c r="AW344" s="13" t="s">
        <v>32</v>
      </c>
      <c r="AX344" s="13" t="s">
        <v>77</v>
      </c>
      <c r="AY344" s="164" t="s">
        <v>184</v>
      </c>
    </row>
    <row r="345" spans="1:65" s="14" customFormat="1" x14ac:dyDescent="0.15">
      <c r="B345" s="169"/>
      <c r="D345" s="159" t="s">
        <v>194</v>
      </c>
      <c r="E345" s="170" t="s">
        <v>1</v>
      </c>
      <c r="F345" s="171" t="s">
        <v>1977</v>
      </c>
      <c r="H345" s="172">
        <v>59.51</v>
      </c>
      <c r="L345" s="169"/>
      <c r="M345" s="173"/>
      <c r="N345" s="174"/>
      <c r="O345" s="174"/>
      <c r="P345" s="174"/>
      <c r="Q345" s="174"/>
      <c r="R345" s="174"/>
      <c r="S345" s="174"/>
      <c r="T345" s="175"/>
      <c r="AT345" s="170" t="s">
        <v>194</v>
      </c>
      <c r="AU345" s="170" t="s">
        <v>86</v>
      </c>
      <c r="AV345" s="14" t="s">
        <v>86</v>
      </c>
      <c r="AW345" s="14" t="s">
        <v>32</v>
      </c>
      <c r="AX345" s="14" t="s">
        <v>84</v>
      </c>
      <c r="AY345" s="170" t="s">
        <v>184</v>
      </c>
    </row>
    <row r="346" spans="1:65" s="12" customFormat="1" ht="22.75" customHeight="1" x14ac:dyDescent="0.15">
      <c r="B346" s="134"/>
      <c r="D346" s="135" t="s">
        <v>76</v>
      </c>
      <c r="E346" s="144" t="s">
        <v>232</v>
      </c>
      <c r="F346" s="144" t="s">
        <v>645</v>
      </c>
      <c r="J346" s="145">
        <f>BK346</f>
        <v>0</v>
      </c>
      <c r="L346" s="134"/>
      <c r="M346" s="138"/>
      <c r="N346" s="139"/>
      <c r="O346" s="139"/>
      <c r="P346" s="140">
        <f>SUM(P347:P348)</f>
        <v>0.88350000000000006</v>
      </c>
      <c r="Q346" s="139"/>
      <c r="R346" s="140">
        <f>SUM(R347:R348)</f>
        <v>0</v>
      </c>
      <c r="S346" s="139"/>
      <c r="T346" s="141">
        <f>SUM(T347:T348)</f>
        <v>0</v>
      </c>
      <c r="AR346" s="135" t="s">
        <v>84</v>
      </c>
      <c r="AT346" s="142" t="s">
        <v>76</v>
      </c>
      <c r="AU346" s="142" t="s">
        <v>84</v>
      </c>
      <c r="AY346" s="135" t="s">
        <v>184</v>
      </c>
      <c r="BK346" s="143">
        <f>SUM(BK347:BK348)</f>
        <v>0</v>
      </c>
    </row>
    <row r="347" spans="1:65" s="2" customFormat="1" ht="24.25" customHeight="1" x14ac:dyDescent="0.15">
      <c r="A347" s="30"/>
      <c r="B347" s="146"/>
      <c r="C347" s="147" t="s">
        <v>911</v>
      </c>
      <c r="D347" s="147" t="s">
        <v>186</v>
      </c>
      <c r="E347" s="148" t="s">
        <v>1978</v>
      </c>
      <c r="F347" s="149" t="s">
        <v>1979</v>
      </c>
      <c r="G347" s="150" t="s">
        <v>229</v>
      </c>
      <c r="H347" s="151">
        <v>5.7</v>
      </c>
      <c r="I347" s="152"/>
      <c r="J347" s="152">
        <f>ROUND(I347*H347,2)</f>
        <v>0</v>
      </c>
      <c r="K347" s="149" t="s">
        <v>190</v>
      </c>
      <c r="L347" s="31"/>
      <c r="M347" s="153" t="s">
        <v>1</v>
      </c>
      <c r="N347" s="154" t="s">
        <v>42</v>
      </c>
      <c r="O347" s="155">
        <v>0.155</v>
      </c>
      <c r="P347" s="155">
        <f>O347*H347</f>
        <v>0.88350000000000006</v>
      </c>
      <c r="Q347" s="155">
        <v>0</v>
      </c>
      <c r="R347" s="155">
        <f>Q347*H347</f>
        <v>0</v>
      </c>
      <c r="S347" s="155">
        <v>0</v>
      </c>
      <c r="T347" s="156">
        <f>S347*H347</f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57" t="s">
        <v>97</v>
      </c>
      <c r="AT347" s="157" t="s">
        <v>186</v>
      </c>
      <c r="AU347" s="157" t="s">
        <v>86</v>
      </c>
      <c r="AY347" s="18" t="s">
        <v>184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18" t="s">
        <v>84</v>
      </c>
      <c r="BK347" s="158">
        <f>ROUND(I347*H347,2)</f>
        <v>0</v>
      </c>
      <c r="BL347" s="18" t="s">
        <v>97</v>
      </c>
      <c r="BM347" s="157" t="s">
        <v>1980</v>
      </c>
    </row>
    <row r="348" spans="1:65" s="14" customFormat="1" x14ac:dyDescent="0.15">
      <c r="B348" s="169"/>
      <c r="D348" s="159" t="s">
        <v>194</v>
      </c>
      <c r="E348" s="170" t="s">
        <v>1</v>
      </c>
      <c r="F348" s="171" t="s">
        <v>1981</v>
      </c>
      <c r="H348" s="172">
        <v>5.7</v>
      </c>
      <c r="L348" s="169"/>
      <c r="M348" s="173"/>
      <c r="N348" s="174"/>
      <c r="O348" s="174"/>
      <c r="P348" s="174"/>
      <c r="Q348" s="174"/>
      <c r="R348" s="174"/>
      <c r="S348" s="174"/>
      <c r="T348" s="175"/>
      <c r="AT348" s="170" t="s">
        <v>194</v>
      </c>
      <c r="AU348" s="170" t="s">
        <v>86</v>
      </c>
      <c r="AV348" s="14" t="s">
        <v>86</v>
      </c>
      <c r="AW348" s="14" t="s">
        <v>32</v>
      </c>
      <c r="AX348" s="14" t="s">
        <v>84</v>
      </c>
      <c r="AY348" s="170" t="s">
        <v>184</v>
      </c>
    </row>
    <row r="349" spans="1:65" s="12" customFormat="1" ht="22.75" customHeight="1" x14ac:dyDescent="0.15">
      <c r="B349" s="134"/>
      <c r="D349" s="135" t="s">
        <v>76</v>
      </c>
      <c r="E349" s="144" t="s">
        <v>513</v>
      </c>
      <c r="F349" s="144" t="s">
        <v>514</v>
      </c>
      <c r="J349" s="145">
        <f>BK349</f>
        <v>0</v>
      </c>
      <c r="L349" s="134"/>
      <c r="M349" s="138"/>
      <c r="N349" s="139"/>
      <c r="O349" s="139"/>
      <c r="P349" s="140">
        <f>SUM(P350:P355)</f>
        <v>0.14202000000000001</v>
      </c>
      <c r="Q349" s="139"/>
      <c r="R349" s="140">
        <f>SUM(R350:R355)</f>
        <v>0</v>
      </c>
      <c r="S349" s="139"/>
      <c r="T349" s="141">
        <f>SUM(T350:T355)</f>
        <v>0</v>
      </c>
      <c r="AR349" s="135" t="s">
        <v>84</v>
      </c>
      <c r="AT349" s="142" t="s">
        <v>76</v>
      </c>
      <c r="AU349" s="142" t="s">
        <v>84</v>
      </c>
      <c r="AY349" s="135" t="s">
        <v>184</v>
      </c>
      <c r="BK349" s="143">
        <f>SUM(BK350:BK355)</f>
        <v>0</v>
      </c>
    </row>
    <row r="350" spans="1:65" s="2" customFormat="1" ht="37.75" customHeight="1" x14ac:dyDescent="0.15">
      <c r="A350" s="30"/>
      <c r="B350" s="146"/>
      <c r="C350" s="147" t="s">
        <v>916</v>
      </c>
      <c r="D350" s="147" t="s">
        <v>186</v>
      </c>
      <c r="E350" s="148" t="s">
        <v>3124</v>
      </c>
      <c r="F350" s="149" t="s">
        <v>3125</v>
      </c>
      <c r="G350" s="150" t="s">
        <v>300</v>
      </c>
      <c r="H350" s="151">
        <v>4.734</v>
      </c>
      <c r="I350" s="152"/>
      <c r="J350" s="152">
        <f>ROUND(I350*H350,2)</f>
        <v>0</v>
      </c>
      <c r="K350" s="149"/>
      <c r="L350" s="31"/>
      <c r="M350" s="153" t="s">
        <v>1</v>
      </c>
      <c r="N350" s="154" t="s">
        <v>42</v>
      </c>
      <c r="O350" s="155">
        <v>0.03</v>
      </c>
      <c r="P350" s="155">
        <f>O350*H350</f>
        <v>0.14202000000000001</v>
      </c>
      <c r="Q350" s="155">
        <v>0</v>
      </c>
      <c r="R350" s="155">
        <f>Q350*H350</f>
        <v>0</v>
      </c>
      <c r="S350" s="155">
        <v>0</v>
      </c>
      <c r="T350" s="156">
        <f>S350*H350</f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57" t="s">
        <v>97</v>
      </c>
      <c r="AT350" s="157" t="s">
        <v>186</v>
      </c>
      <c r="AU350" s="157" t="s">
        <v>86</v>
      </c>
      <c r="AY350" s="18" t="s">
        <v>184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8" t="s">
        <v>84</v>
      </c>
      <c r="BK350" s="158">
        <f>ROUND(I350*H350,2)</f>
        <v>0</v>
      </c>
      <c r="BL350" s="18" t="s">
        <v>97</v>
      </c>
      <c r="BM350" s="157" t="s">
        <v>1982</v>
      </c>
    </row>
    <row r="351" spans="1:65" s="14" customFormat="1" x14ac:dyDescent="0.15">
      <c r="B351" s="169"/>
      <c r="D351" s="159" t="s">
        <v>194</v>
      </c>
      <c r="E351" s="170" t="s">
        <v>1</v>
      </c>
      <c r="F351" s="171" t="s">
        <v>1983</v>
      </c>
      <c r="H351" s="172">
        <v>4.734</v>
      </c>
      <c r="L351" s="169"/>
      <c r="M351" s="173"/>
      <c r="N351" s="174"/>
      <c r="O351" s="174"/>
      <c r="P351" s="174"/>
      <c r="Q351" s="174"/>
      <c r="R351" s="174"/>
      <c r="S351" s="174"/>
      <c r="T351" s="175"/>
      <c r="AT351" s="170" t="s">
        <v>194</v>
      </c>
      <c r="AU351" s="170" t="s">
        <v>86</v>
      </c>
      <c r="AV351" s="14" t="s">
        <v>86</v>
      </c>
      <c r="AW351" s="14" t="s">
        <v>32</v>
      </c>
      <c r="AX351" s="14" t="s">
        <v>84</v>
      </c>
      <c r="AY351" s="170" t="s">
        <v>184</v>
      </c>
    </row>
    <row r="352" spans="1:65" s="2" customFormat="1" ht="44.25" customHeight="1" x14ac:dyDescent="0.15">
      <c r="A352" s="30"/>
      <c r="B352" s="146"/>
      <c r="C352" s="147">
        <v>90</v>
      </c>
      <c r="D352" s="147" t="s">
        <v>186</v>
      </c>
      <c r="E352" s="148" t="s">
        <v>3126</v>
      </c>
      <c r="F352" s="149" t="s">
        <v>3127</v>
      </c>
      <c r="G352" s="150" t="s">
        <v>300</v>
      </c>
      <c r="H352" s="151">
        <v>0.73799999999999999</v>
      </c>
      <c r="I352" s="152"/>
      <c r="J352" s="152">
        <f>ROUND(I352*H352,2)</f>
        <v>0</v>
      </c>
      <c r="K352" s="149"/>
      <c r="L352" s="31"/>
      <c r="M352" s="153" t="s">
        <v>1</v>
      </c>
      <c r="N352" s="154" t="s">
        <v>42</v>
      </c>
      <c r="O352" s="155">
        <v>0</v>
      </c>
      <c r="P352" s="155">
        <f>O352*H352</f>
        <v>0</v>
      </c>
      <c r="Q352" s="155">
        <v>0</v>
      </c>
      <c r="R352" s="155">
        <f>Q352*H352</f>
        <v>0</v>
      </c>
      <c r="S352" s="155">
        <v>0</v>
      </c>
      <c r="T352" s="156">
        <f>S352*H352</f>
        <v>0</v>
      </c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R352" s="157" t="s">
        <v>97</v>
      </c>
      <c r="AT352" s="157" t="s">
        <v>186</v>
      </c>
      <c r="AU352" s="157" t="s">
        <v>86</v>
      </c>
      <c r="AY352" s="18" t="s">
        <v>184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8" t="s">
        <v>84</v>
      </c>
      <c r="BK352" s="158">
        <f>ROUND(I352*H352,2)</f>
        <v>0</v>
      </c>
      <c r="BL352" s="18" t="s">
        <v>97</v>
      </c>
      <c r="BM352" s="157" t="s">
        <v>1984</v>
      </c>
    </row>
    <row r="353" spans="1:65" s="2" customFormat="1" ht="44.25" customHeight="1" x14ac:dyDescent="0.15">
      <c r="A353" s="30"/>
      <c r="B353" s="146"/>
      <c r="C353" s="147">
        <v>91</v>
      </c>
      <c r="D353" s="147" t="s">
        <v>186</v>
      </c>
      <c r="E353" s="148" t="s">
        <v>3128</v>
      </c>
      <c r="F353" s="149" t="s">
        <v>3129</v>
      </c>
      <c r="G353" s="150" t="s">
        <v>300</v>
      </c>
      <c r="H353" s="151">
        <v>1.0089999999999999</v>
      </c>
      <c r="I353" s="152"/>
      <c r="J353" s="152">
        <f>ROUND(I353*H353,2)</f>
        <v>0</v>
      </c>
      <c r="K353" s="149"/>
      <c r="L353" s="31"/>
      <c r="M353" s="153" t="s">
        <v>1</v>
      </c>
      <c r="N353" s="154" t="s">
        <v>42</v>
      </c>
      <c r="O353" s="155">
        <v>0</v>
      </c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R353" s="157" t="s">
        <v>97</v>
      </c>
      <c r="AT353" s="157" t="s">
        <v>186</v>
      </c>
      <c r="AU353" s="157" t="s">
        <v>86</v>
      </c>
      <c r="AY353" s="18" t="s">
        <v>184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8" t="s">
        <v>84</v>
      </c>
      <c r="BK353" s="158">
        <f>ROUND(I353*H353,2)</f>
        <v>0</v>
      </c>
      <c r="BL353" s="18" t="s">
        <v>97</v>
      </c>
      <c r="BM353" s="157" t="s">
        <v>1985</v>
      </c>
    </row>
    <row r="354" spans="1:65" s="14" customFormat="1" x14ac:dyDescent="0.15">
      <c r="B354" s="169"/>
      <c r="D354" s="159" t="s">
        <v>194</v>
      </c>
      <c r="E354" s="170" t="s">
        <v>1</v>
      </c>
      <c r="F354" s="171" t="s">
        <v>1986</v>
      </c>
      <c r="H354" s="172">
        <v>1.0089999999999999</v>
      </c>
      <c r="L354" s="169"/>
      <c r="M354" s="173"/>
      <c r="N354" s="174"/>
      <c r="O354" s="174"/>
      <c r="P354" s="174"/>
      <c r="Q354" s="174"/>
      <c r="R354" s="174"/>
      <c r="S354" s="174"/>
      <c r="T354" s="175"/>
      <c r="AT354" s="170" t="s">
        <v>194</v>
      </c>
      <c r="AU354" s="170" t="s">
        <v>86</v>
      </c>
      <c r="AV354" s="14" t="s">
        <v>86</v>
      </c>
      <c r="AW354" s="14" t="s">
        <v>32</v>
      </c>
      <c r="AX354" s="14" t="s">
        <v>84</v>
      </c>
      <c r="AY354" s="170" t="s">
        <v>184</v>
      </c>
    </row>
    <row r="355" spans="1:65" s="2" customFormat="1" ht="44.25" customHeight="1" x14ac:dyDescent="0.15">
      <c r="A355" s="30"/>
      <c r="B355" s="146"/>
      <c r="C355" s="147">
        <v>92</v>
      </c>
      <c r="D355" s="147" t="s">
        <v>186</v>
      </c>
      <c r="E355" s="148" t="s">
        <v>3130</v>
      </c>
      <c r="F355" s="149" t="s">
        <v>3131</v>
      </c>
      <c r="G355" s="150" t="s">
        <v>300</v>
      </c>
      <c r="H355" s="151">
        <v>2.9870000000000001</v>
      </c>
      <c r="I355" s="152"/>
      <c r="J355" s="152">
        <f>ROUND(I355*H355,2)</f>
        <v>0</v>
      </c>
      <c r="K355" s="149"/>
      <c r="L355" s="31"/>
      <c r="M355" s="153" t="s">
        <v>1</v>
      </c>
      <c r="N355" s="154" t="s">
        <v>42</v>
      </c>
      <c r="O355" s="155">
        <v>0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R355" s="157" t="s">
        <v>97</v>
      </c>
      <c r="AT355" s="157" t="s">
        <v>186</v>
      </c>
      <c r="AU355" s="157" t="s">
        <v>86</v>
      </c>
      <c r="AY355" s="18" t="s">
        <v>184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8" t="s">
        <v>84</v>
      </c>
      <c r="BK355" s="158">
        <f>ROUND(I355*H355,2)</f>
        <v>0</v>
      </c>
      <c r="BL355" s="18" t="s">
        <v>97</v>
      </c>
      <c r="BM355" s="157" t="s">
        <v>1987</v>
      </c>
    </row>
    <row r="356" spans="1:65" s="12" customFormat="1" ht="22.75" customHeight="1" x14ac:dyDescent="0.15">
      <c r="B356" s="134"/>
      <c r="D356" s="135" t="s">
        <v>76</v>
      </c>
      <c r="E356" s="144" t="s">
        <v>525</v>
      </c>
      <c r="F356" s="144" t="s">
        <v>526</v>
      </c>
      <c r="J356" s="145">
        <f>BK356</f>
        <v>0</v>
      </c>
      <c r="L356" s="134"/>
      <c r="M356" s="138"/>
      <c r="N356" s="139"/>
      <c r="O356" s="139"/>
      <c r="P356" s="140">
        <f>P357</f>
        <v>432.25822800000003</v>
      </c>
      <c r="Q356" s="139"/>
      <c r="R356" s="140">
        <f>R357</f>
        <v>0</v>
      </c>
      <c r="S356" s="139"/>
      <c r="T356" s="141">
        <f>T357</f>
        <v>0</v>
      </c>
      <c r="AR356" s="135" t="s">
        <v>84</v>
      </c>
      <c r="AT356" s="142" t="s">
        <v>76</v>
      </c>
      <c r="AU356" s="142" t="s">
        <v>84</v>
      </c>
      <c r="AY356" s="135" t="s">
        <v>184</v>
      </c>
      <c r="BK356" s="143">
        <f>BK357</f>
        <v>0</v>
      </c>
    </row>
    <row r="357" spans="1:65" s="2" customFormat="1" ht="37.75" customHeight="1" x14ac:dyDescent="0.15">
      <c r="A357" s="30"/>
      <c r="B357" s="146"/>
      <c r="C357" s="147">
        <v>93</v>
      </c>
      <c r="D357" s="147" t="s">
        <v>186</v>
      </c>
      <c r="E357" s="148" t="s">
        <v>1371</v>
      </c>
      <c r="F357" s="149" t="s">
        <v>1372</v>
      </c>
      <c r="G357" s="150" t="s">
        <v>300</v>
      </c>
      <c r="H357" s="151">
        <v>522.05100000000004</v>
      </c>
      <c r="I357" s="152"/>
      <c r="J357" s="152">
        <f>ROUND(I357*H357,2)</f>
        <v>0</v>
      </c>
      <c r="K357" s="149" t="s">
        <v>190</v>
      </c>
      <c r="L357" s="31"/>
      <c r="M357" s="153" t="s">
        <v>1</v>
      </c>
      <c r="N357" s="154" t="s">
        <v>42</v>
      </c>
      <c r="O357" s="155">
        <v>0.82799999999999996</v>
      </c>
      <c r="P357" s="155">
        <f>O357*H357</f>
        <v>432.25822800000003</v>
      </c>
      <c r="Q357" s="155">
        <v>0</v>
      </c>
      <c r="R357" s="155">
        <f>Q357*H357</f>
        <v>0</v>
      </c>
      <c r="S357" s="155">
        <v>0</v>
      </c>
      <c r="T357" s="156">
        <f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57" t="s">
        <v>97</v>
      </c>
      <c r="AT357" s="157" t="s">
        <v>186</v>
      </c>
      <c r="AU357" s="157" t="s">
        <v>86</v>
      </c>
      <c r="AY357" s="18" t="s">
        <v>184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8" t="s">
        <v>84</v>
      </c>
      <c r="BK357" s="158">
        <f>ROUND(I357*H357,2)</f>
        <v>0</v>
      </c>
      <c r="BL357" s="18" t="s">
        <v>97</v>
      </c>
      <c r="BM357" s="157" t="s">
        <v>1988</v>
      </c>
    </row>
    <row r="358" spans="1:65" s="12" customFormat="1" ht="26" customHeight="1" x14ac:dyDescent="0.2">
      <c r="B358" s="134"/>
      <c r="D358" s="135" t="s">
        <v>76</v>
      </c>
      <c r="E358" s="136" t="s">
        <v>1194</v>
      </c>
      <c r="F358" s="136" t="s">
        <v>1195</v>
      </c>
      <c r="J358" s="137">
        <f>BK358</f>
        <v>0</v>
      </c>
      <c r="L358" s="134"/>
      <c r="M358" s="138"/>
      <c r="N358" s="139"/>
      <c r="O358" s="139"/>
      <c r="P358" s="140">
        <f>P359+P370</f>
        <v>15.357562</v>
      </c>
      <c r="Q358" s="139"/>
      <c r="R358" s="140">
        <f>R359+R370</f>
        <v>4.4419130500000001</v>
      </c>
      <c r="S358" s="139"/>
      <c r="T358" s="141">
        <f>T359+T370</f>
        <v>0</v>
      </c>
      <c r="AR358" s="135" t="s">
        <v>86</v>
      </c>
      <c r="AT358" s="142" t="s">
        <v>76</v>
      </c>
      <c r="AU358" s="142" t="s">
        <v>77</v>
      </c>
      <c r="AY358" s="135" t="s">
        <v>184</v>
      </c>
      <c r="BK358" s="143">
        <f>BK359+BK370</f>
        <v>0</v>
      </c>
    </row>
    <row r="359" spans="1:65" s="12" customFormat="1" ht="22.75" customHeight="1" x14ac:dyDescent="0.15">
      <c r="B359" s="134"/>
      <c r="D359" s="135" t="s">
        <v>76</v>
      </c>
      <c r="E359" s="144" t="s">
        <v>1989</v>
      </c>
      <c r="F359" s="144" t="s">
        <v>1990</v>
      </c>
      <c r="J359" s="145">
        <f>BK359</f>
        <v>0</v>
      </c>
      <c r="L359" s="134"/>
      <c r="M359" s="138"/>
      <c r="N359" s="139"/>
      <c r="O359" s="139"/>
      <c r="P359" s="140">
        <f>SUM(P360:P369)</f>
        <v>14.973938</v>
      </c>
      <c r="Q359" s="139"/>
      <c r="R359" s="140">
        <f>SUM(R360:R369)</f>
        <v>4.4416460500000001</v>
      </c>
      <c r="S359" s="139"/>
      <c r="T359" s="141">
        <f>SUM(T360:T369)</f>
        <v>0</v>
      </c>
      <c r="AR359" s="135" t="s">
        <v>86</v>
      </c>
      <c r="AT359" s="142" t="s">
        <v>76</v>
      </c>
      <c r="AU359" s="142" t="s">
        <v>84</v>
      </c>
      <c r="AY359" s="135" t="s">
        <v>184</v>
      </c>
      <c r="BK359" s="143">
        <f>SUM(BK360:BK369)</f>
        <v>0</v>
      </c>
    </row>
    <row r="360" spans="1:65" s="2" customFormat="1" ht="24.25" customHeight="1" x14ac:dyDescent="0.15">
      <c r="A360" s="30"/>
      <c r="B360" s="146"/>
      <c r="C360" s="147">
        <v>94</v>
      </c>
      <c r="D360" s="147" t="s">
        <v>186</v>
      </c>
      <c r="E360" s="148" t="s">
        <v>1991</v>
      </c>
      <c r="F360" s="149" t="s">
        <v>1992</v>
      </c>
      <c r="G360" s="150" t="s">
        <v>1077</v>
      </c>
      <c r="H360" s="151">
        <v>4.4409999999999998</v>
      </c>
      <c r="I360" s="152"/>
      <c r="J360" s="152">
        <f>ROUND(I360*H360,2)</f>
        <v>0</v>
      </c>
      <c r="K360" s="149" t="s">
        <v>190</v>
      </c>
      <c r="L360" s="31"/>
      <c r="M360" s="153" t="s">
        <v>1</v>
      </c>
      <c r="N360" s="154" t="s">
        <v>42</v>
      </c>
      <c r="O360" s="155">
        <v>4.3999999999999997E-2</v>
      </c>
      <c r="P360" s="155">
        <f>O360*H360</f>
        <v>0.19540399999999999</v>
      </c>
      <c r="Q360" s="155">
        <v>5.0000000000000002E-5</v>
      </c>
      <c r="R360" s="155">
        <f>Q360*H360</f>
        <v>2.2205E-4</v>
      </c>
      <c r="S360" s="155">
        <v>0</v>
      </c>
      <c r="T360" s="156">
        <f>S360*H360</f>
        <v>0</v>
      </c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R360" s="157" t="s">
        <v>270</v>
      </c>
      <c r="AT360" s="157" t="s">
        <v>186</v>
      </c>
      <c r="AU360" s="157" t="s">
        <v>86</v>
      </c>
      <c r="AY360" s="18" t="s">
        <v>184</v>
      </c>
      <c r="BE360" s="158">
        <f>IF(N360="základní",J360,0)</f>
        <v>0</v>
      </c>
      <c r="BF360" s="158">
        <f>IF(N360="snížená",J360,0)</f>
        <v>0</v>
      </c>
      <c r="BG360" s="158">
        <f>IF(N360="zákl. přenesená",J360,0)</f>
        <v>0</v>
      </c>
      <c r="BH360" s="158">
        <f>IF(N360="sníž. přenesená",J360,0)</f>
        <v>0</v>
      </c>
      <c r="BI360" s="158">
        <f>IF(N360="nulová",J360,0)</f>
        <v>0</v>
      </c>
      <c r="BJ360" s="18" t="s">
        <v>84</v>
      </c>
      <c r="BK360" s="158">
        <f>ROUND(I360*H360,2)</f>
        <v>0</v>
      </c>
      <c r="BL360" s="18" t="s">
        <v>270</v>
      </c>
      <c r="BM360" s="157" t="s">
        <v>1993</v>
      </c>
    </row>
    <row r="361" spans="1:65" s="13" customFormat="1" x14ac:dyDescent="0.15">
      <c r="B361" s="163"/>
      <c r="D361" s="159" t="s">
        <v>194</v>
      </c>
      <c r="E361" s="164" t="s">
        <v>1</v>
      </c>
      <c r="F361" s="165" t="s">
        <v>1975</v>
      </c>
      <c r="H361" s="164" t="s">
        <v>1</v>
      </c>
      <c r="L361" s="163"/>
      <c r="M361" s="166"/>
      <c r="N361" s="167"/>
      <c r="O361" s="167"/>
      <c r="P361" s="167"/>
      <c r="Q361" s="167"/>
      <c r="R361" s="167"/>
      <c r="S361" s="167"/>
      <c r="T361" s="168"/>
      <c r="AT361" s="164" t="s">
        <v>194</v>
      </c>
      <c r="AU361" s="164" t="s">
        <v>86</v>
      </c>
      <c r="AV361" s="13" t="s">
        <v>84</v>
      </c>
      <c r="AW361" s="13" t="s">
        <v>32</v>
      </c>
      <c r="AX361" s="13" t="s">
        <v>77</v>
      </c>
      <c r="AY361" s="164" t="s">
        <v>184</v>
      </c>
    </row>
    <row r="362" spans="1:65" s="13" customFormat="1" x14ac:dyDescent="0.15">
      <c r="B362" s="163"/>
      <c r="D362" s="159" t="s">
        <v>194</v>
      </c>
      <c r="E362" s="164" t="s">
        <v>1</v>
      </c>
      <c r="F362" s="165" t="s">
        <v>1994</v>
      </c>
      <c r="H362" s="164" t="s">
        <v>1</v>
      </c>
      <c r="L362" s="163"/>
      <c r="M362" s="166"/>
      <c r="N362" s="167"/>
      <c r="O362" s="167"/>
      <c r="P362" s="167"/>
      <c r="Q362" s="167"/>
      <c r="R362" s="167"/>
      <c r="S362" s="167"/>
      <c r="T362" s="168"/>
      <c r="AT362" s="164" t="s">
        <v>194</v>
      </c>
      <c r="AU362" s="164" t="s">
        <v>86</v>
      </c>
      <c r="AV362" s="13" t="s">
        <v>84</v>
      </c>
      <c r="AW362" s="13" t="s">
        <v>32</v>
      </c>
      <c r="AX362" s="13" t="s">
        <v>77</v>
      </c>
      <c r="AY362" s="164" t="s">
        <v>184</v>
      </c>
    </row>
    <row r="363" spans="1:65" s="14" customFormat="1" x14ac:dyDescent="0.15">
      <c r="B363" s="169"/>
      <c r="D363" s="159" t="s">
        <v>194</v>
      </c>
      <c r="E363" s="170" t="s">
        <v>1</v>
      </c>
      <c r="F363" s="171" t="s">
        <v>1995</v>
      </c>
      <c r="H363" s="172">
        <v>4.4409999999999998</v>
      </c>
      <c r="L363" s="169"/>
      <c r="M363" s="173"/>
      <c r="N363" s="174"/>
      <c r="O363" s="174"/>
      <c r="P363" s="174"/>
      <c r="Q363" s="174"/>
      <c r="R363" s="174"/>
      <c r="S363" s="174"/>
      <c r="T363" s="175"/>
      <c r="AT363" s="170" t="s">
        <v>194</v>
      </c>
      <c r="AU363" s="170" t="s">
        <v>86</v>
      </c>
      <c r="AV363" s="14" t="s">
        <v>86</v>
      </c>
      <c r="AW363" s="14" t="s">
        <v>32</v>
      </c>
      <c r="AX363" s="14" t="s">
        <v>84</v>
      </c>
      <c r="AY363" s="170" t="s">
        <v>184</v>
      </c>
    </row>
    <row r="364" spans="1:65" s="2" customFormat="1" ht="24.25" customHeight="1" x14ac:dyDescent="0.15">
      <c r="A364" s="30"/>
      <c r="B364" s="146"/>
      <c r="C364" s="183">
        <v>95</v>
      </c>
      <c r="D364" s="183" t="s">
        <v>310</v>
      </c>
      <c r="E364" s="184" t="s">
        <v>1996</v>
      </c>
      <c r="F364" s="185" t="s">
        <v>1997</v>
      </c>
      <c r="G364" s="186" t="s">
        <v>229</v>
      </c>
      <c r="H364" s="187">
        <v>59.51</v>
      </c>
      <c r="I364" s="188"/>
      <c r="J364" s="188">
        <f>ROUND(I364*H364,2)</f>
        <v>0</v>
      </c>
      <c r="K364" s="185" t="s">
        <v>190</v>
      </c>
      <c r="L364" s="189"/>
      <c r="M364" s="190" t="s">
        <v>1</v>
      </c>
      <c r="N364" s="191" t="s">
        <v>42</v>
      </c>
      <c r="O364" s="155">
        <v>0</v>
      </c>
      <c r="P364" s="155">
        <f>O364*H364</f>
        <v>0</v>
      </c>
      <c r="Q364" s="155">
        <v>6.2399999999999997E-2</v>
      </c>
      <c r="R364" s="155">
        <f>Q364*H364</f>
        <v>3.7134239999999998</v>
      </c>
      <c r="S364" s="155">
        <v>0</v>
      </c>
      <c r="T364" s="156">
        <f>S364*H364</f>
        <v>0</v>
      </c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R364" s="157" t="s">
        <v>226</v>
      </c>
      <c r="AT364" s="157" t="s">
        <v>310</v>
      </c>
      <c r="AU364" s="157" t="s">
        <v>86</v>
      </c>
      <c r="AY364" s="18" t="s">
        <v>184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8" t="s">
        <v>84</v>
      </c>
      <c r="BK364" s="158">
        <f>ROUND(I364*H364,2)</f>
        <v>0</v>
      </c>
      <c r="BL364" s="18" t="s">
        <v>97</v>
      </c>
      <c r="BM364" s="157" t="s">
        <v>1998</v>
      </c>
    </row>
    <row r="365" spans="1:65" s="2" customFormat="1" ht="21.75" customHeight="1" x14ac:dyDescent="0.15">
      <c r="A365" s="30"/>
      <c r="B365" s="146"/>
      <c r="C365" s="183">
        <v>96</v>
      </c>
      <c r="D365" s="183" t="s">
        <v>310</v>
      </c>
      <c r="E365" s="184" t="s">
        <v>1999</v>
      </c>
      <c r="F365" s="185" t="s">
        <v>2000</v>
      </c>
      <c r="G365" s="186" t="s">
        <v>300</v>
      </c>
      <c r="H365" s="187">
        <v>0.57799999999999996</v>
      </c>
      <c r="I365" s="188"/>
      <c r="J365" s="188">
        <f>ROUND(I365*H365,2)</f>
        <v>0</v>
      </c>
      <c r="K365" s="185" t="s">
        <v>190</v>
      </c>
      <c r="L365" s="189"/>
      <c r="M365" s="190" t="s">
        <v>1</v>
      </c>
      <c r="N365" s="191" t="s">
        <v>42</v>
      </c>
      <c r="O365" s="155">
        <v>0</v>
      </c>
      <c r="P365" s="155">
        <f>O365*H365</f>
        <v>0</v>
      </c>
      <c r="Q365" s="155">
        <v>1</v>
      </c>
      <c r="R365" s="155">
        <f>Q365*H365</f>
        <v>0.57799999999999996</v>
      </c>
      <c r="S365" s="155">
        <v>0</v>
      </c>
      <c r="T365" s="156">
        <f>S365*H365</f>
        <v>0</v>
      </c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R365" s="157" t="s">
        <v>226</v>
      </c>
      <c r="AT365" s="157" t="s">
        <v>310</v>
      </c>
      <c r="AU365" s="157" t="s">
        <v>86</v>
      </c>
      <c r="AY365" s="18" t="s">
        <v>184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8" t="s">
        <v>84</v>
      </c>
      <c r="BK365" s="158">
        <f>ROUND(I365*H365,2)</f>
        <v>0</v>
      </c>
      <c r="BL365" s="18" t="s">
        <v>97</v>
      </c>
      <c r="BM365" s="157" t="s">
        <v>2001</v>
      </c>
    </row>
    <row r="366" spans="1:65" s="2" customFormat="1" ht="30" x14ac:dyDescent="0.15">
      <c r="A366" s="30"/>
      <c r="B366" s="31"/>
      <c r="C366" s="30"/>
      <c r="D366" s="159" t="s">
        <v>192</v>
      </c>
      <c r="E366" s="30"/>
      <c r="F366" s="160" t="s">
        <v>2002</v>
      </c>
      <c r="G366" s="30"/>
      <c r="H366" s="30"/>
      <c r="I366" s="30"/>
      <c r="J366" s="30"/>
      <c r="K366" s="30"/>
      <c r="L366" s="31"/>
      <c r="M366" s="161"/>
      <c r="N366" s="162"/>
      <c r="O366" s="56"/>
      <c r="P366" s="56"/>
      <c r="Q366" s="56"/>
      <c r="R366" s="56"/>
      <c r="S366" s="56"/>
      <c r="T366" s="57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T366" s="18" t="s">
        <v>192</v>
      </c>
      <c r="AU366" s="18" t="s">
        <v>86</v>
      </c>
    </row>
    <row r="367" spans="1:65" s="14" customFormat="1" x14ac:dyDescent="0.15">
      <c r="B367" s="169"/>
      <c r="D367" s="159" t="s">
        <v>194</v>
      </c>
      <c r="E367" s="170" t="s">
        <v>1</v>
      </c>
      <c r="F367" s="171" t="s">
        <v>2003</v>
      </c>
      <c r="H367" s="172">
        <v>0.57799999999999996</v>
      </c>
      <c r="L367" s="169"/>
      <c r="M367" s="173"/>
      <c r="N367" s="174"/>
      <c r="O367" s="174"/>
      <c r="P367" s="174"/>
      <c r="Q367" s="174"/>
      <c r="R367" s="174"/>
      <c r="S367" s="174"/>
      <c r="T367" s="175"/>
      <c r="AT367" s="170" t="s">
        <v>194</v>
      </c>
      <c r="AU367" s="170" t="s">
        <v>86</v>
      </c>
      <c r="AV367" s="14" t="s">
        <v>86</v>
      </c>
      <c r="AW367" s="14" t="s">
        <v>32</v>
      </c>
      <c r="AX367" s="14" t="s">
        <v>84</v>
      </c>
      <c r="AY367" s="170" t="s">
        <v>184</v>
      </c>
    </row>
    <row r="368" spans="1:65" s="2" customFormat="1" ht="16.5" customHeight="1" x14ac:dyDescent="0.15">
      <c r="A368" s="30"/>
      <c r="B368" s="146"/>
      <c r="C368" s="183">
        <v>97</v>
      </c>
      <c r="D368" s="183" t="s">
        <v>310</v>
      </c>
      <c r="E368" s="184" t="s">
        <v>2004</v>
      </c>
      <c r="F368" s="185" t="s">
        <v>2005</v>
      </c>
      <c r="G368" s="186" t="s">
        <v>359</v>
      </c>
      <c r="H368" s="187">
        <v>20</v>
      </c>
      <c r="I368" s="188"/>
      <c r="J368" s="188">
        <f>ROUND(I368*H368,2)</f>
        <v>0</v>
      </c>
      <c r="K368" s="185" t="s">
        <v>1</v>
      </c>
      <c r="L368" s="189"/>
      <c r="M368" s="190" t="s">
        <v>1</v>
      </c>
      <c r="N368" s="191" t="s">
        <v>42</v>
      </c>
      <c r="O368" s="155">
        <v>0</v>
      </c>
      <c r="P368" s="155">
        <f>O368*H368</f>
        <v>0</v>
      </c>
      <c r="Q368" s="155">
        <v>7.4999999999999997E-3</v>
      </c>
      <c r="R368" s="155">
        <f>Q368*H368</f>
        <v>0.15</v>
      </c>
      <c r="S368" s="155">
        <v>0</v>
      </c>
      <c r="T368" s="156">
        <f>S368*H368</f>
        <v>0</v>
      </c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R368" s="157" t="s">
        <v>226</v>
      </c>
      <c r="AT368" s="157" t="s">
        <v>310</v>
      </c>
      <c r="AU368" s="157" t="s">
        <v>86</v>
      </c>
      <c r="AY368" s="18" t="s">
        <v>184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8" t="s">
        <v>84</v>
      </c>
      <c r="BK368" s="158">
        <f>ROUND(I368*H368,2)</f>
        <v>0</v>
      </c>
      <c r="BL368" s="18" t="s">
        <v>97</v>
      </c>
      <c r="BM368" s="157" t="s">
        <v>2006</v>
      </c>
    </row>
    <row r="369" spans="1:65" s="2" customFormat="1" ht="44.25" customHeight="1" x14ac:dyDescent="0.15">
      <c r="A369" s="30"/>
      <c r="B369" s="146"/>
      <c r="C369" s="147">
        <v>98</v>
      </c>
      <c r="D369" s="147" t="s">
        <v>186</v>
      </c>
      <c r="E369" s="148" t="s">
        <v>2007</v>
      </c>
      <c r="F369" s="149" t="s">
        <v>2008</v>
      </c>
      <c r="G369" s="150" t="s">
        <v>300</v>
      </c>
      <c r="H369" s="151">
        <v>4.4420000000000002</v>
      </c>
      <c r="I369" s="152"/>
      <c r="J369" s="152">
        <f>ROUND(I369*H369,2)</f>
        <v>0</v>
      </c>
      <c r="K369" s="149" t="s">
        <v>190</v>
      </c>
      <c r="L369" s="31"/>
      <c r="M369" s="153" t="s">
        <v>1</v>
      </c>
      <c r="N369" s="154" t="s">
        <v>42</v>
      </c>
      <c r="O369" s="155">
        <v>3.327</v>
      </c>
      <c r="P369" s="155">
        <f>O369*H369</f>
        <v>14.778534000000001</v>
      </c>
      <c r="Q369" s="155">
        <v>0</v>
      </c>
      <c r="R369" s="155">
        <f>Q369*H369</f>
        <v>0</v>
      </c>
      <c r="S369" s="155">
        <v>0</v>
      </c>
      <c r="T369" s="156">
        <f>S369*H369</f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7" t="s">
        <v>270</v>
      </c>
      <c r="AT369" s="157" t="s">
        <v>186</v>
      </c>
      <c r="AU369" s="157" t="s">
        <v>86</v>
      </c>
      <c r="AY369" s="18" t="s">
        <v>184</v>
      </c>
      <c r="BE369" s="158">
        <f>IF(N369="základní",J369,0)</f>
        <v>0</v>
      </c>
      <c r="BF369" s="158">
        <f>IF(N369="snížená",J369,0)</f>
        <v>0</v>
      </c>
      <c r="BG369" s="158">
        <f>IF(N369="zákl. přenesená",J369,0)</f>
        <v>0</v>
      </c>
      <c r="BH369" s="158">
        <f>IF(N369="sníž. přenesená",J369,0)</f>
        <v>0</v>
      </c>
      <c r="BI369" s="158">
        <f>IF(N369="nulová",J369,0)</f>
        <v>0</v>
      </c>
      <c r="BJ369" s="18" t="s">
        <v>84</v>
      </c>
      <c r="BK369" s="158">
        <f>ROUND(I369*H369,2)</f>
        <v>0</v>
      </c>
      <c r="BL369" s="18" t="s">
        <v>270</v>
      </c>
      <c r="BM369" s="157" t="s">
        <v>2009</v>
      </c>
    </row>
    <row r="370" spans="1:65" s="12" customFormat="1" ht="22.75" customHeight="1" x14ac:dyDescent="0.15">
      <c r="B370" s="134"/>
      <c r="D370" s="135" t="s">
        <v>76</v>
      </c>
      <c r="E370" s="144" t="s">
        <v>2010</v>
      </c>
      <c r="F370" s="144" t="s">
        <v>2011</v>
      </c>
      <c r="J370" s="145">
        <f>BK370</f>
        <v>0</v>
      </c>
      <c r="L370" s="134"/>
      <c r="M370" s="138"/>
      <c r="N370" s="139"/>
      <c r="O370" s="139"/>
      <c r="P370" s="140">
        <f>SUM(P371:P376)</f>
        <v>0.38362400000000002</v>
      </c>
      <c r="Q370" s="139"/>
      <c r="R370" s="140">
        <f>SUM(R371:R376)</f>
        <v>2.6700000000000004E-4</v>
      </c>
      <c r="S370" s="139"/>
      <c r="T370" s="141">
        <f>SUM(T371:T376)</f>
        <v>0</v>
      </c>
      <c r="AR370" s="135" t="s">
        <v>86</v>
      </c>
      <c r="AT370" s="142" t="s">
        <v>76</v>
      </c>
      <c r="AU370" s="142" t="s">
        <v>84</v>
      </c>
      <c r="AY370" s="135" t="s">
        <v>184</v>
      </c>
      <c r="BK370" s="143">
        <f>SUM(BK371:BK376)</f>
        <v>0</v>
      </c>
    </row>
    <row r="371" spans="1:65" s="2" customFormat="1" ht="24.25" customHeight="1" x14ac:dyDescent="0.15">
      <c r="A371" s="30"/>
      <c r="B371" s="146"/>
      <c r="C371" s="147">
        <v>99</v>
      </c>
      <c r="D371" s="147" t="s">
        <v>186</v>
      </c>
      <c r="E371" s="148" t="s">
        <v>2012</v>
      </c>
      <c r="F371" s="149" t="s">
        <v>2013</v>
      </c>
      <c r="G371" s="150" t="s">
        <v>189</v>
      </c>
      <c r="H371" s="151">
        <v>1.214</v>
      </c>
      <c r="I371" s="152"/>
      <c r="J371" s="152">
        <f>ROUND(I371*H371,2)</f>
        <v>0</v>
      </c>
      <c r="K371" s="149" t="s">
        <v>190</v>
      </c>
      <c r="L371" s="31"/>
      <c r="M371" s="153" t="s">
        <v>1</v>
      </c>
      <c r="N371" s="154" t="s">
        <v>42</v>
      </c>
      <c r="O371" s="155">
        <v>0.316</v>
      </c>
      <c r="P371" s="155">
        <f>O371*H371</f>
        <v>0.38362400000000002</v>
      </c>
      <c r="Q371" s="155">
        <v>0</v>
      </c>
      <c r="R371" s="155">
        <f>Q371*H371</f>
        <v>0</v>
      </c>
      <c r="S371" s="155">
        <v>0</v>
      </c>
      <c r="T371" s="156">
        <f>S371*H371</f>
        <v>0</v>
      </c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R371" s="157" t="s">
        <v>270</v>
      </c>
      <c r="AT371" s="157" t="s">
        <v>186</v>
      </c>
      <c r="AU371" s="157" t="s">
        <v>86</v>
      </c>
      <c r="AY371" s="18" t="s">
        <v>184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8" t="s">
        <v>84</v>
      </c>
      <c r="BK371" s="158">
        <f>ROUND(I371*H371,2)</f>
        <v>0</v>
      </c>
      <c r="BL371" s="18" t="s">
        <v>270</v>
      </c>
      <c r="BM371" s="157" t="s">
        <v>2014</v>
      </c>
    </row>
    <row r="372" spans="1:65" s="13" customFormat="1" x14ac:dyDescent="0.15">
      <c r="B372" s="163"/>
      <c r="D372" s="159" t="s">
        <v>194</v>
      </c>
      <c r="E372" s="164" t="s">
        <v>1</v>
      </c>
      <c r="F372" s="165" t="s">
        <v>2015</v>
      </c>
      <c r="H372" s="164" t="s">
        <v>1</v>
      </c>
      <c r="L372" s="163"/>
      <c r="M372" s="166"/>
      <c r="N372" s="167"/>
      <c r="O372" s="167"/>
      <c r="P372" s="167"/>
      <c r="Q372" s="167"/>
      <c r="R372" s="167"/>
      <c r="S372" s="167"/>
      <c r="T372" s="168"/>
      <c r="AT372" s="164" t="s">
        <v>194</v>
      </c>
      <c r="AU372" s="164" t="s">
        <v>86</v>
      </c>
      <c r="AV372" s="13" t="s">
        <v>84</v>
      </c>
      <c r="AW372" s="13" t="s">
        <v>32</v>
      </c>
      <c r="AX372" s="13" t="s">
        <v>77</v>
      </c>
      <c r="AY372" s="164" t="s">
        <v>184</v>
      </c>
    </row>
    <row r="373" spans="1:65" s="14" customFormat="1" x14ac:dyDescent="0.15">
      <c r="B373" s="169"/>
      <c r="D373" s="159" t="s">
        <v>194</v>
      </c>
      <c r="E373" s="170" t="s">
        <v>1</v>
      </c>
      <c r="F373" s="171" t="s">
        <v>2016</v>
      </c>
      <c r="H373" s="172">
        <v>1.214</v>
      </c>
      <c r="L373" s="169"/>
      <c r="M373" s="173"/>
      <c r="N373" s="174"/>
      <c r="O373" s="174"/>
      <c r="P373" s="174"/>
      <c r="Q373" s="174"/>
      <c r="R373" s="174"/>
      <c r="S373" s="174"/>
      <c r="T373" s="175"/>
      <c r="AT373" s="170" t="s">
        <v>194</v>
      </c>
      <c r="AU373" s="170" t="s">
        <v>86</v>
      </c>
      <c r="AV373" s="14" t="s">
        <v>86</v>
      </c>
      <c r="AW373" s="14" t="s">
        <v>32</v>
      </c>
      <c r="AX373" s="14" t="s">
        <v>84</v>
      </c>
      <c r="AY373" s="170" t="s">
        <v>184</v>
      </c>
    </row>
    <row r="374" spans="1:65" s="2" customFormat="1" ht="21.75" customHeight="1" x14ac:dyDescent="0.15">
      <c r="A374" s="30"/>
      <c r="B374" s="146"/>
      <c r="C374" s="183">
        <v>100</v>
      </c>
      <c r="D374" s="183" t="s">
        <v>310</v>
      </c>
      <c r="E374" s="184" t="s">
        <v>2017</v>
      </c>
      <c r="F374" s="185" t="s">
        <v>2018</v>
      </c>
      <c r="G374" s="186" t="s">
        <v>1077</v>
      </c>
      <c r="H374" s="187">
        <v>0.26700000000000002</v>
      </c>
      <c r="I374" s="188"/>
      <c r="J374" s="188">
        <f>ROUND(I374*H374,2)</f>
        <v>0</v>
      </c>
      <c r="K374" s="185" t="s">
        <v>190</v>
      </c>
      <c r="L374" s="189"/>
      <c r="M374" s="190" t="s">
        <v>1</v>
      </c>
      <c r="N374" s="191" t="s">
        <v>42</v>
      </c>
      <c r="O374" s="155">
        <v>0</v>
      </c>
      <c r="P374" s="155">
        <f>O374*H374</f>
        <v>0</v>
      </c>
      <c r="Q374" s="155">
        <v>1E-3</v>
      </c>
      <c r="R374" s="155">
        <f>Q374*H374</f>
        <v>2.6700000000000004E-4</v>
      </c>
      <c r="S374" s="155">
        <v>0</v>
      </c>
      <c r="T374" s="156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7" t="s">
        <v>349</v>
      </c>
      <c r="AT374" s="157" t="s">
        <v>310</v>
      </c>
      <c r="AU374" s="157" t="s">
        <v>86</v>
      </c>
      <c r="AY374" s="18" t="s">
        <v>184</v>
      </c>
      <c r="BE374" s="158">
        <f>IF(N374="základní",J374,0)</f>
        <v>0</v>
      </c>
      <c r="BF374" s="158">
        <f>IF(N374="snížená",J374,0)</f>
        <v>0</v>
      </c>
      <c r="BG374" s="158">
        <f>IF(N374="zákl. přenesená",J374,0)</f>
        <v>0</v>
      </c>
      <c r="BH374" s="158">
        <f>IF(N374="sníž. přenesená",J374,0)</f>
        <v>0</v>
      </c>
      <c r="BI374" s="158">
        <f>IF(N374="nulová",J374,0)</f>
        <v>0</v>
      </c>
      <c r="BJ374" s="18" t="s">
        <v>84</v>
      </c>
      <c r="BK374" s="158">
        <f>ROUND(I374*H374,2)</f>
        <v>0</v>
      </c>
      <c r="BL374" s="18" t="s">
        <v>270</v>
      </c>
      <c r="BM374" s="157" t="s">
        <v>2019</v>
      </c>
    </row>
    <row r="375" spans="1:65" s="2" customFormat="1" ht="30" x14ac:dyDescent="0.15">
      <c r="A375" s="30"/>
      <c r="B375" s="31"/>
      <c r="C375" s="30"/>
      <c r="D375" s="159" t="s">
        <v>192</v>
      </c>
      <c r="E375" s="30"/>
      <c r="F375" s="160" t="s">
        <v>2020</v>
      </c>
      <c r="G375" s="30"/>
      <c r="H375" s="30"/>
      <c r="I375" s="30"/>
      <c r="J375" s="30"/>
      <c r="K375" s="30"/>
      <c r="L375" s="31"/>
      <c r="M375" s="161"/>
      <c r="N375" s="162"/>
      <c r="O375" s="56"/>
      <c r="P375" s="56"/>
      <c r="Q375" s="56"/>
      <c r="R375" s="56"/>
      <c r="S375" s="56"/>
      <c r="T375" s="57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T375" s="18" t="s">
        <v>192</v>
      </c>
      <c r="AU375" s="18" t="s">
        <v>86</v>
      </c>
    </row>
    <row r="376" spans="1:65" s="14" customFormat="1" x14ac:dyDescent="0.15">
      <c r="B376" s="169"/>
      <c r="D376" s="159" t="s">
        <v>194</v>
      </c>
      <c r="E376" s="170" t="s">
        <v>1</v>
      </c>
      <c r="F376" s="171" t="s">
        <v>2021</v>
      </c>
      <c r="H376" s="172">
        <v>0.26700000000000002</v>
      </c>
      <c r="L376" s="169"/>
      <c r="M376" s="173"/>
      <c r="N376" s="174"/>
      <c r="O376" s="174"/>
      <c r="P376" s="174"/>
      <c r="Q376" s="174"/>
      <c r="R376" s="174"/>
      <c r="S376" s="174"/>
      <c r="T376" s="175"/>
      <c r="AT376" s="170" t="s">
        <v>194</v>
      </c>
      <c r="AU376" s="170" t="s">
        <v>86</v>
      </c>
      <c r="AV376" s="14" t="s">
        <v>86</v>
      </c>
      <c r="AW376" s="14" t="s">
        <v>32</v>
      </c>
      <c r="AX376" s="14" t="s">
        <v>84</v>
      </c>
      <c r="AY376" s="170" t="s">
        <v>184</v>
      </c>
    </row>
    <row r="377" spans="1:65" s="12" customFormat="1" ht="26" customHeight="1" x14ac:dyDescent="0.2">
      <c r="B377" s="134"/>
      <c r="D377" s="135" t="s">
        <v>76</v>
      </c>
      <c r="E377" s="136" t="s">
        <v>1204</v>
      </c>
      <c r="F377" s="136" t="s">
        <v>1205</v>
      </c>
      <c r="J377" s="137">
        <f>BK377</f>
        <v>0</v>
      </c>
      <c r="L377" s="134"/>
      <c r="M377" s="138"/>
      <c r="N377" s="139"/>
      <c r="O377" s="139"/>
      <c r="P377" s="140">
        <f>SUM(P378:P387)</f>
        <v>0</v>
      </c>
      <c r="Q377" s="139"/>
      <c r="R377" s="140">
        <f>SUM(R378:R387)</f>
        <v>0</v>
      </c>
      <c r="S377" s="139"/>
      <c r="T377" s="141">
        <f>SUM(T378:T387)</f>
        <v>0</v>
      </c>
      <c r="AR377" s="135" t="s">
        <v>97</v>
      </c>
      <c r="AT377" s="142" t="s">
        <v>76</v>
      </c>
      <c r="AU377" s="142" t="s">
        <v>77</v>
      </c>
      <c r="AY377" s="135" t="s">
        <v>184</v>
      </c>
      <c r="BK377" s="143">
        <f>SUM(BK378:BK387)</f>
        <v>0</v>
      </c>
    </row>
    <row r="378" spans="1:65" s="2" customFormat="1" ht="16.5" customHeight="1" x14ac:dyDescent="0.15">
      <c r="A378" s="30"/>
      <c r="B378" s="146"/>
      <c r="C378" s="147">
        <v>101</v>
      </c>
      <c r="D378" s="147" t="s">
        <v>186</v>
      </c>
      <c r="E378" s="148" t="s">
        <v>2022</v>
      </c>
      <c r="F378" s="149" t="s">
        <v>2023</v>
      </c>
      <c r="G378" s="150" t="s">
        <v>504</v>
      </c>
      <c r="H378" s="151">
        <v>1</v>
      </c>
      <c r="I378" s="152"/>
      <c r="J378" s="152">
        <f>ROUND(I378*H378,2)</f>
        <v>0</v>
      </c>
      <c r="K378" s="149" t="s">
        <v>1</v>
      </c>
      <c r="L378" s="31"/>
      <c r="M378" s="153" t="s">
        <v>1</v>
      </c>
      <c r="N378" s="154" t="s">
        <v>42</v>
      </c>
      <c r="O378" s="155">
        <v>0</v>
      </c>
      <c r="P378" s="155">
        <f>O378*H378</f>
        <v>0</v>
      </c>
      <c r="Q378" s="155">
        <v>0</v>
      </c>
      <c r="R378" s="155">
        <f>Q378*H378</f>
        <v>0</v>
      </c>
      <c r="S378" s="155">
        <v>0</v>
      </c>
      <c r="T378" s="156">
        <f>S378*H378</f>
        <v>0</v>
      </c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R378" s="157" t="s">
        <v>270</v>
      </c>
      <c r="AT378" s="157" t="s">
        <v>186</v>
      </c>
      <c r="AU378" s="157" t="s">
        <v>84</v>
      </c>
      <c r="AY378" s="18" t="s">
        <v>184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8" t="s">
        <v>84</v>
      </c>
      <c r="BK378" s="158">
        <f>ROUND(I378*H378,2)</f>
        <v>0</v>
      </c>
      <c r="BL378" s="18" t="s">
        <v>270</v>
      </c>
      <c r="BM378" s="157" t="s">
        <v>2024</v>
      </c>
    </row>
    <row r="379" spans="1:65" s="13" customFormat="1" x14ac:dyDescent="0.15">
      <c r="B379" s="163"/>
      <c r="D379" s="159" t="s">
        <v>194</v>
      </c>
      <c r="E379" s="164" t="s">
        <v>1</v>
      </c>
      <c r="F379" s="165" t="s">
        <v>2025</v>
      </c>
      <c r="H379" s="164" t="s">
        <v>1</v>
      </c>
      <c r="L379" s="163"/>
      <c r="M379" s="166"/>
      <c r="N379" s="167"/>
      <c r="O379" s="167"/>
      <c r="P379" s="167"/>
      <c r="Q379" s="167"/>
      <c r="R379" s="167"/>
      <c r="S379" s="167"/>
      <c r="T379" s="168"/>
      <c r="AT379" s="164" t="s">
        <v>194</v>
      </c>
      <c r="AU379" s="164" t="s">
        <v>84</v>
      </c>
      <c r="AV379" s="13" t="s">
        <v>84</v>
      </c>
      <c r="AW379" s="13" t="s">
        <v>32</v>
      </c>
      <c r="AX379" s="13" t="s">
        <v>77</v>
      </c>
      <c r="AY379" s="164" t="s">
        <v>184</v>
      </c>
    </row>
    <row r="380" spans="1:65" s="13" customFormat="1" ht="22" x14ac:dyDescent="0.15">
      <c r="B380" s="163"/>
      <c r="D380" s="159" t="s">
        <v>194</v>
      </c>
      <c r="E380" s="164" t="s">
        <v>1</v>
      </c>
      <c r="F380" s="165" t="s">
        <v>2026</v>
      </c>
      <c r="H380" s="164" t="s">
        <v>1</v>
      </c>
      <c r="L380" s="163"/>
      <c r="M380" s="166"/>
      <c r="N380" s="167"/>
      <c r="O380" s="167"/>
      <c r="P380" s="167"/>
      <c r="Q380" s="167"/>
      <c r="R380" s="167"/>
      <c r="S380" s="167"/>
      <c r="T380" s="168"/>
      <c r="AT380" s="164" t="s">
        <v>194</v>
      </c>
      <c r="AU380" s="164" t="s">
        <v>84</v>
      </c>
      <c r="AV380" s="13" t="s">
        <v>84</v>
      </c>
      <c r="AW380" s="13" t="s">
        <v>32</v>
      </c>
      <c r="AX380" s="13" t="s">
        <v>77</v>
      </c>
      <c r="AY380" s="164" t="s">
        <v>184</v>
      </c>
    </row>
    <row r="381" spans="1:65" s="13" customFormat="1" x14ac:dyDescent="0.15">
      <c r="B381" s="163"/>
      <c r="D381" s="159" t="s">
        <v>194</v>
      </c>
      <c r="E381" s="164" t="s">
        <v>1</v>
      </c>
      <c r="F381" s="165" t="s">
        <v>2027</v>
      </c>
      <c r="H381" s="164" t="s">
        <v>1</v>
      </c>
      <c r="L381" s="163"/>
      <c r="M381" s="166"/>
      <c r="N381" s="167"/>
      <c r="O381" s="167"/>
      <c r="P381" s="167"/>
      <c r="Q381" s="167"/>
      <c r="R381" s="167"/>
      <c r="S381" s="167"/>
      <c r="T381" s="168"/>
      <c r="AT381" s="164" t="s">
        <v>194</v>
      </c>
      <c r="AU381" s="164" t="s">
        <v>84</v>
      </c>
      <c r="AV381" s="13" t="s">
        <v>84</v>
      </c>
      <c r="AW381" s="13" t="s">
        <v>32</v>
      </c>
      <c r="AX381" s="13" t="s">
        <v>77</v>
      </c>
      <c r="AY381" s="164" t="s">
        <v>184</v>
      </c>
    </row>
    <row r="382" spans="1:65" s="13" customFormat="1" x14ac:dyDescent="0.15">
      <c r="B382" s="163"/>
      <c r="D382" s="159" t="s">
        <v>194</v>
      </c>
      <c r="E382" s="164" t="s">
        <v>1</v>
      </c>
      <c r="F382" s="165" t="s">
        <v>2028</v>
      </c>
      <c r="H382" s="164" t="s">
        <v>1</v>
      </c>
      <c r="L382" s="163"/>
      <c r="M382" s="166"/>
      <c r="N382" s="167"/>
      <c r="O382" s="167"/>
      <c r="P382" s="167"/>
      <c r="Q382" s="167"/>
      <c r="R382" s="167"/>
      <c r="S382" s="167"/>
      <c r="T382" s="168"/>
      <c r="AT382" s="164" t="s">
        <v>194</v>
      </c>
      <c r="AU382" s="164" t="s">
        <v>84</v>
      </c>
      <c r="AV382" s="13" t="s">
        <v>84</v>
      </c>
      <c r="AW382" s="13" t="s">
        <v>32</v>
      </c>
      <c r="AX382" s="13" t="s">
        <v>77</v>
      </c>
      <c r="AY382" s="164" t="s">
        <v>184</v>
      </c>
    </row>
    <row r="383" spans="1:65" s="13" customFormat="1" x14ac:dyDescent="0.15">
      <c r="B383" s="163"/>
      <c r="D383" s="159" t="s">
        <v>194</v>
      </c>
      <c r="E383" s="164" t="s">
        <v>1</v>
      </c>
      <c r="F383" s="165" t="s">
        <v>2029</v>
      </c>
      <c r="H383" s="164" t="s">
        <v>1</v>
      </c>
      <c r="L383" s="163"/>
      <c r="M383" s="166"/>
      <c r="N383" s="167"/>
      <c r="O383" s="167"/>
      <c r="P383" s="167"/>
      <c r="Q383" s="167"/>
      <c r="R383" s="167"/>
      <c r="S383" s="167"/>
      <c r="T383" s="168"/>
      <c r="AT383" s="164" t="s">
        <v>194</v>
      </c>
      <c r="AU383" s="164" t="s">
        <v>84</v>
      </c>
      <c r="AV383" s="13" t="s">
        <v>84</v>
      </c>
      <c r="AW383" s="13" t="s">
        <v>32</v>
      </c>
      <c r="AX383" s="13" t="s">
        <v>77</v>
      </c>
      <c r="AY383" s="164" t="s">
        <v>184</v>
      </c>
    </row>
    <row r="384" spans="1:65" s="13" customFormat="1" x14ac:dyDescent="0.15">
      <c r="B384" s="163"/>
      <c r="D384" s="159" t="s">
        <v>194</v>
      </c>
      <c r="E384" s="164" t="s">
        <v>1</v>
      </c>
      <c r="F384" s="165" t="s">
        <v>2030</v>
      </c>
      <c r="H384" s="164" t="s">
        <v>1</v>
      </c>
      <c r="L384" s="163"/>
      <c r="M384" s="166"/>
      <c r="N384" s="167"/>
      <c r="O384" s="167"/>
      <c r="P384" s="167"/>
      <c r="Q384" s="167"/>
      <c r="R384" s="167"/>
      <c r="S384" s="167"/>
      <c r="T384" s="168"/>
      <c r="AT384" s="164" t="s">
        <v>194</v>
      </c>
      <c r="AU384" s="164" t="s">
        <v>84</v>
      </c>
      <c r="AV384" s="13" t="s">
        <v>84</v>
      </c>
      <c r="AW384" s="13" t="s">
        <v>32</v>
      </c>
      <c r="AX384" s="13" t="s">
        <v>77</v>
      </c>
      <c r="AY384" s="164" t="s">
        <v>184</v>
      </c>
    </row>
    <row r="385" spans="1:51" s="13" customFormat="1" x14ac:dyDescent="0.15">
      <c r="B385" s="163"/>
      <c r="D385" s="159" t="s">
        <v>194</v>
      </c>
      <c r="E385" s="164" t="s">
        <v>1</v>
      </c>
      <c r="F385" s="165" t="s">
        <v>2031</v>
      </c>
      <c r="H385" s="164" t="s">
        <v>1</v>
      </c>
      <c r="L385" s="163"/>
      <c r="M385" s="166"/>
      <c r="N385" s="167"/>
      <c r="O385" s="167"/>
      <c r="P385" s="167"/>
      <c r="Q385" s="167"/>
      <c r="R385" s="167"/>
      <c r="S385" s="167"/>
      <c r="T385" s="168"/>
      <c r="AT385" s="164" t="s">
        <v>194</v>
      </c>
      <c r="AU385" s="164" t="s">
        <v>84</v>
      </c>
      <c r="AV385" s="13" t="s">
        <v>84</v>
      </c>
      <c r="AW385" s="13" t="s">
        <v>32</v>
      </c>
      <c r="AX385" s="13" t="s">
        <v>77</v>
      </c>
      <c r="AY385" s="164" t="s">
        <v>184</v>
      </c>
    </row>
    <row r="386" spans="1:51" s="13" customFormat="1" x14ac:dyDescent="0.15">
      <c r="B386" s="163"/>
      <c r="D386" s="159" t="s">
        <v>194</v>
      </c>
      <c r="E386" s="164" t="s">
        <v>1</v>
      </c>
      <c r="F386" s="165" t="s">
        <v>2032</v>
      </c>
      <c r="H386" s="164" t="s">
        <v>1</v>
      </c>
      <c r="L386" s="163"/>
      <c r="M386" s="166"/>
      <c r="N386" s="167"/>
      <c r="O386" s="167"/>
      <c r="P386" s="167"/>
      <c r="Q386" s="167"/>
      <c r="R386" s="167"/>
      <c r="S386" s="167"/>
      <c r="T386" s="168"/>
      <c r="AT386" s="164" t="s">
        <v>194</v>
      </c>
      <c r="AU386" s="164" t="s">
        <v>84</v>
      </c>
      <c r="AV386" s="13" t="s">
        <v>84</v>
      </c>
      <c r="AW386" s="13" t="s">
        <v>32</v>
      </c>
      <c r="AX386" s="13" t="s">
        <v>77</v>
      </c>
      <c r="AY386" s="164" t="s">
        <v>184</v>
      </c>
    </row>
    <row r="387" spans="1:51" s="14" customFormat="1" x14ac:dyDescent="0.15">
      <c r="B387" s="169"/>
      <c r="D387" s="159" t="s">
        <v>194</v>
      </c>
      <c r="E387" s="170" t="s">
        <v>1</v>
      </c>
      <c r="F387" s="171" t="s">
        <v>84</v>
      </c>
      <c r="H387" s="172">
        <v>1</v>
      </c>
      <c r="L387" s="169"/>
      <c r="M387" s="203"/>
      <c r="N387" s="204"/>
      <c r="O387" s="204"/>
      <c r="P387" s="204"/>
      <c r="Q387" s="204"/>
      <c r="R387" s="204"/>
      <c r="S387" s="204"/>
      <c r="T387" s="205"/>
      <c r="AT387" s="170" t="s">
        <v>194</v>
      </c>
      <c r="AU387" s="170" t="s">
        <v>84</v>
      </c>
      <c r="AV387" s="14" t="s">
        <v>86</v>
      </c>
      <c r="AW387" s="14" t="s">
        <v>32</v>
      </c>
      <c r="AX387" s="14" t="s">
        <v>84</v>
      </c>
      <c r="AY387" s="170" t="s">
        <v>184</v>
      </c>
    </row>
    <row r="388" spans="1:51" s="2" customFormat="1" ht="7" customHeight="1" x14ac:dyDescent="0.15">
      <c r="A388" s="30"/>
      <c r="B388" s="45"/>
      <c r="C388" s="46"/>
      <c r="D388" s="46"/>
      <c r="E388" s="46"/>
      <c r="F388" s="46"/>
      <c r="G388" s="46"/>
      <c r="H388" s="46"/>
      <c r="I388" s="46"/>
      <c r="J388" s="46"/>
      <c r="K388" s="46"/>
      <c r="L388" s="31"/>
      <c r="M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</row>
  </sheetData>
  <autoFilter ref="C135:K387"/>
  <mergeCells count="14">
    <mergeCell ref="E126:H126"/>
    <mergeCell ref="E124:H124"/>
    <mergeCell ref="E128:H128"/>
    <mergeCell ref="L2:V2"/>
    <mergeCell ref="E85:H85"/>
    <mergeCell ref="E89:H89"/>
    <mergeCell ref="E87:H87"/>
    <mergeCell ref="E91:H91"/>
    <mergeCell ref="E122:H122"/>
    <mergeCell ref="E7:H7"/>
    <mergeCell ref="E11:H11"/>
    <mergeCell ref="E9:H9"/>
    <mergeCell ref="E13:H13"/>
    <mergeCell ref="E31:H31"/>
  </mergeCells>
  <phoneticPr fontId="0" type="noConversion"/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Rekapitulace stavby</vt:lpstr>
      <vt:lpstr>01 - Stoka B-1</vt:lpstr>
      <vt:lpstr>02 - Stoka B-1-1</vt:lpstr>
      <vt:lpstr>SO 01.2. - Kanalizace v u...</vt:lpstr>
      <vt:lpstr>03 - Přípojky</vt:lpstr>
      <vt:lpstr>SO 02.1 - Vodovodní řad v...</vt:lpstr>
      <vt:lpstr>SO 02.2. - Vodovodní řad ...</vt:lpstr>
      <vt:lpstr>03 - Přípojky_01</vt:lpstr>
      <vt:lpstr>SO 04.1., SO 04.2. - Shyb...</vt:lpstr>
      <vt:lpstr>SO 04.3. - Armaturní šach...</vt:lpstr>
      <vt:lpstr>SO 04.4. - Armaturní šach...</vt:lpstr>
      <vt:lpstr>SO 09.1. - Dešťová kanali...</vt:lpstr>
      <vt:lpstr>SO 09.2. - Dešťová kanali...</vt:lpstr>
      <vt:lpstr>03 - Přípojky_02</vt:lpstr>
      <vt:lpstr>SO 10 - Rekonstrukce komu...</vt:lpstr>
      <vt:lpstr>11 - Vodovodní přípojky n...</vt:lpstr>
      <vt:lpstr>12 - Vedlejší a ostatní n...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Barta</dc:creator>
  <cp:lastModifiedBy>Uživatel Microsoft Office</cp:lastModifiedBy>
  <dcterms:created xsi:type="dcterms:W3CDTF">2022-11-14T11:51:35Z</dcterms:created>
  <dcterms:modified xsi:type="dcterms:W3CDTF">2022-11-14T16:06:55Z</dcterms:modified>
</cp:coreProperties>
</file>