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Lukáš Lamač\Documents\12_Jilemnice\06_Prodloužení řadu ke koupališti\SOUTĚŽ\"/>
    </mc:Choice>
  </mc:AlternateContent>
  <xr:revisionPtr revIDLastSave="0" documentId="13_ncr:1_{939D532A-6973-40B2-B788-6BAEAE8F7A00}" xr6:coauthVersionLast="47" xr6:coauthVersionMax="47" xr10:uidLastSave="{00000000-0000-0000-0000-000000000000}"/>
  <bookViews>
    <workbookView xWindow="44520" yWindow="6405" windowWidth="19305" windowHeight="12240" activeTab="1" xr2:uid="{00000000-000D-0000-FFFF-FFFF00000000}"/>
  </bookViews>
  <sheets>
    <sheet name="Rekapitulace stavby" sheetId="1" r:id="rId1"/>
    <sheet name="001 - Větev V - výkopové ..." sheetId="2" r:id="rId2"/>
    <sheet name="002 - Větev V - výpis mat..." sheetId="3" r:id="rId3"/>
    <sheet name="003 - Vodovodní přípojky ..." sheetId="4" r:id="rId4"/>
    <sheet name="004 - Vodovodní přípojky ..." sheetId="5" r:id="rId5"/>
    <sheet name="090 - Vedlejší a ostatní ..." sheetId="6" r:id="rId6"/>
    <sheet name="Pokyny pro vyplnění" sheetId="7" r:id="rId7"/>
  </sheets>
  <definedNames>
    <definedName name="_xlnm._FilterDatabase" localSheetId="1" hidden="1">'001 - Větev V - výkopové ...'!$C$84:$K$353</definedName>
    <definedName name="_xlnm._FilterDatabase" localSheetId="2" hidden="1">'002 - Větev V - výpis mat...'!$C$85:$K$271</definedName>
    <definedName name="_xlnm._FilterDatabase" localSheetId="3" hidden="1">'003 - Vodovodní přípojky ...'!$C$83:$K$282</definedName>
    <definedName name="_xlnm._FilterDatabase" localSheetId="4" hidden="1">'004 - Vodovodní přípojky ...'!$C$85:$K$206</definedName>
    <definedName name="_xlnm._FilterDatabase" localSheetId="5" hidden="1">'090 - Vedlejší a ostatní ...'!$C$79:$K$100</definedName>
    <definedName name="_xlnm.Print_Titles" localSheetId="1">'001 - Větev V - výkopové ...'!$84:$84</definedName>
    <definedName name="_xlnm.Print_Titles" localSheetId="2">'002 - Větev V - výpis mat...'!$85:$85</definedName>
    <definedName name="_xlnm.Print_Titles" localSheetId="3">'003 - Vodovodní přípojky ...'!$83:$83</definedName>
    <definedName name="_xlnm.Print_Titles" localSheetId="4">'004 - Vodovodní přípojky ...'!$85:$85</definedName>
    <definedName name="_xlnm.Print_Titles" localSheetId="5">'090 - Vedlejší a ostatní ...'!$79:$79</definedName>
    <definedName name="_xlnm.Print_Titles" localSheetId="0">'Rekapitulace stavby'!$52:$52</definedName>
    <definedName name="_xlnm.Print_Area" localSheetId="1">'001 - Větev V - výkopové ...'!$C$4:$J$39,'001 - Větev V - výkopové ...'!$C$45:$J$66,'001 - Větev V - výkopové ...'!$C$72:$K$353</definedName>
    <definedName name="_xlnm.Print_Area" localSheetId="2">'002 - Větev V - výpis mat...'!$C$4:$J$39,'002 - Větev V - výpis mat...'!$C$45:$J$67,'002 - Větev V - výpis mat...'!$C$73:$K$271</definedName>
    <definedName name="_xlnm.Print_Area" localSheetId="3">'003 - Vodovodní přípojky ...'!$C$4:$J$39,'003 - Vodovodní přípojky ...'!$C$45:$J$65,'003 - Vodovodní přípojky ...'!$C$71:$K$282</definedName>
    <definedName name="_xlnm.Print_Area" localSheetId="4">'004 - Vodovodní přípojky ...'!$C$4:$J$39,'004 - Vodovodní přípojky ...'!$C$45:$J$67,'004 - Vodovodní přípojky ...'!$C$73:$K$206</definedName>
    <definedName name="_xlnm.Print_Area" localSheetId="5">'090 - Vedlejší a ostatní ...'!$C$4:$J$39,'090 - Vedlejší a ostatní ...'!$C$45:$J$61,'090 - Vedlejší a ostatní ...'!$C$67:$K$100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</definedNames>
  <calcPr calcId="181029"/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 s="1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F74" i="6"/>
  <c r="E72" i="6"/>
  <c r="F52" i="6"/>
  <c r="E50" i="6"/>
  <c r="J24" i="6"/>
  <c r="E24" i="6"/>
  <c r="J55" i="6"/>
  <c r="J23" i="6"/>
  <c r="J21" i="6"/>
  <c r="E21" i="6"/>
  <c r="J54" i="6" s="1"/>
  <c r="J20" i="6"/>
  <c r="J18" i="6"/>
  <c r="E18" i="6"/>
  <c r="F77" i="6" s="1"/>
  <c r="J17" i="6"/>
  <c r="J15" i="6"/>
  <c r="E15" i="6"/>
  <c r="F76" i="6"/>
  <c r="J14" i="6"/>
  <c r="J12" i="6"/>
  <c r="J74" i="6"/>
  <c r="E7" i="6"/>
  <c r="E48" i="6" s="1"/>
  <c r="J37" i="5"/>
  <c r="J36" i="5"/>
  <c r="AY58" i="1" s="1"/>
  <c r="J35" i="5"/>
  <c r="AX58" i="1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7" i="5"/>
  <c r="BH197" i="5"/>
  <c r="BG197" i="5"/>
  <c r="BF197" i="5"/>
  <c r="T197" i="5"/>
  <c r="T196" i="5" s="1"/>
  <c r="R197" i="5"/>
  <c r="R196" i="5"/>
  <c r="P197" i="5"/>
  <c r="P196" i="5"/>
  <c r="BI195" i="5"/>
  <c r="BH195" i="5"/>
  <c r="BG195" i="5"/>
  <c r="BF195" i="5"/>
  <c r="T195" i="5"/>
  <c r="R195" i="5"/>
  <c r="P195" i="5"/>
  <c r="BI191" i="5"/>
  <c r="BH191" i="5"/>
  <c r="BG191" i="5"/>
  <c r="BF191" i="5"/>
  <c r="T191" i="5"/>
  <c r="R191" i="5"/>
  <c r="P191" i="5"/>
  <c r="BI187" i="5"/>
  <c r="BH187" i="5"/>
  <c r="BG187" i="5"/>
  <c r="BF187" i="5"/>
  <c r="T187" i="5"/>
  <c r="R187" i="5"/>
  <c r="P187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2" i="5"/>
  <c r="BH172" i="5"/>
  <c r="BG172" i="5"/>
  <c r="BF172" i="5"/>
  <c r="T172" i="5"/>
  <c r="R172" i="5"/>
  <c r="P172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89" i="5"/>
  <c r="BH89" i="5"/>
  <c r="BG89" i="5"/>
  <c r="BF89" i="5"/>
  <c r="T89" i="5"/>
  <c r="R89" i="5"/>
  <c r="P89" i="5"/>
  <c r="F80" i="5"/>
  <c r="E78" i="5"/>
  <c r="F52" i="5"/>
  <c r="E50" i="5"/>
  <c r="J24" i="5"/>
  <c r="E24" i="5"/>
  <c r="J55" i="5"/>
  <c r="J23" i="5"/>
  <c r="J21" i="5"/>
  <c r="E21" i="5"/>
  <c r="J82" i="5" s="1"/>
  <c r="J20" i="5"/>
  <c r="J18" i="5"/>
  <c r="E18" i="5"/>
  <c r="F83" i="5" s="1"/>
  <c r="J17" i="5"/>
  <c r="J15" i="5"/>
  <c r="E15" i="5"/>
  <c r="F54" i="5"/>
  <c r="J14" i="5"/>
  <c r="J12" i="5"/>
  <c r="J80" i="5" s="1"/>
  <c r="E7" i="5"/>
  <c r="E76" i="5" s="1"/>
  <c r="J37" i="4"/>
  <c r="J36" i="4"/>
  <c r="AY57" i="1" s="1"/>
  <c r="J35" i="4"/>
  <c r="AX57" i="1" s="1"/>
  <c r="BI281" i="4"/>
  <c r="BH281" i="4"/>
  <c r="BG281" i="4"/>
  <c r="BF281" i="4"/>
  <c r="T281" i="4"/>
  <c r="T280" i="4" s="1"/>
  <c r="R281" i="4"/>
  <c r="R280" i="4" s="1"/>
  <c r="P281" i="4"/>
  <c r="P280" i="4" s="1"/>
  <c r="BI279" i="4"/>
  <c r="BH279" i="4"/>
  <c r="BG279" i="4"/>
  <c r="BF279" i="4"/>
  <c r="T279" i="4"/>
  <c r="T278" i="4"/>
  <c r="R279" i="4"/>
  <c r="R278" i="4" s="1"/>
  <c r="P279" i="4"/>
  <c r="P278" i="4" s="1"/>
  <c r="BI269" i="4"/>
  <c r="BH269" i="4"/>
  <c r="BG269" i="4"/>
  <c r="BF269" i="4"/>
  <c r="T269" i="4"/>
  <c r="T268" i="4"/>
  <c r="R269" i="4"/>
  <c r="R268" i="4"/>
  <c r="P269" i="4"/>
  <c r="P268" i="4" s="1"/>
  <c r="BI266" i="4"/>
  <c r="BH266" i="4"/>
  <c r="BG266" i="4"/>
  <c r="BF266" i="4"/>
  <c r="T266" i="4"/>
  <c r="R266" i="4"/>
  <c r="P266" i="4"/>
  <c r="BI259" i="4"/>
  <c r="BH259" i="4"/>
  <c r="BG259" i="4"/>
  <c r="BF259" i="4"/>
  <c r="T259" i="4"/>
  <c r="R259" i="4"/>
  <c r="P259" i="4"/>
  <c r="BI252" i="4"/>
  <c r="BH252" i="4"/>
  <c r="BG252" i="4"/>
  <c r="BF252" i="4"/>
  <c r="T252" i="4"/>
  <c r="R252" i="4"/>
  <c r="P252" i="4"/>
  <c r="BI247" i="4"/>
  <c r="BH247" i="4"/>
  <c r="BG247" i="4"/>
  <c r="BF247" i="4"/>
  <c r="T247" i="4"/>
  <c r="R247" i="4"/>
  <c r="P247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19" i="4"/>
  <c r="BH219" i="4"/>
  <c r="BG219" i="4"/>
  <c r="BF219" i="4"/>
  <c r="T219" i="4"/>
  <c r="R219" i="4"/>
  <c r="P219" i="4"/>
  <c r="BI202" i="4"/>
  <c r="BH202" i="4"/>
  <c r="BG202" i="4"/>
  <c r="BF202" i="4"/>
  <c r="T202" i="4"/>
  <c r="R202" i="4"/>
  <c r="P202" i="4"/>
  <c r="BI196" i="4"/>
  <c r="BH196" i="4"/>
  <c r="BG196" i="4"/>
  <c r="BF196" i="4"/>
  <c r="T196" i="4"/>
  <c r="R196" i="4"/>
  <c r="P196" i="4"/>
  <c r="BI176" i="4"/>
  <c r="BH176" i="4"/>
  <c r="BG176" i="4"/>
  <c r="BF176" i="4"/>
  <c r="T176" i="4"/>
  <c r="R176" i="4"/>
  <c r="P176" i="4"/>
  <c r="BI170" i="4"/>
  <c r="BH170" i="4"/>
  <c r="BG170" i="4"/>
  <c r="BF170" i="4"/>
  <c r="T170" i="4"/>
  <c r="R170" i="4"/>
  <c r="P170" i="4"/>
  <c r="BI151" i="4"/>
  <c r="BH151" i="4"/>
  <c r="BG151" i="4"/>
  <c r="BF151" i="4"/>
  <c r="T151" i="4"/>
  <c r="R151" i="4"/>
  <c r="P151" i="4"/>
  <c r="BI132" i="4"/>
  <c r="BH132" i="4"/>
  <c r="BG132" i="4"/>
  <c r="BF132" i="4"/>
  <c r="T132" i="4"/>
  <c r="R132" i="4"/>
  <c r="P132" i="4"/>
  <c r="BI121" i="4"/>
  <c r="BH121" i="4"/>
  <c r="BG121" i="4"/>
  <c r="BF121" i="4"/>
  <c r="T121" i="4"/>
  <c r="R121" i="4"/>
  <c r="P121" i="4"/>
  <c r="BI119" i="4"/>
  <c r="BH119" i="4"/>
  <c r="BG119" i="4"/>
  <c r="BF119" i="4"/>
  <c r="T119" i="4"/>
  <c r="R119" i="4"/>
  <c r="P119" i="4"/>
  <c r="BI110" i="4"/>
  <c r="BH110" i="4"/>
  <c r="BG110" i="4"/>
  <c r="BF110" i="4"/>
  <c r="T110" i="4"/>
  <c r="R110" i="4"/>
  <c r="P110" i="4"/>
  <c r="BI94" i="4"/>
  <c r="BH94" i="4"/>
  <c r="BG94" i="4"/>
  <c r="BF94" i="4"/>
  <c r="T94" i="4"/>
  <c r="R94" i="4"/>
  <c r="P94" i="4"/>
  <c r="BI87" i="4"/>
  <c r="BH87" i="4"/>
  <c r="BG87" i="4"/>
  <c r="BF87" i="4"/>
  <c r="T87" i="4"/>
  <c r="R87" i="4"/>
  <c r="P87" i="4"/>
  <c r="F78" i="4"/>
  <c r="E76" i="4"/>
  <c r="F52" i="4"/>
  <c r="E50" i="4"/>
  <c r="J24" i="4"/>
  <c r="E24" i="4"/>
  <c r="J81" i="4" s="1"/>
  <c r="J23" i="4"/>
  <c r="J21" i="4"/>
  <c r="E21" i="4"/>
  <c r="J54" i="4"/>
  <c r="J20" i="4"/>
  <c r="J18" i="4"/>
  <c r="E18" i="4"/>
  <c r="F81" i="4" s="1"/>
  <c r="J17" i="4"/>
  <c r="J15" i="4"/>
  <c r="E15" i="4"/>
  <c r="F80" i="4" s="1"/>
  <c r="J14" i="4"/>
  <c r="J12" i="4"/>
  <c r="J52" i="4" s="1"/>
  <c r="E7" i="4"/>
  <c r="E74" i="4" s="1"/>
  <c r="J37" i="3"/>
  <c r="J36" i="3"/>
  <c r="AY56" i="1" s="1"/>
  <c r="J35" i="3"/>
  <c r="AX56" i="1"/>
  <c r="BI270" i="3"/>
  <c r="BH270" i="3"/>
  <c r="BG270" i="3"/>
  <c r="BF270" i="3"/>
  <c r="T270" i="3"/>
  <c r="T269" i="3"/>
  <c r="R270" i="3"/>
  <c r="R269" i="3" s="1"/>
  <c r="P270" i="3"/>
  <c r="P269" i="3" s="1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99" i="3"/>
  <c r="BH99" i="3"/>
  <c r="BG99" i="3"/>
  <c r="BF99" i="3"/>
  <c r="T99" i="3"/>
  <c r="R99" i="3"/>
  <c r="P99" i="3"/>
  <c r="BI95" i="3"/>
  <c r="BH95" i="3"/>
  <c r="BG95" i="3"/>
  <c r="BF95" i="3"/>
  <c r="T95" i="3"/>
  <c r="R95" i="3"/>
  <c r="P95" i="3"/>
  <c r="BI89" i="3"/>
  <c r="BH89" i="3"/>
  <c r="BG89" i="3"/>
  <c r="BF89" i="3"/>
  <c r="T89" i="3"/>
  <c r="T88" i="3"/>
  <c r="R89" i="3"/>
  <c r="R88" i="3" s="1"/>
  <c r="P89" i="3"/>
  <c r="P88" i="3" s="1"/>
  <c r="F80" i="3"/>
  <c r="E78" i="3"/>
  <c r="F52" i="3"/>
  <c r="E50" i="3"/>
  <c r="J24" i="3"/>
  <c r="E24" i="3"/>
  <c r="J83" i="3"/>
  <c r="J23" i="3"/>
  <c r="J21" i="3"/>
  <c r="E21" i="3"/>
  <c r="J54" i="3" s="1"/>
  <c r="J20" i="3"/>
  <c r="J18" i="3"/>
  <c r="E18" i="3"/>
  <c r="F55" i="3" s="1"/>
  <c r="J17" i="3"/>
  <c r="J15" i="3"/>
  <c r="E15" i="3"/>
  <c r="F82" i="3"/>
  <c r="J14" i="3"/>
  <c r="J12" i="3"/>
  <c r="J52" i="3" s="1"/>
  <c r="E7" i="3"/>
  <c r="E76" i="3" s="1"/>
  <c r="J37" i="2"/>
  <c r="J36" i="2"/>
  <c r="AY55" i="1" s="1"/>
  <c r="J35" i="2"/>
  <c r="AX55" i="1" s="1"/>
  <c r="BI352" i="2"/>
  <c r="BH352" i="2"/>
  <c r="BG352" i="2"/>
  <c r="BF352" i="2"/>
  <c r="T352" i="2"/>
  <c r="T351" i="2" s="1"/>
  <c r="R352" i="2"/>
  <c r="R351" i="2"/>
  <c r="P352" i="2"/>
  <c r="P351" i="2" s="1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R344" i="2"/>
  <c r="P344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15" i="2"/>
  <c r="BH315" i="2"/>
  <c r="BG315" i="2"/>
  <c r="BF315" i="2"/>
  <c r="T315" i="2"/>
  <c r="R315" i="2"/>
  <c r="P315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83" i="2"/>
  <c r="BH283" i="2"/>
  <c r="BG283" i="2"/>
  <c r="BF283" i="2"/>
  <c r="T283" i="2"/>
  <c r="R283" i="2"/>
  <c r="P283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33" i="2"/>
  <c r="BH233" i="2"/>
  <c r="BG233" i="2"/>
  <c r="BF233" i="2"/>
  <c r="T233" i="2"/>
  <c r="R233" i="2"/>
  <c r="P233" i="2"/>
  <c r="BI227" i="2"/>
  <c r="BH227" i="2"/>
  <c r="BG227" i="2"/>
  <c r="BF227" i="2"/>
  <c r="T227" i="2"/>
  <c r="R227" i="2"/>
  <c r="P227" i="2"/>
  <c r="BI204" i="2"/>
  <c r="BH204" i="2"/>
  <c r="BG204" i="2"/>
  <c r="BF204" i="2"/>
  <c r="T204" i="2"/>
  <c r="R204" i="2"/>
  <c r="P204" i="2"/>
  <c r="BI181" i="2"/>
  <c r="BH181" i="2"/>
  <c r="BG181" i="2"/>
  <c r="BF181" i="2"/>
  <c r="T181" i="2"/>
  <c r="R181" i="2"/>
  <c r="P18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0" i="2"/>
  <c r="BH140" i="2"/>
  <c r="BG140" i="2"/>
  <c r="BF140" i="2"/>
  <c r="T140" i="2"/>
  <c r="R140" i="2"/>
  <c r="P140" i="2"/>
  <c r="BI128" i="2"/>
  <c r="BH128" i="2"/>
  <c r="BG128" i="2"/>
  <c r="BF128" i="2"/>
  <c r="T128" i="2"/>
  <c r="R128" i="2"/>
  <c r="P128" i="2"/>
  <c r="BI117" i="2"/>
  <c r="BH117" i="2"/>
  <c r="BG117" i="2"/>
  <c r="BF117" i="2"/>
  <c r="T117" i="2"/>
  <c r="R117" i="2"/>
  <c r="P117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F79" i="2"/>
  <c r="E77" i="2"/>
  <c r="F52" i="2"/>
  <c r="E50" i="2"/>
  <c r="J24" i="2"/>
  <c r="E24" i="2"/>
  <c r="J82" i="2" s="1"/>
  <c r="J23" i="2"/>
  <c r="J21" i="2"/>
  <c r="E21" i="2"/>
  <c r="J81" i="2"/>
  <c r="J20" i="2"/>
  <c r="J18" i="2"/>
  <c r="E18" i="2"/>
  <c r="F82" i="2"/>
  <c r="J17" i="2"/>
  <c r="J15" i="2"/>
  <c r="E15" i="2"/>
  <c r="F54" i="2" s="1"/>
  <c r="J14" i="2"/>
  <c r="J12" i="2"/>
  <c r="J79" i="2" s="1"/>
  <c r="E7" i="2"/>
  <c r="E75" i="2" s="1"/>
  <c r="L50" i="1"/>
  <c r="AM50" i="1"/>
  <c r="AM49" i="1"/>
  <c r="L49" i="1"/>
  <c r="AM47" i="1"/>
  <c r="L47" i="1"/>
  <c r="L45" i="1"/>
  <c r="L44" i="1"/>
  <c r="J103" i="5"/>
  <c r="J301" i="2"/>
  <c r="BK350" i="2"/>
  <c r="J109" i="3"/>
  <c r="BK82" i="6"/>
  <c r="J126" i="5"/>
  <c r="J140" i="5"/>
  <c r="J89" i="5"/>
  <c r="J87" i="6"/>
  <c r="J101" i="2"/>
  <c r="BK213" i="3"/>
  <c r="J179" i="5"/>
  <c r="BK329" i="2"/>
  <c r="BK263" i="3"/>
  <c r="J238" i="4"/>
  <c r="BK99" i="5"/>
  <c r="BK352" i="2"/>
  <c r="J129" i="3"/>
  <c r="BK139" i="3"/>
  <c r="J344" i="2"/>
  <c r="BK88" i="2"/>
  <c r="BK247" i="3"/>
  <c r="J89" i="3"/>
  <c r="BK349" i="2"/>
  <c r="J247" i="3"/>
  <c r="BK155" i="3"/>
  <c r="BK130" i="5"/>
  <c r="J146" i="2"/>
  <c r="BK281" i="4"/>
  <c r="J99" i="6"/>
  <c r="J243" i="3"/>
  <c r="J122" i="5"/>
  <c r="J329" i="2"/>
  <c r="BK128" i="2"/>
  <c r="J193" i="3"/>
  <c r="J123" i="3"/>
  <c r="J269" i="4"/>
  <c r="BK117" i="5"/>
  <c r="J115" i="5"/>
  <c r="J90" i="6"/>
  <c r="J333" i="2"/>
  <c r="J132" i="3"/>
  <c r="BK99" i="3"/>
  <c r="J94" i="4"/>
  <c r="BK177" i="5"/>
  <c r="J154" i="2"/>
  <c r="J218" i="3"/>
  <c r="BK257" i="3"/>
  <c r="J164" i="3"/>
  <c r="BK117" i="3"/>
  <c r="J119" i="4"/>
  <c r="J112" i="3"/>
  <c r="J244" i="3"/>
  <c r="BK182" i="5"/>
  <c r="BK269" i="4"/>
  <c r="BK123" i="5"/>
  <c r="J83" i="6"/>
  <c r="BK160" i="2"/>
  <c r="BK244" i="3"/>
  <c r="J255" i="3"/>
  <c r="J151" i="3"/>
  <c r="J158" i="3"/>
  <c r="BK247" i="4"/>
  <c r="BK197" i="5"/>
  <c r="BK88" i="6"/>
  <c r="BK152" i="5"/>
  <c r="J112" i="5"/>
  <c r="BK99" i="6"/>
  <c r="BK297" i="2"/>
  <c r="J150" i="2"/>
  <c r="BK238" i="3"/>
  <c r="J250" i="3"/>
  <c r="J241" i="4"/>
  <c r="BK114" i="5"/>
  <c r="BK94" i="6"/>
  <c r="J326" i="2"/>
  <c r="AS54" i="1"/>
  <c r="BK237" i="3"/>
  <c r="J104" i="3"/>
  <c r="J197" i="3"/>
  <c r="J134" i="3"/>
  <c r="J304" i="2"/>
  <c r="J140" i="2"/>
  <c r="J242" i="3"/>
  <c r="BK132" i="3"/>
  <c r="BK110" i="4"/>
  <c r="BK195" i="5"/>
  <c r="BK158" i="5"/>
  <c r="BK158" i="3"/>
  <c r="BK252" i="4"/>
  <c r="J93" i="5"/>
  <c r="J153" i="5"/>
  <c r="J133" i="5"/>
  <c r="BK126" i="5"/>
  <c r="BK90" i="6"/>
  <c r="BK333" i="2"/>
  <c r="BK263" i="2"/>
  <c r="J117" i="3"/>
  <c r="J191" i="3"/>
  <c r="BK119" i="5"/>
  <c r="J350" i="2"/>
  <c r="J181" i="2"/>
  <c r="BK259" i="4"/>
  <c r="J195" i="5"/>
  <c r="J148" i="5"/>
  <c r="J263" i="2"/>
  <c r="BK115" i="5"/>
  <c r="J88" i="6"/>
  <c r="BK304" i="2"/>
  <c r="BK95" i="3"/>
  <c r="J95" i="5"/>
  <c r="BK344" i="2"/>
  <c r="J189" i="3"/>
  <c r="J147" i="3"/>
  <c r="BK196" i="3"/>
  <c r="BK227" i="2"/>
  <c r="BK169" i="3"/>
  <c r="BK218" i="3"/>
  <c r="J123" i="5"/>
  <c r="BK100" i="6"/>
  <c r="J110" i="4"/>
  <c r="BK105" i="5"/>
  <c r="J120" i="5"/>
  <c r="BK87" i="6"/>
  <c r="BK158" i="2"/>
  <c r="J213" i="3"/>
  <c r="J95" i="3"/>
  <c r="BK101" i="5"/>
  <c r="BK92" i="2"/>
  <c r="BK121" i="4"/>
  <c r="BK187" i="5"/>
  <c r="BK157" i="5"/>
  <c r="J119" i="5"/>
  <c r="J92" i="6"/>
  <c r="BK233" i="2"/>
  <c r="J99" i="3"/>
  <c r="BK115" i="3"/>
  <c r="J203" i="5"/>
  <c r="BK170" i="2"/>
  <c r="J233" i="2"/>
  <c r="BK270" i="3"/>
  <c r="J229" i="3"/>
  <c r="BK106" i="3"/>
  <c r="BK176" i="5"/>
  <c r="J191" i="5"/>
  <c r="BK85" i="6"/>
  <c r="J155" i="3"/>
  <c r="J202" i="4"/>
  <c r="BK91" i="6"/>
  <c r="BK162" i="2"/>
  <c r="J101" i="5"/>
  <c r="J93" i="6"/>
  <c r="J160" i="2"/>
  <c r="BK249" i="3"/>
  <c r="BK229" i="3"/>
  <c r="BK279" i="4"/>
  <c r="BK89" i="5"/>
  <c r="BK162" i="5"/>
  <c r="BK86" i="6"/>
  <c r="J201" i="5"/>
  <c r="J187" i="5"/>
  <c r="BK96" i="6"/>
  <c r="BK204" i="2"/>
  <c r="J106" i="2"/>
  <c r="BK250" i="3"/>
  <c r="BK142" i="3"/>
  <c r="J196" i="4"/>
  <c r="J177" i="5"/>
  <c r="J125" i="5"/>
  <c r="J96" i="2"/>
  <c r="J117" i="2"/>
  <c r="J201" i="3"/>
  <c r="J115" i="3"/>
  <c r="J153" i="3"/>
  <c r="BK126" i="3"/>
  <c r="J260" i="3"/>
  <c r="J106" i="3"/>
  <c r="J349" i="2"/>
  <c r="J185" i="3"/>
  <c r="BK112" i="3"/>
  <c r="J259" i="4"/>
  <c r="J252" i="4"/>
  <c r="BK191" i="5"/>
  <c r="J82" i="6"/>
  <c r="BK87" i="4"/>
  <c r="J182" i="5"/>
  <c r="BK125" i="5"/>
  <c r="BK167" i="5"/>
  <c r="BK98" i="6"/>
  <c r="J84" i="6"/>
  <c r="J340" i="2"/>
  <c r="BK260" i="3"/>
  <c r="BK201" i="3"/>
  <c r="J256" i="3"/>
  <c r="J99" i="5"/>
  <c r="J227" i="2"/>
  <c r="BK164" i="3"/>
  <c r="J183" i="3"/>
  <c r="J257" i="3"/>
  <c r="BK170" i="4"/>
  <c r="J137" i="5"/>
  <c r="BK116" i="5"/>
  <c r="BK120" i="5"/>
  <c r="J337" i="2"/>
  <c r="BK183" i="3"/>
  <c r="BK179" i="3"/>
  <c r="J158" i="5"/>
  <c r="J257" i="2"/>
  <c r="J158" i="2"/>
  <c r="J205" i="3"/>
  <c r="J179" i="3"/>
  <c r="BK255" i="3"/>
  <c r="BK132" i="4"/>
  <c r="J209" i="3"/>
  <c r="J142" i="3"/>
  <c r="J176" i="4"/>
  <c r="BK83" i="6"/>
  <c r="J253" i="3"/>
  <c r="BK179" i="5"/>
  <c r="BK257" i="2"/>
  <c r="BK241" i="4"/>
  <c r="J106" i="5"/>
  <c r="J294" i="2"/>
  <c r="BK242" i="3"/>
  <c r="J215" i="3"/>
  <c r="BK185" i="3"/>
  <c r="BK238" i="4"/>
  <c r="J162" i="5"/>
  <c r="J97" i="6"/>
  <c r="BK117" i="2"/>
  <c r="BK225" i="3"/>
  <c r="J266" i="4"/>
  <c r="BK112" i="5"/>
  <c r="J105" i="5"/>
  <c r="J96" i="6"/>
  <c r="BK92" i="6"/>
  <c r="BK337" i="2"/>
  <c r="BK215" i="3"/>
  <c r="BK151" i="3"/>
  <c r="BK123" i="3"/>
  <c r="BK266" i="4"/>
  <c r="J130" i="5"/>
  <c r="J85" i="6"/>
  <c r="J283" i="2"/>
  <c r="BK315" i="2"/>
  <c r="BK175" i="3"/>
  <c r="BK144" i="3"/>
  <c r="BK209" i="3"/>
  <c r="BK137" i="3"/>
  <c r="J161" i="3"/>
  <c r="J247" i="4"/>
  <c r="BK301" i="2"/>
  <c r="J237" i="3"/>
  <c r="J196" i="3"/>
  <c r="J126" i="3"/>
  <c r="BK196" i="4"/>
  <c r="J167" i="5"/>
  <c r="J172" i="5"/>
  <c r="J89" i="6"/>
  <c r="BK266" i="3"/>
  <c r="J205" i="5"/>
  <c r="BK203" i="5"/>
  <c r="J109" i="5"/>
  <c r="BK95" i="5"/>
  <c r="J100" i="6"/>
  <c r="BK294" i="2"/>
  <c r="J92" i="2"/>
  <c r="BK243" i="3"/>
  <c r="BK134" i="3"/>
  <c r="J144" i="5"/>
  <c r="BK122" i="5"/>
  <c r="BK103" i="5"/>
  <c r="J315" i="2"/>
  <c r="BK202" i="4"/>
  <c r="BK205" i="5"/>
  <c r="BK172" i="5"/>
  <c r="J104" i="5"/>
  <c r="BK150" i="2"/>
  <c r="BK181" i="2"/>
  <c r="BK221" i="3"/>
  <c r="J263" i="3"/>
  <c r="J172" i="3"/>
  <c r="J266" i="3"/>
  <c r="J221" i="3"/>
  <c r="BK176" i="4"/>
  <c r="BK140" i="5"/>
  <c r="J178" i="5"/>
  <c r="J108" i="5"/>
  <c r="BK104" i="5"/>
  <c r="BK97" i="6"/>
  <c r="BK283" i="2"/>
  <c r="BK96" i="2"/>
  <c r="BK191" i="3"/>
  <c r="J139" i="3"/>
  <c r="J144" i="3"/>
  <c r="J87" i="4"/>
  <c r="J176" i="5"/>
  <c r="BK137" i="5"/>
  <c r="BK153" i="5"/>
  <c r="BK84" i="6"/>
  <c r="BK101" i="2"/>
  <c r="BK129" i="3"/>
  <c r="BK119" i="4"/>
  <c r="BK146" i="2"/>
  <c r="BK205" i="3"/>
  <c r="BK109" i="5"/>
  <c r="BK95" i="6"/>
  <c r="J157" i="5"/>
  <c r="BK163" i="5"/>
  <c r="J114" i="5"/>
  <c r="J94" i="6"/>
  <c r="BK106" i="2"/>
  <c r="J175" i="3"/>
  <c r="BK151" i="4"/>
  <c r="J117" i="5"/>
  <c r="J88" i="2"/>
  <c r="BK104" i="3"/>
  <c r="BK144" i="5"/>
  <c r="J352" i="2"/>
  <c r="J137" i="3"/>
  <c r="BK166" i="3"/>
  <c r="J120" i="3"/>
  <c r="J132" i="4"/>
  <c r="BK133" i="5"/>
  <c r="J86" i="6"/>
  <c r="BK168" i="2"/>
  <c r="J233" i="3"/>
  <c r="J121" i="4"/>
  <c r="J111" i="5"/>
  <c r="J197" i="5"/>
  <c r="BK153" i="3"/>
  <c r="BK94" i="4"/>
  <c r="BK178" i="5"/>
  <c r="J204" i="2"/>
  <c r="BK172" i="3"/>
  <c r="BK189" i="3"/>
  <c r="J249" i="3"/>
  <c r="BK161" i="3"/>
  <c r="J170" i="2"/>
  <c r="BK253" i="3"/>
  <c r="J170" i="4"/>
  <c r="BK106" i="5"/>
  <c r="J169" i="3"/>
  <c r="J116" i="5"/>
  <c r="BK93" i="5"/>
  <c r="J95" i="6"/>
  <c r="J98" i="6"/>
  <c r="J297" i="2"/>
  <c r="J270" i="3"/>
  <c r="J163" i="5"/>
  <c r="J162" i="2"/>
  <c r="BK219" i="4"/>
  <c r="BK111" i="5"/>
  <c r="BK340" i="2"/>
  <c r="J166" i="3"/>
  <c r="BK89" i="3"/>
  <c r="BK120" i="3"/>
  <c r="J279" i="4"/>
  <c r="BK89" i="6"/>
  <c r="BK93" i="6"/>
  <c r="J225" i="3"/>
  <c r="BK233" i="3"/>
  <c r="J219" i="4"/>
  <c r="BK148" i="5"/>
  <c r="BK201" i="5"/>
  <c r="BK108" i="5"/>
  <c r="J91" i="6"/>
  <c r="J128" i="2"/>
  <c r="J238" i="3"/>
  <c r="BK197" i="3"/>
  <c r="BK256" i="3"/>
  <c r="J151" i="4"/>
  <c r="J152" i="5"/>
  <c r="BK326" i="2"/>
  <c r="J168" i="2"/>
  <c r="BK154" i="2"/>
  <c r="BK147" i="3"/>
  <c r="BK109" i="3"/>
  <c r="BK193" i="3"/>
  <c r="J281" i="4"/>
  <c r="BK140" i="2"/>
  <c r="R87" i="2" l="1"/>
  <c r="P339" i="2"/>
  <c r="BK87" i="2"/>
  <c r="J87" i="2" s="1"/>
  <c r="J61" i="2" s="1"/>
  <c r="R328" i="2"/>
  <c r="T339" i="2"/>
  <c r="P348" i="2"/>
  <c r="P86" i="2" s="1"/>
  <c r="P85" i="2" s="1"/>
  <c r="AU55" i="1" s="1"/>
  <c r="BK103" i="3"/>
  <c r="J103" i="3" s="1"/>
  <c r="J63" i="3" s="1"/>
  <c r="BK224" i="3"/>
  <c r="J224" i="3" s="1"/>
  <c r="J65" i="3" s="1"/>
  <c r="R86" i="4"/>
  <c r="R85" i="4"/>
  <c r="R84" i="4" s="1"/>
  <c r="P328" i="2"/>
  <c r="R103" i="3"/>
  <c r="P214" i="3"/>
  <c r="T86" i="4"/>
  <c r="T85" i="4" s="1"/>
  <c r="T84" i="4" s="1"/>
  <c r="BK328" i="2"/>
  <c r="J328" i="2"/>
  <c r="J62" i="2" s="1"/>
  <c r="BK348" i="2"/>
  <c r="J348" i="2"/>
  <c r="J64" i="2" s="1"/>
  <c r="P87" i="2"/>
  <c r="BK339" i="2"/>
  <c r="J339" i="2"/>
  <c r="J63" i="2"/>
  <c r="T348" i="2"/>
  <c r="BK94" i="3"/>
  <c r="J94" i="3"/>
  <c r="J62" i="3"/>
  <c r="T94" i="3"/>
  <c r="R224" i="3"/>
  <c r="T88" i="5"/>
  <c r="R94" i="3"/>
  <c r="P224" i="3"/>
  <c r="P87" i="3" s="1"/>
  <c r="P86" i="3" s="1"/>
  <c r="AU56" i="1" s="1"/>
  <c r="BK86" i="4"/>
  <c r="J86" i="4"/>
  <c r="J61" i="4"/>
  <c r="BK171" i="5"/>
  <c r="J171" i="5" s="1"/>
  <c r="J62" i="5" s="1"/>
  <c r="T87" i="2"/>
  <c r="R339" i="2"/>
  <c r="R348" i="2"/>
  <c r="T103" i="3"/>
  <c r="BK214" i="3"/>
  <c r="J214" i="3"/>
  <c r="J64" i="3" s="1"/>
  <c r="T214" i="3"/>
  <c r="P86" i="4"/>
  <c r="P85" i="4"/>
  <c r="P84" i="4" s="1"/>
  <c r="AU57" i="1" s="1"/>
  <c r="BK88" i="5"/>
  <c r="BK87" i="5" s="1"/>
  <c r="J87" i="5" s="1"/>
  <c r="J60" i="5" s="1"/>
  <c r="R171" i="5"/>
  <c r="R87" i="5" s="1"/>
  <c r="R86" i="5" s="1"/>
  <c r="P186" i="5"/>
  <c r="T200" i="5"/>
  <c r="T199" i="5" s="1"/>
  <c r="P103" i="3"/>
  <c r="R214" i="3"/>
  <c r="P88" i="5"/>
  <c r="P87" i="5" s="1"/>
  <c r="BK186" i="5"/>
  <c r="J186" i="5"/>
  <c r="J63" i="5" s="1"/>
  <c r="BK200" i="5"/>
  <c r="J200" i="5"/>
  <c r="J66" i="5"/>
  <c r="R81" i="6"/>
  <c r="R80" i="6" s="1"/>
  <c r="T328" i="2"/>
  <c r="P171" i="5"/>
  <c r="T186" i="5"/>
  <c r="R200" i="5"/>
  <c r="R199" i="5"/>
  <c r="P81" i="6"/>
  <c r="P80" i="6" s="1"/>
  <c r="AU59" i="1" s="1"/>
  <c r="P94" i="3"/>
  <c r="T224" i="3"/>
  <c r="R88" i="5"/>
  <c r="T171" i="5"/>
  <c r="R186" i="5"/>
  <c r="P200" i="5"/>
  <c r="P199" i="5"/>
  <c r="BK81" i="6"/>
  <c r="J81" i="6"/>
  <c r="J60" i="6" s="1"/>
  <c r="T81" i="6"/>
  <c r="T80" i="6"/>
  <c r="BK278" i="4"/>
  <c r="J278" i="4"/>
  <c r="J63" i="4" s="1"/>
  <c r="BK268" i="4"/>
  <c r="J268" i="4"/>
  <c r="J62" i="4" s="1"/>
  <c r="BK88" i="3"/>
  <c r="J88" i="3"/>
  <c r="J61" i="3"/>
  <c r="BK269" i="3"/>
  <c r="J269" i="3" s="1"/>
  <c r="J66" i="3" s="1"/>
  <c r="BK196" i="5"/>
  <c r="J196" i="5"/>
  <c r="J64" i="5" s="1"/>
  <c r="BK351" i="2"/>
  <c r="J351" i="2"/>
  <c r="J65" i="2" s="1"/>
  <c r="BK280" i="4"/>
  <c r="J280" i="4"/>
  <c r="J64" i="4"/>
  <c r="F55" i="6"/>
  <c r="J77" i="6"/>
  <c r="BE83" i="6"/>
  <c r="BE85" i="6"/>
  <c r="BE91" i="6"/>
  <c r="BE93" i="6"/>
  <c r="J52" i="6"/>
  <c r="F54" i="6"/>
  <c r="E70" i="6"/>
  <c r="J76" i="6"/>
  <c r="BE82" i="6"/>
  <c r="BE87" i="6"/>
  <c r="BE88" i="6"/>
  <c r="BE92" i="6"/>
  <c r="BE100" i="6"/>
  <c r="BE84" i="6"/>
  <c r="BE86" i="6"/>
  <c r="BE89" i="6"/>
  <c r="BE90" i="6"/>
  <c r="BE94" i="6"/>
  <c r="BE95" i="6"/>
  <c r="BE96" i="6"/>
  <c r="BE97" i="6"/>
  <c r="BE98" i="6"/>
  <c r="BE99" i="6"/>
  <c r="BK85" i="4"/>
  <c r="J85" i="4" s="1"/>
  <c r="J60" i="4" s="1"/>
  <c r="BE114" i="5"/>
  <c r="BE119" i="5"/>
  <c r="BE120" i="5"/>
  <c r="BE157" i="5"/>
  <c r="E48" i="5"/>
  <c r="J83" i="5"/>
  <c r="BE99" i="5"/>
  <c r="BE106" i="5"/>
  <c r="BE109" i="5"/>
  <c r="BE115" i="5"/>
  <c r="BE116" i="5"/>
  <c r="BE125" i="5"/>
  <c r="BE130" i="5"/>
  <c r="BE133" i="5"/>
  <c r="BE137" i="5"/>
  <c r="BE140" i="5"/>
  <c r="BE153" i="5"/>
  <c r="BE163" i="5"/>
  <c r="BE182" i="5"/>
  <c r="BE203" i="5"/>
  <c r="J54" i="5"/>
  <c r="BE122" i="5"/>
  <c r="BE126" i="5"/>
  <c r="BE177" i="5"/>
  <c r="F82" i="5"/>
  <c r="BE89" i="5"/>
  <c r="BE105" i="5"/>
  <c r="BE197" i="5"/>
  <c r="F55" i="5"/>
  <c r="BE93" i="5"/>
  <c r="BE101" i="5"/>
  <c r="BE103" i="5"/>
  <c r="BE108" i="5"/>
  <c r="BE117" i="5"/>
  <c r="BE144" i="5"/>
  <c r="BE158" i="5"/>
  <c r="BE162" i="5"/>
  <c r="BE167" i="5"/>
  <c r="BE172" i="5"/>
  <c r="BE176" i="5"/>
  <c r="BE178" i="5"/>
  <c r="BE179" i="5"/>
  <c r="BE187" i="5"/>
  <c r="BE191" i="5"/>
  <c r="BE195" i="5"/>
  <c r="BE201" i="5"/>
  <c r="J52" i="5"/>
  <c r="BE95" i="5"/>
  <c r="BE104" i="5"/>
  <c r="BE111" i="5"/>
  <c r="BE112" i="5"/>
  <c r="BE123" i="5"/>
  <c r="BE148" i="5"/>
  <c r="BE152" i="5"/>
  <c r="BE205" i="5"/>
  <c r="F55" i="4"/>
  <c r="J78" i="4"/>
  <c r="BE87" i="4"/>
  <c r="BE269" i="4"/>
  <c r="J80" i="4"/>
  <c r="BE121" i="4"/>
  <c r="BE132" i="4"/>
  <c r="BE219" i="4"/>
  <c r="BE238" i="4"/>
  <c r="F54" i="4"/>
  <c r="J55" i="4"/>
  <c r="BE110" i="4"/>
  <c r="BE119" i="4"/>
  <c r="BE151" i="4"/>
  <c r="BE176" i="4"/>
  <c r="BE196" i="4"/>
  <c r="BE241" i="4"/>
  <c r="BE247" i="4"/>
  <c r="BE259" i="4"/>
  <c r="BE279" i="4"/>
  <c r="BE281" i="4"/>
  <c r="E48" i="4"/>
  <c r="BE94" i="4"/>
  <c r="BE170" i="4"/>
  <c r="BE202" i="4"/>
  <c r="BE252" i="4"/>
  <c r="BE266" i="4"/>
  <c r="J55" i="3"/>
  <c r="F83" i="3"/>
  <c r="BE132" i="3"/>
  <c r="BE144" i="3"/>
  <c r="J82" i="3"/>
  <c r="BE112" i="3"/>
  <c r="BE123" i="3"/>
  <c r="BE129" i="3"/>
  <c r="BE137" i="3"/>
  <c r="BE147" i="3"/>
  <c r="BE155" i="3"/>
  <c r="BE164" i="3"/>
  <c r="BE253" i="3"/>
  <c r="BE169" i="3"/>
  <c r="BE175" i="3"/>
  <c r="BE179" i="3"/>
  <c r="BE185" i="3"/>
  <c r="BE197" i="3"/>
  <c r="BE209" i="3"/>
  <c r="BE249" i="3"/>
  <c r="BE250" i="3"/>
  <c r="BE255" i="3"/>
  <c r="E48" i="3"/>
  <c r="BE99" i="3"/>
  <c r="BE109" i="3"/>
  <c r="BE134" i="3"/>
  <c r="BE166" i="3"/>
  <c r="BE196" i="3"/>
  <c r="BE172" i="3"/>
  <c r="BE225" i="3"/>
  <c r="BE238" i="3"/>
  <c r="BE242" i="3"/>
  <c r="BE243" i="3"/>
  <c r="BE244" i="3"/>
  <c r="BE247" i="3"/>
  <c r="J80" i="3"/>
  <c r="BE120" i="3"/>
  <c r="BE151" i="3"/>
  <c r="BE158" i="3"/>
  <c r="BE193" i="3"/>
  <c r="BE213" i="3"/>
  <c r="BE215" i="3"/>
  <c r="BE218" i="3"/>
  <c r="BE221" i="3"/>
  <c r="BE256" i="3"/>
  <c r="BE263" i="3"/>
  <c r="BE270" i="3"/>
  <c r="F54" i="3"/>
  <c r="BE89" i="3"/>
  <c r="BE95" i="3"/>
  <c r="BE117" i="3"/>
  <c r="BE126" i="3"/>
  <c r="BE139" i="3"/>
  <c r="BE142" i="3"/>
  <c r="BE161" i="3"/>
  <c r="BE183" i="3"/>
  <c r="BE189" i="3"/>
  <c r="BE191" i="3"/>
  <c r="BE201" i="3"/>
  <c r="BE257" i="3"/>
  <c r="BE260" i="3"/>
  <c r="BE266" i="3"/>
  <c r="BE104" i="3"/>
  <c r="BE106" i="3"/>
  <c r="BE115" i="3"/>
  <c r="BE153" i="3"/>
  <c r="BE205" i="3"/>
  <c r="BE229" i="3"/>
  <c r="BE233" i="3"/>
  <c r="BE237" i="3"/>
  <c r="E48" i="2"/>
  <c r="F55" i="2"/>
  <c r="BE96" i="2"/>
  <c r="BE158" i="2"/>
  <c r="BE162" i="2"/>
  <c r="BE170" i="2"/>
  <c r="BE227" i="2"/>
  <c r="BE301" i="2"/>
  <c r="J52" i="2"/>
  <c r="J54" i="2"/>
  <c r="J55" i="2"/>
  <c r="F81" i="2"/>
  <c r="BE88" i="2"/>
  <c r="BE101" i="2"/>
  <c r="BE106" i="2"/>
  <c r="BE128" i="2"/>
  <c r="BE146" i="2"/>
  <c r="BE150" i="2"/>
  <c r="BE168" i="2"/>
  <c r="BE204" i="2"/>
  <c r="BE263" i="2"/>
  <c r="BE283" i="2"/>
  <c r="BE294" i="2"/>
  <c r="BE315" i="2"/>
  <c r="BE329" i="2"/>
  <c r="BE344" i="2"/>
  <c r="BE349" i="2"/>
  <c r="BE350" i="2"/>
  <c r="BE352" i="2"/>
  <c r="BE92" i="2"/>
  <c r="BE117" i="2"/>
  <c r="BE140" i="2"/>
  <c r="BE154" i="2"/>
  <c r="BE160" i="2"/>
  <c r="BE181" i="2"/>
  <c r="BE233" i="2"/>
  <c r="BE257" i="2"/>
  <c r="BE297" i="2"/>
  <c r="BE304" i="2"/>
  <c r="BE326" i="2"/>
  <c r="BE333" i="2"/>
  <c r="BE337" i="2"/>
  <c r="BE340" i="2"/>
  <c r="F37" i="4"/>
  <c r="BD57" i="1" s="1"/>
  <c r="F35" i="5"/>
  <c r="BB58" i="1"/>
  <c r="J34" i="6"/>
  <c r="AW59" i="1"/>
  <c r="F35" i="2"/>
  <c r="BB55" i="1" s="1"/>
  <c r="F35" i="6"/>
  <c r="BB59" i="1"/>
  <c r="F34" i="3"/>
  <c r="BA56" i="1"/>
  <c r="F36" i="2"/>
  <c r="BC55" i="1" s="1"/>
  <c r="F34" i="2"/>
  <c r="BA55" i="1"/>
  <c r="J34" i="5"/>
  <c r="AW58" i="1"/>
  <c r="F35" i="4"/>
  <c r="BB57" i="1" s="1"/>
  <c r="F36" i="6"/>
  <c r="BC59" i="1" s="1"/>
  <c r="F36" i="3"/>
  <c r="BC56" i="1"/>
  <c r="F37" i="5"/>
  <c r="BD58" i="1" s="1"/>
  <c r="F37" i="6"/>
  <c r="BD59" i="1"/>
  <c r="J34" i="4"/>
  <c r="AW57" i="1"/>
  <c r="F36" i="5"/>
  <c r="BC58" i="1"/>
  <c r="J34" i="2"/>
  <c r="AW55" i="1"/>
  <c r="F34" i="4"/>
  <c r="BA57" i="1" s="1"/>
  <c r="F35" i="3"/>
  <c r="BB56" i="1"/>
  <c r="F37" i="2"/>
  <c r="BD55" i="1" s="1"/>
  <c r="J34" i="3"/>
  <c r="AW56" i="1"/>
  <c r="F36" i="4"/>
  <c r="BC57" i="1"/>
  <c r="F34" i="6"/>
  <c r="BA59" i="1"/>
  <c r="F37" i="3"/>
  <c r="BD56" i="1" s="1"/>
  <c r="F34" i="5"/>
  <c r="BA58" i="1"/>
  <c r="BK86" i="2" l="1"/>
  <c r="BK85" i="2" s="1"/>
  <c r="J85" i="2" s="1"/>
  <c r="J30" i="2" s="1"/>
  <c r="AG55" i="1" s="1"/>
  <c r="AN55" i="1" s="1"/>
  <c r="J88" i="5"/>
  <c r="J61" i="5" s="1"/>
  <c r="R87" i="3"/>
  <c r="R86" i="3"/>
  <c r="P86" i="5"/>
  <c r="AU58" i="1"/>
  <c r="T87" i="3"/>
  <c r="T86" i="3"/>
  <c r="T86" i="2"/>
  <c r="T85" i="2"/>
  <c r="T87" i="5"/>
  <c r="T86" i="5"/>
  <c r="R86" i="2"/>
  <c r="R85" i="2" s="1"/>
  <c r="BK87" i="3"/>
  <c r="J87" i="3"/>
  <c r="J60" i="3"/>
  <c r="BK199" i="5"/>
  <c r="J199" i="5" s="1"/>
  <c r="J65" i="5" s="1"/>
  <c r="BK80" i="6"/>
  <c r="J80" i="6"/>
  <c r="J59" i="6" s="1"/>
  <c r="BK86" i="5"/>
  <c r="J86" i="5" s="1"/>
  <c r="J30" i="5" s="1"/>
  <c r="AG58" i="1" s="1"/>
  <c r="BK84" i="4"/>
  <c r="J84" i="4" s="1"/>
  <c r="J59" i="4" s="1"/>
  <c r="J59" i="2"/>
  <c r="J86" i="2"/>
  <c r="J60" i="2"/>
  <c r="F33" i="4"/>
  <c r="AZ57" i="1"/>
  <c r="J33" i="5"/>
  <c r="AV58" i="1"/>
  <c r="AT58" i="1" s="1"/>
  <c r="J33" i="6"/>
  <c r="AV59" i="1" s="1"/>
  <c r="AT59" i="1" s="1"/>
  <c r="BA54" i="1"/>
  <c r="W30" i="1"/>
  <c r="F33" i="3"/>
  <c r="AZ56" i="1"/>
  <c r="AU54" i="1"/>
  <c r="BC54" i="1"/>
  <c r="AY54" i="1" s="1"/>
  <c r="J33" i="4"/>
  <c r="AV57" i="1" s="1"/>
  <c r="AT57" i="1" s="1"/>
  <c r="J33" i="2"/>
  <c r="AV55" i="1"/>
  <c r="AT55" i="1"/>
  <c r="F33" i="2"/>
  <c r="AZ55" i="1"/>
  <c r="BD54" i="1"/>
  <c r="W33" i="1" s="1"/>
  <c r="F33" i="6"/>
  <c r="AZ59" i="1"/>
  <c r="BB54" i="1"/>
  <c r="W31" i="1"/>
  <c r="F33" i="5"/>
  <c r="AZ58" i="1" s="1"/>
  <c r="J33" i="3"/>
  <c r="AV56" i="1" s="1"/>
  <c r="AT56" i="1" s="1"/>
  <c r="BK86" i="3" l="1"/>
  <c r="J86" i="3" s="1"/>
  <c r="J30" i="3" s="1"/>
  <c r="AG56" i="1" s="1"/>
  <c r="AN58" i="1"/>
  <c r="J59" i="5"/>
  <c r="J39" i="5"/>
  <c r="J39" i="2"/>
  <c r="J30" i="6"/>
  <c r="AG59" i="1" s="1"/>
  <c r="J30" i="4"/>
  <c r="AG57" i="1" s="1"/>
  <c r="AX54" i="1"/>
  <c r="W32" i="1"/>
  <c r="AZ54" i="1"/>
  <c r="W29" i="1" s="1"/>
  <c r="AW54" i="1"/>
  <c r="AK30" i="1"/>
  <c r="J39" i="6" l="1"/>
  <c r="J39" i="3"/>
  <c r="J59" i="3"/>
  <c r="J39" i="4"/>
  <c r="AN57" i="1"/>
  <c r="AN56" i="1"/>
  <c r="AN59" i="1"/>
  <c r="AG54" i="1"/>
  <c r="AK26" i="1"/>
  <c r="AV54" i="1"/>
  <c r="AK29" i="1" s="1"/>
  <c r="AK35" i="1" s="1"/>
  <c r="AT54" i="1" l="1"/>
  <c r="AN54" i="1" s="1"/>
</calcChain>
</file>

<file path=xl/sharedStrings.xml><?xml version="1.0" encoding="utf-8"?>
<sst xmlns="http://schemas.openxmlformats.org/spreadsheetml/2006/main" count="8891" uniqueCount="1141">
  <si>
    <t>Export Komplet</t>
  </si>
  <si>
    <t>VZ</t>
  </si>
  <si>
    <t>2.0</t>
  </si>
  <si>
    <t/>
  </si>
  <si>
    <t>False</t>
  </si>
  <si>
    <t>{a1b5072e-ea80-45e8-9dd5-9f8f7aa2d1c3}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</si>
  <si>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</si>
  <si>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</si>
  <si>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</si>
  <si>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</si>
  <si>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</si>
  <si>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</si>
  <si>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</si>
  <si>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</si>
  <si>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</si>
  <si>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2023/058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</si>
  <si>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</si>
  <si>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</si>
  <si>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</si>
  <si>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</si>
  <si>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</si>
  <si>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Jilemnice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</si>
  <si>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</si>
  <si>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</si>
  <si>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</si>
  <si>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</si>
  <si>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</si>
  <si>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</si>
  <si>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</si>
  <si>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</si>
  <si>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</si>
  <si>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</si>
  <si>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</si>
  <si>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</si>
  <si>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</si>
  <si>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</si>
  <si>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</si>
  <si>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</si>
  <si>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</si>
  <si>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</si>
  <si>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</si>
  <si>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</si>
  <si>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</si>
  <si>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</si>
  <si>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</si>
  <si>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</si>
  <si>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</si>
  <si>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</si>
  <si>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</si>
  <si>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</si>
  <si>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</si>
  <si>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</si>
  <si>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</si>
  <si>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</si>
  <si>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</si>
  <si>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</si>
  <si>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</si>
  <si>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</si>
  <si>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</si>
  <si>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</si>
  <si>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</si>
  <si>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</si>
  <si>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</si>
  <si>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</si>
  <si>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</si>
  <si>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</si>
  <si>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</si>
  <si>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</si>
  <si>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</si>
  <si>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</si>
  <si>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</si>
  <si>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</si>
  <si>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</si>
  <si>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</si>
  <si>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Větev V - výkopové práce</t>
  </si>
  <si>
    <t>STA</t>
  </si>
  <si>
    <t>1</t>
  </si>
  <si>
    <t>{1c13472b-a1df-4f19-91e6-84618857f3cb}</t>
  </si>
  <si>
    <t>2</t>
  </si>
  <si>
    <t>002</t>
  </si>
  <si>
    <t>Větev V - výpis materiálu</t>
  </si>
  <si>
    <t>{3f5dc2e9-9047-4193-a5fb-d9e128abe016}</t>
  </si>
  <si>
    <t>003</t>
  </si>
  <si>
    <t>Vodovodní přípojky - výkopové práce</t>
  </si>
  <si>
    <t>{1ded6013-c14b-4e01-b2c9-a4e6c3b6594c}</t>
  </si>
  <si>
    <t>004</t>
  </si>
  <si>
    <t>Vodovodní přípojky - výpis materiálu</t>
  </si>
  <si>
    <t>{514ba173-5bfa-4b8d-a023-528bc42ba3db}</t>
  </si>
  <si>
    <t>090</t>
  </si>
  <si>
    <t>Vedlejší a ostatní náklady</t>
  </si>
  <si>
    <t>{fc84beb5-4eb1-4e39-8a23-70dcab6095e6}</t>
  </si>
  <si>
    <t>KRYCÍ LIST SOUPISU PRACÍ</t>
  </si>
  <si>
    <t>Objekt:</t>
  </si>
  <si>
    <t>001 - Větev V - výkopové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</si>
  <si>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</si>
  <si>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</si>
  <si>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</si>
  <si>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</si>
  <si>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</si>
  <si>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</si>
  <si>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</si>
  <si>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</si>
  <si>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</si>
  <si>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</si>
  <si>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</si>
  <si>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</si>
  <si>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</si>
  <si>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</si>
  <si>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</si>
  <si>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</si>
  <si>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</si>
  <si>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</si>
  <si>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</si>
  <si>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</si>
  <si>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</si>
  <si>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</si>
  <si>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</si>
  <si>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</si>
  <si>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</si>
  <si>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</si>
  <si>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</si>
  <si>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</si>
  <si>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</si>
  <si>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</si>
  <si>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</si>
  <si>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2023 02</t>
  </si>
  <si>
    <t>4</t>
  </si>
  <si>
    <t>645710040</t>
  </si>
  <si>
    <t>Online PSC</t>
  </si>
  <si>
    <t>https://podminky.urs.cz/item/CS_URS_2023_02/115101201</t>
  </si>
  <si>
    <t>VV</t>
  </si>
  <si>
    <t>"Čerpání podzemní vody a průsaků ze startovací a koncové jámy, předpoklad:" 2*7*24</t>
  </si>
  <si>
    <t>Součet</t>
  </si>
  <si>
    <t>115101301</t>
  </si>
  <si>
    <t>Pohotovost záložní čerpací soupravy pro dopravní výšku do 10 m s uvažovaným průměrným přítokem do 500 l/min</t>
  </si>
  <si>
    <t>den</t>
  </si>
  <si>
    <t>436899103</t>
  </si>
  <si>
    <t>https://podminky.urs.cz/item/CS_URS_2023_02/115101301</t>
  </si>
  <si>
    <t>"Čerpání podzemní vody a průsaků ze startovací a koncové jámy, předpoklad:" 2*7</t>
  </si>
  <si>
    <t>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</si>
  <si>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</si>
  <si>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</si>
  <si>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</si>
  <si>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-527929162</t>
  </si>
  <si>
    <t>https://podminky.urs.cz/item/CS_URS_2023_02/119001405</t>
  </si>
  <si>
    <t>"Křížení inženýrských sítí dle D1"</t>
  </si>
  <si>
    <t>"Plynovod:" 2*(1+1+1)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</si>
  <si>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</si>
  <si>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</si>
  <si>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425968680</t>
  </si>
  <si>
    <t>https://podminky.urs.cz/item/CS_URS_2023_02/119001406</t>
  </si>
  <si>
    <t>"Kanalizace:" 1*(1+2+1)</t>
  </si>
  <si>
    <t>5</t>
  </si>
  <si>
    <t>121151103</t>
  </si>
  <si>
    <t>Sejmutí ornice strojně při souvislé ploše do 100 m2, tl. vrstvy do 200 mm</t>
  </si>
  <si>
    <t>m2</t>
  </si>
  <si>
    <t>340650692</t>
  </si>
  <si>
    <t>https://podminky.urs.cz/item/CS_URS_2023_02/121151103</t>
  </si>
  <si>
    <t>"Sejmutí ornice v rozsahu výkopů mimo zpevněné plochy."</t>
  </si>
  <si>
    <t>"Starovací a koncová jáma protlaku"</t>
  </si>
  <si>
    <t>"Trávník:" 13</t>
  </si>
  <si>
    <t>"Trávník:" 9</t>
  </si>
  <si>
    <t>Mezisoučet</t>
  </si>
  <si>
    <t>"Větev V"</t>
  </si>
  <si>
    <t>"Trávník:" 1*14</t>
  </si>
  <si>
    <t>6</t>
  </si>
  <si>
    <t>131251204</t>
  </si>
  <si>
    <t>Hloubení zapažených jam a zářezů strojně s urovnáním dna do předepsaného profilu a spádu v hornině třídy těžitelnosti I skupiny 3 přes 100 do 500 m3</t>
  </si>
  <si>
    <t>m3</t>
  </si>
  <si>
    <t>931750744</t>
  </si>
  <si>
    <t>https://podminky.urs.cz/item/CS_URS_2023_02/131251204</t>
  </si>
  <si>
    <t>"Potrubí větev V dle D4 - startovací jáma protlaku - LB2:" 13*5,3</t>
  </si>
  <si>
    <t>"Odečet povrchů nad jámou"</t>
  </si>
  <si>
    <t>"Trávník:" -0,2*13</t>
  </si>
  <si>
    <t>"Potrubí větev V dle D4 - koncová jáma protlaku - LB2:" 9*3,5</t>
  </si>
  <si>
    <t>"Trávník:" -0,2*9</t>
  </si>
  <si>
    <t>7</t>
  </si>
  <si>
    <t>132254204</t>
  </si>
  <si>
    <t>Hloubení zapažených rýh šířky přes 800 do 2 000 mm strojně s urovnáním dna do předepsaného profilu a spádu v hornině třídy těžitelnosti I skupiny 3 přes 100 do 500 m3</t>
  </si>
  <si>
    <t>463058064</t>
  </si>
  <si>
    <t>https://podminky.urs.cz/item/CS_URS_2023_02/132254204</t>
  </si>
  <si>
    <t>"Potrubí větev V dle D4 - startovací jáma protlaku - LB2:" 1*14*((2,8+1,46)/2)</t>
  </si>
  <si>
    <t>"Odečet povrchů nad rýhou"</t>
  </si>
  <si>
    <t>"Trávník:" -0,2*1*3,5</t>
  </si>
  <si>
    <t>"Předpokládán výkop od HTÚ (bez odečtu povrchů nad rýhou)"</t>
  </si>
  <si>
    <t>"Potrubí větev V dle D4 - LB2 - KÚ:" 1*142*1,25</t>
  </si>
  <si>
    <t>"Potrubí větev V dle D4 (předpokládaná stabilizace dna v případě nestabilního podloží:" 1*0,2*(188-8,5)</t>
  </si>
  <si>
    <t>8</t>
  </si>
  <si>
    <t>139001101</t>
  </si>
  <si>
    <t>Příplatek k cenám hloubených vykopávek za ztížení vykopávky v blízkosti podzemního vedení nebo výbušnin pro jakoukoliv třídu horniny</t>
  </si>
  <si>
    <t>1538991704</t>
  </si>
  <si>
    <t>https://podminky.urs.cz/item/CS_URS_2023_02/139001101</t>
  </si>
  <si>
    <t>"Plynovod:" 2*(1*1*1)</t>
  </si>
  <si>
    <t>"Kanalizace:" 1*(1*2*1)</t>
  </si>
  <si>
    <t>9</t>
  </si>
  <si>
    <t>141721217</t>
  </si>
  <si>
    <t>Řízený zemní protlak délky protlaku do 50 m v hornině třídy těžitelnosti I a II, skupiny 1 až 4 včetně zatažení trub v hloubce do 6 m průměru vrtu přes 250 do 280 mm</t>
  </si>
  <si>
    <t>1763835629</t>
  </si>
  <si>
    <t>https://podminky.urs.cz/item/CS_URS_2023_02/141721217</t>
  </si>
  <si>
    <t>"Provedení protlaku dle D1:" 8,4</t>
  </si>
  <si>
    <t>10</t>
  </si>
  <si>
    <t>151101101</t>
  </si>
  <si>
    <t>Zřízení pažení a rozepření stěn rýh pro podzemní vedení příložné pro jakoukoliv mezerovitost, hloubky do 2 m</t>
  </si>
  <si>
    <t>-735152777</t>
  </si>
  <si>
    <t>https://podminky.urs.cz/item/CS_URS_2023_02/151101101</t>
  </si>
  <si>
    <t>"Potrubí větev V dle D4 - LB2 - KÚ:" 2*142*1,25</t>
  </si>
  <si>
    <t>11</t>
  </si>
  <si>
    <t>151101102</t>
  </si>
  <si>
    <t>Zřízení pažení a rozepření stěn rýh pro podzemní vedení příložné pro jakoukoliv mezerovitost, hloubky přes 2 do 4 m</t>
  </si>
  <si>
    <t>335764355</t>
  </si>
  <si>
    <t>https://podminky.urs.cz/item/CS_URS_2023_02/151101102</t>
  </si>
  <si>
    <t>"Potrubí větev V dle D4 - startovací jáma protlaku - LB2:" 2*14*((2,8+1,46)/2)</t>
  </si>
  <si>
    <t>12</t>
  </si>
  <si>
    <t>151101111</t>
  </si>
  <si>
    <t>Odstranění pažení a rozepření stěn rýh pro podzemní vedení s uložením materiálu na vzdálenost do 3 m od kraje výkopu příložné, hloubky do 2 m</t>
  </si>
  <si>
    <t>927247777</t>
  </si>
  <si>
    <t>https://podminky.urs.cz/item/CS_URS_2023_02/151101111</t>
  </si>
  <si>
    <t>13</t>
  </si>
  <si>
    <t>151101112</t>
  </si>
  <si>
    <t>Odstranění pažení a rozepření stěn rýh pro podzemní vedení s uložením materiálu na vzdálenost do 3 m od kraje výkopu příložné, hloubky přes 2 do 4 m</t>
  </si>
  <si>
    <t>1331342235</t>
  </si>
  <si>
    <t>https://podminky.urs.cz/item/CS_URS_2023_02/151101112</t>
  </si>
  <si>
    <t>14</t>
  </si>
  <si>
    <t>151201103</t>
  </si>
  <si>
    <t>Zřízení pažení a rozepření stěn rýh pro podzemní vedení zátažné, hloubky přes 4 do 8 m</t>
  </si>
  <si>
    <t>571490584</t>
  </si>
  <si>
    <t>https://podminky.urs.cz/item/CS_URS_2023_02/151201103</t>
  </si>
  <si>
    <t>"Přesný typ pažení bude upřesněn na základě realizační dokumentace"</t>
  </si>
  <si>
    <t>"Potrubí větev V dle D4 - startovací jáma protlaku - LB2:" (6+6+2+2)*5,3</t>
  </si>
  <si>
    <t>"Potrubí větev V dle D4 - koncová jáma protlaku - LB2:" (4,5+4,5+2+2)*3,5</t>
  </si>
  <si>
    <t>151201212</t>
  </si>
  <si>
    <t>Odstranění pažení stěn výkopu bez rozepření nebo vzepření s uložením pažin na vzdálenost do 3 m od okraje výkopu zátažné, hloubky přes 4 do 8 m</t>
  </si>
  <si>
    <t>1736864849</t>
  </si>
  <si>
    <t>https://podminky.urs.cz/item/CS_URS_2023_02/151201212</t>
  </si>
  <si>
    <t>16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</si>
  <si>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</si>
  <si>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</si>
  <si>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-1388660774</t>
  </si>
  <si>
    <t>https://podminky.urs.cz/item/CS_URS_2023_02/162251102</t>
  </si>
  <si>
    <t>"Přemístění vykopané zeminy v rámci staveniště - odvoz na meziskládku"</t>
  </si>
  <si>
    <t>"Zásypy zpětně použitou vhodnou zeminou:" 104,44</t>
  </si>
  <si>
    <t>"Zásyp vykopaným kamenivem:" 0</t>
  </si>
  <si>
    <t>"Přemístění vykopané zeminy v rámci staveniště - odvoz z meziskládky do zásypů a násypů"</t>
  </si>
  <si>
    <t>17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</si>
  <si>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</si>
  <si>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</si>
  <si>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-1877376600</t>
  </si>
  <si>
    <t>https://podminky.urs.cz/item/CS_URS_2023_02/162751117</t>
  </si>
  <si>
    <t>"Odvoz přebytečné zeminy na skládku, předpokládáno 11 km, skládka Vrchlabí"</t>
  </si>
  <si>
    <t>"Zásypy zpětně použitou vhodnou zeminou:" -104,44</t>
  </si>
  <si>
    <t>18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</si>
  <si>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</si>
  <si>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</si>
  <si>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-2105011845</t>
  </si>
  <si>
    <t>https://podminky.urs.cz/item/CS_URS_2023_02/162751119</t>
  </si>
  <si>
    <t>19</t>
  </si>
  <si>
    <t>167151101</t>
  </si>
  <si>
    <t>Nakládání, skládání a překládání neulehlého výkopku nebo sypaniny strojně nakládání, množství do 100 m3, z horniny třídy těžitelnosti I, skupiny 1 až 3</t>
  </si>
  <si>
    <t>1542599507</t>
  </si>
  <si>
    <t>https://podminky.urs.cz/item/CS_URS_2023_02/167151101</t>
  </si>
  <si>
    <t>"Přemístění vykopané zeminy v rámci staveniště - uložení na meziskládce"</t>
  </si>
  <si>
    <t>20</t>
  </si>
  <si>
    <t>171201231</t>
  </si>
  <si>
    <t>Poplatek za uložení stavebního odpadu na recyklační skládce (skládkovné) zeminy a kamení zatříděného do Katalogu odpadů pod kódem 17 05 04</t>
  </si>
  <si>
    <t>t</t>
  </si>
  <si>
    <t>-1108352967</t>
  </si>
  <si>
    <t>https://podminky.urs.cz/item/CS_URS_2023_02/171201231</t>
  </si>
  <si>
    <t>234,08*2 'Přepočtené koeficientem množství</t>
  </si>
  <si>
    <t>171251201</t>
  </si>
  <si>
    <t>Uložení sypaniny na skládky nebo meziskládky bez hutnění s upravením uložené sypaniny do předepsaného tvaru</t>
  </si>
  <si>
    <t>1414416243</t>
  </si>
  <si>
    <t>https://podminky.urs.cz/item/CS_URS_2023_02/171251201</t>
  </si>
  <si>
    <t>22</t>
  </si>
  <si>
    <t>174101101</t>
  </si>
  <si>
    <t>Zásyp sypaninou z jakékoliv horniny strojně s uložením výkopku ve vrstvách se zhutněním jam, šachet, rýh nebo kolem objektů v těchto vykopávkách</t>
  </si>
  <si>
    <t>-1029969130</t>
  </si>
  <si>
    <t>https://podminky.urs.cz/item/CS_URS_2023_02/174101101</t>
  </si>
  <si>
    <t>"Zásyp vykopanou zeminou ve volném terénu"</t>
  </si>
  <si>
    <t>"Odečet vytlačené kubatury lože a obsyp"</t>
  </si>
  <si>
    <t>"Potrubí větev V dle D4:" -1*0,1*(188-142-8,4)</t>
  </si>
  <si>
    <t>"Potrubí větev V dle D4:" -1*(0,3+0,15)*(188-142-8,4)</t>
  </si>
  <si>
    <t>23</t>
  </si>
  <si>
    <t>-653508427</t>
  </si>
  <si>
    <t>"Zásyp kamenivem ve zpevněných plochách a budoucích zpevněných plochách"</t>
  </si>
  <si>
    <t>"Potrubí větev V dle D4:" -1*0,1*(142)</t>
  </si>
  <si>
    <t>"Potrubí větev V dle D4:" -1*(0,3+0,15)*(142)</t>
  </si>
  <si>
    <t>24</t>
  </si>
  <si>
    <t>M</t>
  </si>
  <si>
    <t>58344171</t>
  </si>
  <si>
    <t>štěrkodrť frakce 0/32</t>
  </si>
  <si>
    <t>-1324181549</t>
  </si>
  <si>
    <t>"Zásyp kamenivem ve zpevněných plochách a budoucích zpevněných plochách:" 99,4*1,8*1,2</t>
  </si>
  <si>
    <t>25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</si>
  <si>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</si>
  <si>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</si>
  <si>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1527342915</t>
  </si>
  <si>
    <t>https://podminky.urs.cz/item/CS_URS_2023_02/175151101</t>
  </si>
  <si>
    <t>"Potrubí větev V dle D4:" 1*(0,3+0,15)*(188-8,5)</t>
  </si>
  <si>
    <t>26</t>
  </si>
  <si>
    <t>58337310</t>
  </si>
  <si>
    <t>štěrkopísek frakce 0/4</t>
  </si>
  <si>
    <t>-15750844</t>
  </si>
  <si>
    <t>"Potrubí větev V dle D4:" 1*(0,3+0,15)*(188-8,5)*1,8*1,2</t>
  </si>
  <si>
    <t>27</t>
  </si>
  <si>
    <t>181351003</t>
  </si>
  <si>
    <t>Rozprostření a urovnání ornice v rovině nebo ve svahu sklonu do 1:5 strojně při souvislé ploše do 100 m2, tl. vrstvy do 200 mm</t>
  </si>
  <si>
    <t>1578091741</t>
  </si>
  <si>
    <t>https://podminky.urs.cz/item/CS_URS_2023_02/181351003</t>
  </si>
  <si>
    <t>28</t>
  </si>
  <si>
    <t>181451131</t>
  </si>
  <si>
    <t>Založení trávníku na půdě předem připravené plochy přes 1000 m2 výsevem včetně utažení parkového v rovině nebo na svahu do 1:5</t>
  </si>
  <si>
    <t>-1934356301</t>
  </si>
  <si>
    <t>https://podminky.urs.cz/item/CS_URS_2023_02/181451131</t>
  </si>
  <si>
    <t>29</t>
  </si>
  <si>
    <t>00572410</t>
  </si>
  <si>
    <t>osivo směs travní parková</t>
  </si>
  <si>
    <t>kg</t>
  </si>
  <si>
    <t>1342414914</t>
  </si>
  <si>
    <t>36*0,05 'Přepočtené koeficientem množství</t>
  </si>
  <si>
    <t>Zakládání</t>
  </si>
  <si>
    <t>30</t>
  </si>
  <si>
    <t>211521111</t>
  </si>
  <si>
    <t>Výplň kamenivem do rýh odvodňovacích žeber nebo trativodů bez zhutnění, s úpravou povrchu výplně kamenivem hrubým drceným frakce 63 až 125 mm</t>
  </si>
  <si>
    <t>889910762</t>
  </si>
  <si>
    <t>https://podminky.urs.cz/item/CS_URS_2023_02/211521111</t>
  </si>
  <si>
    <t>31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</si>
  <si>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</si>
  <si>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</si>
  <si>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-1602878566</t>
  </si>
  <si>
    <t>https://podminky.urs.cz/item/CS_URS_2023_02/211971122</t>
  </si>
  <si>
    <t>"Potrubí větev V dle D4 (předpokládaná stabilizace dna v případě nestabilního podloží:" 2*(1+0,2)*(188-8,5)*1,2</t>
  </si>
  <si>
    <t>32</t>
  </si>
  <si>
    <t>69311068</t>
  </si>
  <si>
    <t>geotextilie netkaná separační, ochranná, filtrační, drenážní PP 300g/m2</t>
  </si>
  <si>
    <t>2025447197</t>
  </si>
  <si>
    <t>516,96*1,1845 'Přepočtené koeficientem množství</t>
  </si>
  <si>
    <t>Vodorovné konstrukce</t>
  </si>
  <si>
    <t>33</t>
  </si>
  <si>
    <t>451541111</t>
  </si>
  <si>
    <t>Lože pod potrubí, stoky a drobné objekty v otevřeném výkopu ze štěrkodrtě 0-63 mm</t>
  </si>
  <si>
    <t>157291118</t>
  </si>
  <si>
    <t>https://podminky.urs.cz/item/CS_URS_2023_02/451541111</t>
  </si>
  <si>
    <t>"Starovací a koncová jáma protlaku - podkladní vrstva pro provádění protlaku:" 0,2*(13+9)</t>
  </si>
  <si>
    <t>34</t>
  </si>
  <si>
    <t>451573111</t>
  </si>
  <si>
    <t>Lože pod potrubí, stoky a drobné objekty v otevřeném výkopu z písku a štěrkopísku do 63 mm</t>
  </si>
  <si>
    <t>680412587</t>
  </si>
  <si>
    <t>https://podminky.urs.cz/item/CS_URS_2023_02/451573111</t>
  </si>
  <si>
    <t>"Potrubí větev V dle D4:" 1*0,1*(188-8,5)</t>
  </si>
  <si>
    <t>Ostatní konstrukce a práce, bourání</t>
  </si>
  <si>
    <t>35</t>
  </si>
  <si>
    <t>R920001</t>
  </si>
  <si>
    <t>Dodávka a montáž čerpacích jímek pro čerpání vody ze startovací a koncové jámy protlaku včetně demontáže, včetně všech souvisejících konstrukcí a prací</t>
  </si>
  <si>
    <t>kus</t>
  </si>
  <si>
    <t>-1242471041</t>
  </si>
  <si>
    <t>36</t>
  </si>
  <si>
    <t>R920002</t>
  </si>
  <si>
    <t>Demontáž, výřez nebo výsek stávajícího potrubí v napojení nového řadu včetně odvozu a likvidace vzniké suti včetně všech souvisejících konstrukcí a prací</t>
  </si>
  <si>
    <t>-752623052</t>
  </si>
  <si>
    <t>998</t>
  </si>
  <si>
    <t>Přesun hmot</t>
  </si>
  <si>
    <t>37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</si>
  <si>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</si>
  <si>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</si>
  <si>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-932296633</t>
  </si>
  <si>
    <t>https://podminky.urs.cz/item/CS_URS_2023_02/998276101</t>
  </si>
  <si>
    <t>002 - Větev V - výpis materiálu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</si>
  <si>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</si>
  <si>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</si>
  <si>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</si>
  <si>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</si>
  <si>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131151343</t>
  </si>
  <si>
    <t>Vrtání jamek strojně průměru přes 200 do 300 mm</t>
  </si>
  <si>
    <t>-692713906</t>
  </si>
  <si>
    <t>https://podminky.urs.cz/item/CS_URS_2023_02/131151343</t>
  </si>
  <si>
    <t>"Vrtání patek pro sloupky betonové a ocelové"</t>
  </si>
  <si>
    <t>"Větev V, dle výpisu materiálu D2, pozice --:" 9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</si>
  <si>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</si>
  <si>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</si>
  <si>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</si>
  <si>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-50045814</t>
  </si>
  <si>
    <t>R338002</t>
  </si>
  <si>
    <t>orientační sloupek poplastovaný s patkou a modrobílým lemováním ploché těsnění s kovovými segmenty</t>
  </si>
  <si>
    <t>909697569</t>
  </si>
  <si>
    <t>Trubní vedení</t>
  </si>
  <si>
    <t>857242122</t>
  </si>
  <si>
    <t>Montáž litinových tvarovek na potrubí litinovém tlakovém jednoosých na potrubí z trub přírubových v otevřeném výkopu, kanálu nebo v šachtě DN 80</t>
  </si>
  <si>
    <t>-990743112</t>
  </si>
  <si>
    <t>https://podminky.urs.cz/item/CS_URS_2023_02/857242122</t>
  </si>
  <si>
    <t>R552001</t>
  </si>
  <si>
    <t>přírubové koleno s patkou prodloužené DN80 PN 16 tvárná litina médium pitná voda</t>
  </si>
  <si>
    <t>941868793</t>
  </si>
  <si>
    <t>"Větev V, dle výpisu materiálu D2, pozice --:" 1</t>
  </si>
  <si>
    <t>R552002</t>
  </si>
  <si>
    <t>FF-kus DN80 PN 16 délka 500 mm tvárná litina médium pitná voda</t>
  </si>
  <si>
    <t>-1252091765</t>
  </si>
  <si>
    <t>R552003</t>
  </si>
  <si>
    <t>FF-kus DN80 PN 16 délka 1000 mm tvárná litina médium pitná voda</t>
  </si>
  <si>
    <t>-1663510819</t>
  </si>
  <si>
    <t>857262122</t>
  </si>
  <si>
    <t>Montáž litinových tvarovek na potrubí litinovém tlakovém jednoosých na potrubí z trub přírubových v otevřeném výkopu, kanálu nebo v šachtě DN 100</t>
  </si>
  <si>
    <t>996804814</t>
  </si>
  <si>
    <t>https://podminky.urs.cz/item/CS_URS_2023_02/857262122</t>
  </si>
  <si>
    <t>R552004</t>
  </si>
  <si>
    <t>příruba PP-V D110 PN16</t>
  </si>
  <si>
    <t>-739582005</t>
  </si>
  <si>
    <t>"Větev V, dle výpisu materiálu D2, pozice --:" 10</t>
  </si>
  <si>
    <t>R552005</t>
  </si>
  <si>
    <t>FFK 22 1/2° DN100 PN16 přírubové koleno tvárná litina médium pitná voda</t>
  </si>
  <si>
    <t>-316448561</t>
  </si>
  <si>
    <t>"Větev V, dle výpisu materiálu D2, pozice --:" 2</t>
  </si>
  <si>
    <t>R552006</t>
  </si>
  <si>
    <t>FFK 30° DN100 PN16 přírubové koleno tvárná litina médium pitná voda</t>
  </si>
  <si>
    <t>1102632512</t>
  </si>
  <si>
    <t>R552007</t>
  </si>
  <si>
    <t>FFK 45° DN100 PN16 přírubové koleno tvárná litina médium pitná voda</t>
  </si>
  <si>
    <t>-72029449</t>
  </si>
  <si>
    <t>"Větev V, dle výpisu materiálu D2, pozice --:" 3</t>
  </si>
  <si>
    <t>R552008</t>
  </si>
  <si>
    <t>FF-kus DN100 PN 16 délka 500 mm tvárná litina médium pitná voda</t>
  </si>
  <si>
    <t>-1258219252</t>
  </si>
  <si>
    <t>857264122</t>
  </si>
  <si>
    <t>Montáž litinových tvarovek na potrubí litinovém tlakovém odbočných na potrubí z trub přírubových v otevřeném výkopu, kanálu nebo v šachtě DN 100</t>
  </si>
  <si>
    <t>659681602</t>
  </si>
  <si>
    <t>https://podminky.urs.cz/item/CS_URS_2023_02/857264122</t>
  </si>
  <si>
    <t>R558001</t>
  </si>
  <si>
    <t>T-kus přírubový DN100/DN80 PN16 tvárná litina médium pitná voda</t>
  </si>
  <si>
    <t>1768691354</t>
  </si>
  <si>
    <t>857352122</t>
  </si>
  <si>
    <t>Montáž litinových tvarovek na potrubí litinovém tlakovém jednoosých na potrubí z trub přírubových v otevřeném výkopu, kanálu nebo v šachtě DN 200</t>
  </si>
  <si>
    <t>-575094717</t>
  </si>
  <si>
    <t>https://podminky.urs.cz/item/CS_URS_2023_02/857352122</t>
  </si>
  <si>
    <t>R552009</t>
  </si>
  <si>
    <t>multitoleranční spojka DN200 s přírubou a hrdlem PN16 tvárná litina médium pitná voda</t>
  </si>
  <si>
    <t>-340818906</t>
  </si>
  <si>
    <t>857354122</t>
  </si>
  <si>
    <t>Montáž litinových tvarovek na potrubí litinovém tlakovém odbočných na potrubí z trub přírubových v otevřeném výkopu, kanálu nebo v šachtě DN 200</t>
  </si>
  <si>
    <t>205622028</t>
  </si>
  <si>
    <t>https://podminky.urs.cz/item/CS_URS_2023_02/857354122</t>
  </si>
  <si>
    <t>R558002</t>
  </si>
  <si>
    <t>T-kus přírubový DN200/DN100 PN16 tvárná litina médium pitná voda</t>
  </si>
  <si>
    <t>795974904</t>
  </si>
  <si>
    <t>871251211</t>
  </si>
  <si>
    <t>Montáž vodovodního potrubí z plastů v otevřeném výkopu z polyetylenu PE 100 svařovaných elektrotvarovkou SDR 11/PN16 D 110 x 10,0 mm</t>
  </si>
  <si>
    <t>-1195022740</t>
  </si>
  <si>
    <t>https://podminky.urs.cz/item/CS_URS_2023_02/871251211</t>
  </si>
  <si>
    <t>"Větev V, dle výpisu materiálu D2, pozice --:" 188</t>
  </si>
  <si>
    <t>28613116</t>
  </si>
  <si>
    <t>trubka vodovodní PE100 RC PN 16 SDR11 110x10,0mm</t>
  </si>
  <si>
    <t>660038399</t>
  </si>
  <si>
    <t>188*1,015 'Přepočtené koeficientem množství</t>
  </si>
  <si>
    <t>877251101</t>
  </si>
  <si>
    <t>Montáž tvarovek na vodovodním plastovém potrubí z polyetylenu PE 100 elektrotvarovek SDR 11/PN16 spojek, oblouků nebo redukcí d 110</t>
  </si>
  <si>
    <t>-1658949100</t>
  </si>
  <si>
    <t>https://podminky.urs.cz/item/CS_URS_2023_02/877251101</t>
  </si>
  <si>
    <t>28615975</t>
  </si>
  <si>
    <t>elektrospojka SDR11 PE 100 PN16 D 110mm</t>
  </si>
  <si>
    <t>-694707183</t>
  </si>
  <si>
    <t>"Větev V, dle výpisu materiálu D2, pozice --:" 13</t>
  </si>
  <si>
    <t>28653136</t>
  </si>
  <si>
    <t>nákružek lemový PE 100 SDR11 110mm</t>
  </si>
  <si>
    <t>856595773</t>
  </si>
  <si>
    <t>28614978</t>
  </si>
  <si>
    <t>elektroredukce PE 100 PN16 D 110-90mm</t>
  </si>
  <si>
    <t>-54914387</t>
  </si>
  <si>
    <t>877251110</t>
  </si>
  <si>
    <t>Montáž tvarovek na vodovodním plastovém potrubí z polyetylenu PE 100 elektrotvarovek SDR 11/PN16 kolen 45° d 110</t>
  </si>
  <si>
    <t>2089546019</t>
  </si>
  <si>
    <t>https://podminky.urs.cz/item/CS_URS_2023_02/877251110</t>
  </si>
  <si>
    <t>28614949</t>
  </si>
  <si>
    <t>elektrokoleno 45° PE 100 PN16 D 110mm</t>
  </si>
  <si>
    <t>-474781672</t>
  </si>
  <si>
    <t>R286001</t>
  </si>
  <si>
    <t>koleno 15° d110 PE100 SDR11 PN10/16 médium pitná voda</t>
  </si>
  <si>
    <t>784953708</t>
  </si>
  <si>
    <t>R286002</t>
  </si>
  <si>
    <t>koleno 30° d110 PE100 SDR11 PN10/16 médium pitná voda</t>
  </si>
  <si>
    <t>-1175516089</t>
  </si>
  <si>
    <t>892271111</t>
  </si>
  <si>
    <t>Tlakové zkoušky vodou na potrubí DN 100 nebo 125</t>
  </si>
  <si>
    <t>-805378256</t>
  </si>
  <si>
    <t>https://podminky.urs.cz/item/CS_URS_2023_02/892271111</t>
  </si>
  <si>
    <t>892273122</t>
  </si>
  <si>
    <t>Proplach a dezinfekce vodovodního potrubí DN od 80 do 125</t>
  </si>
  <si>
    <t>-806225520</t>
  </si>
  <si>
    <t>https://podminky.urs.cz/item/CS_URS_2023_02/892273122</t>
  </si>
  <si>
    <t>892372111</t>
  </si>
  <si>
    <t>Tlakové zkoušky vodou zabezpečení konců potrubí při tlakových zkouškách DN do 300</t>
  </si>
  <si>
    <t>1718859003</t>
  </si>
  <si>
    <t>https://podminky.urs.cz/item/CS_URS_2023_02/892372111</t>
  </si>
  <si>
    <t>894812331</t>
  </si>
  <si>
    <t>Revizní a čistící šachta z polypropylenu PP pro hladké trouby DN 600 roura šachtová korugovaná, světlé hloubky 1 000 mm</t>
  </si>
  <si>
    <t>1521619898</t>
  </si>
  <si>
    <t>https://podminky.urs.cz/item/CS_URS_2023_02/894812331</t>
  </si>
  <si>
    <t>"Opláštění kalníku dle D1:" 1</t>
  </si>
  <si>
    <t>894812339</t>
  </si>
  <si>
    <t>Revizní a čistící šachta z polypropylenu PP pro hladké trouby DN 600 Příplatek k cenám 2331 - 2334 za uříznutí šachtové roury</t>
  </si>
  <si>
    <t>1590508632</t>
  </si>
  <si>
    <t>https://podminky.urs.cz/item/CS_URS_2023_02/894812339</t>
  </si>
  <si>
    <t>894812356</t>
  </si>
  <si>
    <t>Revizní a čistící šachta z polypropylenu PP pro hladké trouby DN 600 poklop (mříž) litinový pro třídu zatížení B125 s betonovým prstencem</t>
  </si>
  <si>
    <t>650959881</t>
  </si>
  <si>
    <t>https://podminky.urs.cz/item/CS_URS_2023_02/894812356</t>
  </si>
  <si>
    <t>899713111</t>
  </si>
  <si>
    <t>Orientační tabulky na vodovodních a kanalizačních řadech na sloupku ocelovém nebo betonovém</t>
  </si>
  <si>
    <t>-806180359</t>
  </si>
  <si>
    <t>"Větev V, dle výpisu materiálu D2 (B.9), pozice --:" 9</t>
  </si>
  <si>
    <t>R284001</t>
  </si>
  <si>
    <t>vodařská orientační tabulka, včetně znaků</t>
  </si>
  <si>
    <t>76700583</t>
  </si>
  <si>
    <t>38</t>
  </si>
  <si>
    <t>899722113</t>
  </si>
  <si>
    <t>Krytí potrubí z plastů výstražnou fólií z PVC šířky 34 cm</t>
  </si>
  <si>
    <t>-1224373599</t>
  </si>
  <si>
    <t>https://podminky.urs.cz/item/CS_URS_2023_02/899722113</t>
  </si>
  <si>
    <t>"Větev V, dle výpisu materiálu D2 (B.9), pozice --:" 188</t>
  </si>
  <si>
    <t>39</t>
  </si>
  <si>
    <t>899911218</t>
  </si>
  <si>
    <t>Kluzné objímky (pojízdná sedla) pro zasunutí potrubí do chráničky výšky 19 mm vnějšího průměru potrubí přes 128 do 133 mm</t>
  </si>
  <si>
    <t>1245904400</t>
  </si>
  <si>
    <t>https://podminky.urs.cz/item/CS_URS_2023_02/899911218</t>
  </si>
  <si>
    <t>"Větev V, dle výpisu materiálu D2, pozice --:" 8</t>
  </si>
  <si>
    <t>40</t>
  </si>
  <si>
    <t>899913143</t>
  </si>
  <si>
    <t>Koncové uzavírací manžety chrániček DN potrubí x DN chráničky DN 100 x 250</t>
  </si>
  <si>
    <t>838113621</t>
  </si>
  <si>
    <t>https://podminky.urs.cz/item/CS_URS_2023_02/899913143</t>
  </si>
  <si>
    <t>41</t>
  </si>
  <si>
    <t>899914112</t>
  </si>
  <si>
    <t>Montáž ocelové chráničky v otevřeném výkopu vnějšího průměru D 219 x 10 mm</t>
  </si>
  <si>
    <t>656623997</t>
  </si>
  <si>
    <t>https://podminky.urs.cz/item/CS_URS_2023_02/899914112</t>
  </si>
  <si>
    <t>"Větev V, dle výpisu materiálu D2, pozice --:" 8,5</t>
  </si>
  <si>
    <t>42</t>
  </si>
  <si>
    <t>55283929</t>
  </si>
  <si>
    <t>trubka ocelová bezešvá hladká jakost 11 353 219x8,0mm</t>
  </si>
  <si>
    <t>-1690135830</t>
  </si>
  <si>
    <t>85</t>
  </si>
  <si>
    <t xml:space="preserve"> Potrubí z trub litinových</t>
  </si>
  <si>
    <t>43</t>
  </si>
  <si>
    <t>R858003</t>
  </si>
  <si>
    <t>Dodávka a montáž spojovacího materiálu - přírubový spoj nerezový DN 80, PN 10/16 včetně všech souvisejícíh konstrukcí a prací</t>
  </si>
  <si>
    <t>-1948691891</t>
  </si>
  <si>
    <t>"Větev V, dle výpisu materiálu D2, pozice -- (a skladba spoje):" 10</t>
  </si>
  <si>
    <t>44</t>
  </si>
  <si>
    <t>R858004</t>
  </si>
  <si>
    <t>Dodávka a montáž spojovacího materiálu - přírubový spoj nerezový DN 100, PN 10/16 včetně všech souvisejícíh konstrukcí a prací</t>
  </si>
  <si>
    <t>1506088424</t>
  </si>
  <si>
    <t>"Větev V, dle výpisu materiálu D2, pozice -- (a skladba spoje):" 18</t>
  </si>
  <si>
    <t>45</t>
  </si>
  <si>
    <t>R858005</t>
  </si>
  <si>
    <t>Dodávka a montáž spojovacího materiálu - přírubový spoj nerezový DN 200, PN 10/16 včetně všech souvisejícíh konstrukcí a prací</t>
  </si>
  <si>
    <t>1683935839</t>
  </si>
  <si>
    <t>"Větev V, dle výpisu materiálu D2, pozice -- (a skladba spoje):" 2</t>
  </si>
  <si>
    <t>89</t>
  </si>
  <si>
    <t xml:space="preserve"> Ostatní konstrukce</t>
  </si>
  <si>
    <t>46</t>
  </si>
  <si>
    <t>891241112</t>
  </si>
  <si>
    <t>Montáž vodovodních armatur na potrubí šoupátek nebo klapek uzavíracích v otevřeném výkopu nebo v šachtách s osazením zemní soupravy (bez poklopů) DN 80</t>
  </si>
  <si>
    <t>-414155904</t>
  </si>
  <si>
    <t>https://podminky.urs.cz/item/CS_URS_2023_02/891241112</t>
  </si>
  <si>
    <t>47</t>
  </si>
  <si>
    <t>42221303</t>
  </si>
  <si>
    <t>šoupátko pitná voda litina GGG 50 krátká stavební dl PN10/16 DN 80x180mm</t>
  </si>
  <si>
    <t>-1973843123</t>
  </si>
  <si>
    <t>P</t>
  </si>
  <si>
    <t>Poznámka k položce:_x000D_
Uzavírací víkové přírubové šoupátko klínové měkcetěsnící DN 80, PN 16, L = 180 mm_x000D_
- těleso tvárná litina EN-JS 1030 (GGG-40)_x000D_
- vřeteno s válcovaným závitem nerez ocel 13% Cr_x000D_
- celoplošně pogumovaný klín pryží z EPDM_x000D_
- šrouby víka nerez ocel_x000D_
- epoxidový nástřik vně i uvnitř_x000D_
- médium pitná voda</t>
  </si>
  <si>
    <t>48</t>
  </si>
  <si>
    <t>891261112</t>
  </si>
  <si>
    <t>Montáž vodovodních armatur na potrubí šoupátek nebo klapek uzavíracích v otevřeném výkopu nebo v šachtách s osazením zemní soupravy (bez poklopů) DN 100</t>
  </si>
  <si>
    <t>503911810</t>
  </si>
  <si>
    <t>https://podminky.urs.cz/item/CS_URS_2023_02/891261112</t>
  </si>
  <si>
    <t>49</t>
  </si>
  <si>
    <t>42221304</t>
  </si>
  <si>
    <t>šoupátko pitná voda litina GGG 50 krátká stavební dl PN10/16 DN 100x190mm</t>
  </si>
  <si>
    <t>-1338902557</t>
  </si>
  <si>
    <t>50</t>
  </si>
  <si>
    <t>891247112</t>
  </si>
  <si>
    <t>Montáž vodovodních armatur na potrubí hydrantů podzemních (bez osazení poklopů) DN 80</t>
  </si>
  <si>
    <t>359179090</t>
  </si>
  <si>
    <t>https://podminky.urs.cz/item/CS_URS_2023_02/891247112</t>
  </si>
  <si>
    <t>"Větev V, dle výpisu materiálu D2, pozice --:" 3+1</t>
  </si>
  <si>
    <t>51</t>
  </si>
  <si>
    <t>42273590</t>
  </si>
  <si>
    <t>hydrant podzemní DN 80 PN 16 jednoduchý uzávěr krycí v 1250mm</t>
  </si>
  <si>
    <t>-478675933</t>
  </si>
  <si>
    <t>52</t>
  </si>
  <si>
    <t>R442001</t>
  </si>
  <si>
    <t>odvzdušňovací souprava DN80 PN16 s přírubou</t>
  </si>
  <si>
    <t>2107912924</t>
  </si>
  <si>
    <t>53</t>
  </si>
  <si>
    <t>899401112</t>
  </si>
  <si>
    <t>Osazení poklopů litinových šoupátkových</t>
  </si>
  <si>
    <t>654673340</t>
  </si>
  <si>
    <t>"Větev V, dle výpisu materiálu D2, pozice --:" 5</t>
  </si>
  <si>
    <t>54</t>
  </si>
  <si>
    <t>55241104</t>
  </si>
  <si>
    <t>poklop šoupátkový litinový bez ventilace tř D400 v samonivelačním rámu</t>
  </si>
  <si>
    <t>-1805407222</t>
  </si>
  <si>
    <t>Poznámka k položce:_x000D_
Poklop šoupátkový s předlitým nápisem „VODA“_x000D_
- šedá litina_x000D_
- asfaltový nátěr vně i uvnitř</t>
  </si>
  <si>
    <t>55</t>
  </si>
  <si>
    <t>42210050</t>
  </si>
  <si>
    <t>deska podkladová uličního poklopu litinového šoupatového</t>
  </si>
  <si>
    <t>-639412733</t>
  </si>
  <si>
    <t>56</t>
  </si>
  <si>
    <t>899401113</t>
  </si>
  <si>
    <t>Osazení poklopů litinových hydrantových</t>
  </si>
  <si>
    <t>-244349731</t>
  </si>
  <si>
    <t>"Větev V, dle výpisu materiálu D2, pozice --:" 4</t>
  </si>
  <si>
    <t>57</t>
  </si>
  <si>
    <t>55241105</t>
  </si>
  <si>
    <t>poklop hydrantový litinový bez ventilace tř D400 v samonivelačním rámu</t>
  </si>
  <si>
    <t>-1647267860</t>
  </si>
  <si>
    <t>Poznámka k položce:_x000D_
poklop hydrantový samonivelační s předlitým nápisem „HYDRANT“_x000D_
- tvárná litina_x000D_
- asfaltový nátěr vně i uvnitř</t>
  </si>
  <si>
    <t>58</t>
  </si>
  <si>
    <t>42210052</t>
  </si>
  <si>
    <t>deska podkladová uličního poklopu litinového hydrantového</t>
  </si>
  <si>
    <t>-422166850</t>
  </si>
  <si>
    <t>59</t>
  </si>
  <si>
    <t>R890002</t>
  </si>
  <si>
    <t>Zkouška hydrantů a ovladatelnosti armatur včetně všech souvisejících konstrukcí a prací</t>
  </si>
  <si>
    <t>64</t>
  </si>
  <si>
    <t>-1865281050</t>
  </si>
  <si>
    <t>60</t>
  </si>
  <si>
    <t>R899101</t>
  </si>
  <si>
    <t>Dodávka a montáž betonových opěrných bloků včetně všech souvisejících konstrukcí a prací</t>
  </si>
  <si>
    <t>-1698922711</t>
  </si>
  <si>
    <t>61</t>
  </si>
  <si>
    <t>R899102</t>
  </si>
  <si>
    <t>Dodávka a montáž vyhledávacího vodiče CYY 6 mm2 včetně kontroly funkčnosti včetně všech souvisejících konstrukcí a prací</t>
  </si>
  <si>
    <t>1065368719</t>
  </si>
  <si>
    <t>62</t>
  </si>
  <si>
    <t>R899103</t>
  </si>
  <si>
    <t>Dodávka a montáž zemní souprava teleskopická 1,1 – 1,8 m pro šoupátka DN80 včetně všech souvisejících konstrukcí a prací</t>
  </si>
  <si>
    <t>1976380411</t>
  </si>
  <si>
    <t>63</t>
  </si>
  <si>
    <t>R899104</t>
  </si>
  <si>
    <t>Dodávka a montáž zemní souprava teleskopická 1,3 – 1,8 m pro šoupátka DN100 včetně všech souvisejících konstrukcí a prací</t>
  </si>
  <si>
    <t>1878495524</t>
  </si>
  <si>
    <t>-631724670</t>
  </si>
  <si>
    <t>003 - Vodovodní přípojky - výkopové práce</t>
  </si>
  <si>
    <t>-1898184765</t>
  </si>
  <si>
    <t>"Trávník:"</t>
  </si>
  <si>
    <t>"Potrubí přípojky k RD dle D4:" 0,8*2,5</t>
  </si>
  <si>
    <t>"Potrubí přípojky k RD dle D4 - rozšíření pro vodoměrnou šachtu:" 2*1,7</t>
  </si>
  <si>
    <t>774358555</t>
  </si>
  <si>
    <t>"Potrubí přípojky k RD dle D4:" 0,8*2,5*((2,92+1,65)/2)</t>
  </si>
  <si>
    <t>"Potrubí přípojky k RD dle D4 - rozšíření pro vodoměrnou šachtu:" 2*1,7*2</t>
  </si>
  <si>
    <t>"Potrubí přípojky k RD dle D4:" -0,2*0,8*2,5</t>
  </si>
  <si>
    <t>"Potrubí přípojky k RD dle D4 - rozšíření pro vodoměrnou šachtu:" -0,2*2*1,7</t>
  </si>
  <si>
    <t>"Potrubí přípojky Koupaliště 1 dle D4:" 0,8*2,15*((1,72+1,55)/2)</t>
  </si>
  <si>
    <t>"Potrubí přípojky Koupaliště 1 dle D4 - rozšíření pro vodoměrnou šachtu:" 2*1,7*2</t>
  </si>
  <si>
    <t>"Potrubí přípojky Koupaliště 2 dle D4:" 0,8*2,15*1,75</t>
  </si>
  <si>
    <t>"Potrubí přípojky Koupaliště 2 dle D4 - rozšíření pro vodoměrnou šachtu:" 2*1,7*2</t>
  </si>
  <si>
    <t>-1108401860</t>
  </si>
  <si>
    <t>"Potrubí přípojky k RD dle D4:" 2*2,5*((2,92+1,65)/2)</t>
  </si>
  <si>
    <t>"Potrubí přípojky k RD dle D4 - rozšíření pro vodoměrnou šachtu:" 2*2*2</t>
  </si>
  <si>
    <t>"Potrubí přípojky Koupaliště 1 dle D4:" 2*2,15*((1,72+1,55)/2)</t>
  </si>
  <si>
    <t>"Potrubí přípojky Koupaliště 1 dle D4 - rozšíření pro vodoměrnou šachtu:" 2*2*2</t>
  </si>
  <si>
    <t>"Potrubí přípojky Koupaliště 2 dle D4:" 2*2,15*1,75</t>
  </si>
  <si>
    <t>"Potrubí přípojky Koupaliště 2 dle D4 - rozšíření pro vodoměrnou šachtu:" 2*2*2</t>
  </si>
  <si>
    <t>1455608636</t>
  </si>
  <si>
    <t>-546255939</t>
  </si>
  <si>
    <t>"Zásypy zpětně použitou vhodnou zeminou:" 6,108</t>
  </si>
  <si>
    <t>304912817</t>
  </si>
  <si>
    <t>"Zásypy zpětně použitou vhodnou zeminou:" -6,108</t>
  </si>
  <si>
    <t>-1492723285</t>
  </si>
  <si>
    <t>-1326332775</t>
  </si>
  <si>
    <t>1028476286</t>
  </si>
  <si>
    <t>23,604*2 'Přepočtené koeficientem množství</t>
  </si>
  <si>
    <t>576996750</t>
  </si>
  <si>
    <t>666707096</t>
  </si>
  <si>
    <t>"Odečet vytlačené kubatury, lože, obsyp a šachta"</t>
  </si>
  <si>
    <t>"Potrubí přípojky k RD dle D4:" -0,8*2,5*0,1</t>
  </si>
  <si>
    <t>"Potrubí přípojky k RD dle D4 - rozšíření pro vodoměrnou šachtu (použita frakce 16/32):" -2*1,7*0,15</t>
  </si>
  <si>
    <t>"Potrubí přípojky k RD dle D4:" -0,8*2,5*0,35</t>
  </si>
  <si>
    <t>"Vodoměrná šachta:" -1,1*1,4*1,8</t>
  </si>
  <si>
    <t>478199573</t>
  </si>
  <si>
    <t>"Potrubí přípojky Koupaliště 1 dle D4:" -0,8*2,15*0,1</t>
  </si>
  <si>
    <t>"Potrubí přípojky Koupaliště 1 dle D4 - rozšíření pro vodoměrnou šachtu (použita frakce 16/32):" -2*1,7*0,15</t>
  </si>
  <si>
    <t>"Potrubí přípojky Koupaliště 2 dle D4:" -0,8*2,15*0,1</t>
  </si>
  <si>
    <t>"Potrubí přípojky Koupaliště 2 dle D4 - rozšíření pro vodoměrnou šachtu (použita frakce 16/32):" -2*1,7*0,15</t>
  </si>
  <si>
    <t>"Potrubí přípojky Koupaliště 1 dle D4:" -0,8*2,15*0,35</t>
  </si>
  <si>
    <t>"Potrubí přípojky Koupaliště 2 dle D4:" -0,8*2,15*0,35</t>
  </si>
  <si>
    <t>"Vodoměrná šachta:" -2*1,1*1,4*1,8</t>
  </si>
  <si>
    <t>-562541649</t>
  </si>
  <si>
    <t>"Zásyp kamenivem ve zpevněných plochách a budoucích zpevněných plochách:" 11,31*1,8*1,2</t>
  </si>
  <si>
    <t>-1443030813</t>
  </si>
  <si>
    <t>"Potrubí přípojky k RD dle D4:" 0,8*2,5*0,35</t>
  </si>
  <si>
    <t>"Potrubí přípojky Koupaliště 1 dle D4:" 0,8*2,15*0,35</t>
  </si>
  <si>
    <t>"Potrubí přípojky Koupaliště 2 dle D4:" 0,8*2,15*0,35</t>
  </si>
  <si>
    <t>34959792</t>
  </si>
  <si>
    <t>"Potrubí přípojky k RD dle D4:" 0,8*2,5*0,35*1,8*1,2</t>
  </si>
  <si>
    <t>"Potrubí přípojky Koupaliště 1 dle D4:" 0,8*2,15*0,35*1,8*1,2</t>
  </si>
  <si>
    <t>"Potrubí přípojky Koupaliště 2 dle D4:" 0,8*2,15*0,35*1,8*1,2</t>
  </si>
  <si>
    <t>-134859015</t>
  </si>
  <si>
    <t>-616717668</t>
  </si>
  <si>
    <t>-1459691591</t>
  </si>
  <si>
    <t>5,4*0,05 'Přepočtené koeficientem množství</t>
  </si>
  <si>
    <t>-495338394</t>
  </si>
  <si>
    <t>"Potrubí přípojky k RD dle D4:" 0,8*2,5*0,1</t>
  </si>
  <si>
    <t>"Potrubí přípojky k RD dle D4 - rozšíření pro vodoměrnou šachtu (použita frakce 16/32):" 2*1,7*0,15</t>
  </si>
  <si>
    <t>"Potrubí přípojky Koupaliště 1 dle D4:" 0,8*2,15*0,1</t>
  </si>
  <si>
    <t>"Potrubí přípojky Koupaliště 1 dle D4 - rozšíření pro vodoměrnou šachtu (použita frakce 16/32):" 2*1,7*0,15</t>
  </si>
  <si>
    <t>"Potrubí přípojky Koupaliště 2 dle D4:" 0,8*2,15*0,1</t>
  </si>
  <si>
    <t>"Potrubí přípojky Koupaliště 2 dle D4 - rozšíření pro vodoměrnou šachtu (použita frakce 16/32):" 2*1,7*0,15</t>
  </si>
  <si>
    <t>R900001</t>
  </si>
  <si>
    <t>Demontáž, odvoz a likvidace (včetně poplatku za skládku) stávající vodoměrné šachty včetně nutných výkopů a zásypů a uvedení do původního stavu včetně všech souvisejících konstrukcí a prací</t>
  </si>
  <si>
    <t>-813595066</t>
  </si>
  <si>
    <t>-2130452226</t>
  </si>
  <si>
    <t>004 - Vodovodní přípojky - výpis materiálu</t>
  </si>
  <si>
    <t>PSV - Práce a dodávky PSV</t>
  </si>
  <si>
    <t xml:space="preserve">    722 - Zdravotechnika - vnitřní vodovod</t>
  </si>
  <si>
    <t>871161211</t>
  </si>
  <si>
    <t>Montáž vodovodního potrubí z plastů v otevřeném výkopu z polyetylenu PE 100 svařovaných elektrotvarovkou SDR 11/PN16 D 32 x 3,0 mm</t>
  </si>
  <si>
    <t>2080770152</t>
  </si>
  <si>
    <t>https://podminky.urs.cz/item/CS_URS_2023_02/871161211</t>
  </si>
  <si>
    <t>"Dle výpisu materiálu, dle D4, pozice -- (přípojky):" 2,5+1</t>
  </si>
  <si>
    <t>28613110</t>
  </si>
  <si>
    <t>trubka vodovodní PE100 RC PN 16 SDR11 32x3,0mm</t>
  </si>
  <si>
    <t>-1271003131</t>
  </si>
  <si>
    <t>3,5*1,015 'Přepočtené koeficientem množství</t>
  </si>
  <si>
    <t>871211211</t>
  </si>
  <si>
    <t>Montáž vodovodního potrubí z plastů v otevřeném výkopu z polyetylenu PE 100 svařovaných elektrotvarovkou SDR 11/PN16 D 63 x 5,8 mm</t>
  </si>
  <si>
    <t>462824651</t>
  </si>
  <si>
    <t>https://podminky.urs.cz/item/CS_URS_2023_02/871211211</t>
  </si>
  <si>
    <t>"Dle výpisu materiálu, dle D4, pozice -- (přípojky):" 5,5+1+1</t>
  </si>
  <si>
    <t>28613113</t>
  </si>
  <si>
    <t>trubka vodovodní PE100 RC PN 16 SDR11 63x5,8mm</t>
  </si>
  <si>
    <t>183180250</t>
  </si>
  <si>
    <t>7,5*1,015 'Přepočtené koeficientem množství</t>
  </si>
  <si>
    <t>877161101</t>
  </si>
  <si>
    <t>Montáž tvarovek na vodovodním plastovém potrubí z polyetylenu PE 100 elektrotvarovek SDR 11/PN16 spojek, oblouků nebo redukcí d 32</t>
  </si>
  <si>
    <t>1466288370</t>
  </si>
  <si>
    <t>https://podminky.urs.cz/item/CS_URS_2023_02/877161101</t>
  </si>
  <si>
    <t>R286101</t>
  </si>
  <si>
    <t>nástavcový uzávěr DN25</t>
  </si>
  <si>
    <t>-924927748</t>
  </si>
  <si>
    <t>R286102</t>
  </si>
  <si>
    <t>tvarovka ISO vnitřní závit DN25</t>
  </si>
  <si>
    <t>1038321880</t>
  </si>
  <si>
    <t>R286103</t>
  </si>
  <si>
    <t>tvarovka ISO vnější závit DN25</t>
  </si>
  <si>
    <t>-892523096</t>
  </si>
  <si>
    <t>877161110</t>
  </si>
  <si>
    <t>Montáž tvarovek na vodovodním plastovém potrubí z polyetylenu PE 100 elektrotvarovek SDR 11/PN16 kolen 45° d 32</t>
  </si>
  <si>
    <t>909761402</t>
  </si>
  <si>
    <t>https://podminky.urs.cz/item/CS_URS_2023_02/877161110</t>
  </si>
  <si>
    <t>28615010</t>
  </si>
  <si>
    <t>elektrokoleno 45° PE 100 PN16 D 32mm</t>
  </si>
  <si>
    <t>-1795973064</t>
  </si>
  <si>
    <t>877161112</t>
  </si>
  <si>
    <t>Montáž tvarovek na vodovodním plastovém potrubí z polyetylenu PE 100 elektrotvarovek SDR 11/PN16 kolen 90° d 32</t>
  </si>
  <si>
    <t>-951651637</t>
  </si>
  <si>
    <t>https://podminky.urs.cz/item/CS_URS_2023_02/877161112</t>
  </si>
  <si>
    <t>28653052</t>
  </si>
  <si>
    <t>elektrokoleno 90° PE 100 D 32mm</t>
  </si>
  <si>
    <t>1075062770</t>
  </si>
  <si>
    <t>877211101</t>
  </si>
  <si>
    <t>Montáž tvarovek na vodovodním plastovém potrubí z polyetylenu PE 100 elektrotvarovek SDR 11/PN16 spojek, oblouků nebo redukcí d 63</t>
  </si>
  <si>
    <t>-646324122</t>
  </si>
  <si>
    <t>https://podminky.urs.cz/item/CS_URS_2023_02/877211101</t>
  </si>
  <si>
    <t>R286201</t>
  </si>
  <si>
    <t>nástavcový uzávěr DN50</t>
  </si>
  <si>
    <t>-1580871375</t>
  </si>
  <si>
    <t>R286202</t>
  </si>
  <si>
    <t>tvarovka ISO vnitřní závit DN50</t>
  </si>
  <si>
    <t>2012009299</t>
  </si>
  <si>
    <t>R286203</t>
  </si>
  <si>
    <t>tvarovka ISO vnější závit DN50</t>
  </si>
  <si>
    <t>544403935</t>
  </si>
  <si>
    <t>877211112</t>
  </si>
  <si>
    <t>Montáž tvarovek na vodovodním plastovém potrubí z polyetylenu PE 100 elektrotvarovek SDR 11/PN16 kolen 90° d 63</t>
  </si>
  <si>
    <t>1580559263</t>
  </si>
  <si>
    <t>https://podminky.urs.cz/item/CS_URS_2023_02/877211112</t>
  </si>
  <si>
    <t>28653055</t>
  </si>
  <si>
    <t>elektrokoleno 90° PE 100 D 63mm</t>
  </si>
  <si>
    <t>-878110418</t>
  </si>
  <si>
    <t>877251122</t>
  </si>
  <si>
    <t>Montáž tvarovek na vodovodním plastovém potrubí z polyetylenu PE 100 elektrotvarovek SDR 11/PN16 T-kusů navrtávacích s 360° otočnou odbočkou d 110/32</t>
  </si>
  <si>
    <t>-551842583</t>
  </si>
  <si>
    <t>https://podminky.urs.cz/item/CS_URS_2023_02/877251122</t>
  </si>
  <si>
    <t>28614050</t>
  </si>
  <si>
    <t>tvarovka T-kus navrtávací s ventilem, s odbočkou 360° D 110-32mm</t>
  </si>
  <si>
    <t>-1433247263</t>
  </si>
  <si>
    <t>877251123</t>
  </si>
  <si>
    <t>Montáž tvarovek na vodovodním plastovém potrubí z polyetylenu PE 100 elektrotvarovek SDR 11/PN16 T-kusů navrtávacích s 360° otočnou odbočkou d 110/40</t>
  </si>
  <si>
    <t>-1900630397</t>
  </si>
  <si>
    <t>https://podminky.urs.cz/item/CS_URS_2023_02/877251123</t>
  </si>
  <si>
    <t>28614051</t>
  </si>
  <si>
    <t>tvarovka T-kus navrtávací s ventilem, s odbočkou 360° D 110-63mm</t>
  </si>
  <si>
    <t>-810335070</t>
  </si>
  <si>
    <t>891161321</t>
  </si>
  <si>
    <t>Montáž vodovodních armatur na potrubí šoupátek pro domovní přípojky se závitovými konci PN16 G 1"</t>
  </si>
  <si>
    <t>-1384606999</t>
  </si>
  <si>
    <t>https://podminky.urs.cz/item/CS_URS_2023_02/891161321</t>
  </si>
  <si>
    <t>"Dle výpisu materiálu, dle D4, pozice -- (přípojky):" 1</t>
  </si>
  <si>
    <t>R422001</t>
  </si>
  <si>
    <t>kombinované navrtávací šoupě DN25 pro domovní přípojky</t>
  </si>
  <si>
    <t>280812536</t>
  </si>
  <si>
    <t>891211321</t>
  </si>
  <si>
    <t>Montáž vodovodních armatur na potrubí šoupátek pro domovní přípojky se závitovými konci PN16 G 2"</t>
  </si>
  <si>
    <t>1244270487</t>
  </si>
  <si>
    <t>https://podminky.urs.cz/item/CS_URS_2023_02/891211321</t>
  </si>
  <si>
    <t>"Dle výpisu materiálu, dle D4, pozice -- (přípojky):" 2</t>
  </si>
  <si>
    <t>R422002</t>
  </si>
  <si>
    <t>kombinované navrtávací šoupě DN50 pro domovní přípojky</t>
  </si>
  <si>
    <t>1886031697</t>
  </si>
  <si>
    <t>892233122</t>
  </si>
  <si>
    <t>Proplach a dezinfekce vodovodního potrubí DN od 40 do 70</t>
  </si>
  <si>
    <t>-1427999107</t>
  </si>
  <si>
    <t>https://podminky.urs.cz/item/CS_URS_2023_02/892233122</t>
  </si>
  <si>
    <t>"Dle výpisu materiálu, dle D4, pozice -- (přípojky):" 8,4</t>
  </si>
  <si>
    <t>892241111</t>
  </si>
  <si>
    <t>Tlakové zkoušky vodou na potrubí DN do 80</t>
  </si>
  <si>
    <t>-434857161</t>
  </si>
  <si>
    <t>https://podminky.urs.cz/item/CS_URS_2023_02/892241111</t>
  </si>
  <si>
    <t>893420101</t>
  </si>
  <si>
    <t>Osazení vodoměrné šachty z betonových dílců pojížděné plochy do 2,5 m2 šachtové dno</t>
  </si>
  <si>
    <t>686857752</t>
  </si>
  <si>
    <t>https://podminky.urs.cz/item/CS_URS_2023_02/893420101</t>
  </si>
  <si>
    <t>"Dle výpisu materiálu, dle D4, pozice -- (přípojky):" 3</t>
  </si>
  <si>
    <t>59224454</t>
  </si>
  <si>
    <t>dno vodoměrné šachty 144x114x201cm pojížděné D400</t>
  </si>
  <si>
    <t>2113928421</t>
  </si>
  <si>
    <t>893420103</t>
  </si>
  <si>
    <t>Osazení vodoměrné šachty z betonových dílců pojížděné plochy do 2,5 m2 zákrytová deska</t>
  </si>
  <si>
    <t>-1428547971</t>
  </si>
  <si>
    <t>https://podminky.urs.cz/item/CS_URS_2023_02/893420103</t>
  </si>
  <si>
    <t>59224456</t>
  </si>
  <si>
    <t>deska zákrytová vodoměrné šachty s otvorem 60x60cm 144x114x20cm pojížděné D400</t>
  </si>
  <si>
    <t>1574458207</t>
  </si>
  <si>
    <t>899103112</t>
  </si>
  <si>
    <t>Osazení poklopů litinových, ocelových nebo železobetonových včetně rámů pro třídu zatížení B125, C250</t>
  </si>
  <si>
    <t>-955674825</t>
  </si>
  <si>
    <t>https://podminky.urs.cz/item/CS_URS_2023_02/899103112</t>
  </si>
  <si>
    <t>55241020</t>
  </si>
  <si>
    <t>poklop šachtový třída D400, čtvercový rám 850, vstup 600mm, bez ventilace</t>
  </si>
  <si>
    <t>-2018340597</t>
  </si>
  <si>
    <t>899501221</t>
  </si>
  <si>
    <t>Stupadla do šachet a drobných objektů ocelová s PE povlakem vidlicová pro přímé zabudování do hmoždinek</t>
  </si>
  <si>
    <t>972859586</t>
  </si>
  <si>
    <t>https://podminky.urs.cz/item/CS_URS_2023_02/899501221</t>
  </si>
  <si>
    <t>"Dle výpisu materiálu, dle D4, pozice -- (přípojky):" 3*5</t>
  </si>
  <si>
    <t>899722112</t>
  </si>
  <si>
    <t>Krytí potrubí z plastů výstražnou fólií z PVC šířky 25 cm</t>
  </si>
  <si>
    <t>712912673</t>
  </si>
  <si>
    <t>https://podminky.urs.cz/item/CS_URS_2023_02/899722112</t>
  </si>
  <si>
    <t>899401111</t>
  </si>
  <si>
    <t>Osazení poklopů litinových ventilových</t>
  </si>
  <si>
    <t>-1634068941</t>
  </si>
  <si>
    <t>https://podminky.urs.cz/item/CS_URS_2023_02/899401111</t>
  </si>
  <si>
    <t>55241103</t>
  </si>
  <si>
    <t>poklop přípojkový litinový bez ventilace tř D400 v samonivelačním rámu</t>
  </si>
  <si>
    <t>-1087499835</t>
  </si>
  <si>
    <t>1278540785</t>
  </si>
  <si>
    <t>1174515237</t>
  </si>
  <si>
    <t>-403654324</t>
  </si>
  <si>
    <t>Dodávka a montáž zemní soupravy teleskopické přípojkové 1,3 - 1,8 m pro navrtávací pasy se šoupátkem domovní přípojky včetně všech souvisejících konstrukcí a prací</t>
  </si>
  <si>
    <t>648735376</t>
  </si>
  <si>
    <t>Poznámka k položce:_x000D_
Zemní souprava teleskopická 1,3 – 1,8 m pro šoupátko domovní přípojky se šroubovým napojením_x000D_
- ovládací tyč pozink. ocel_x000D_
- jehlancový nástavec GGG 400_x000D_
- ochranná trubka plast</t>
  </si>
  <si>
    <t>977151113</t>
  </si>
  <si>
    <t>Jádrové vrty diamantovými korunkami do stavebních materiálů (železobetonu, betonu, cihel, obkladů, dlažeb, kamene) průměru přes 40 do 50 mm</t>
  </si>
  <si>
    <t>-715013908</t>
  </si>
  <si>
    <t>https://podminky.urs.cz/item/CS_URS_2023_02/977151113</t>
  </si>
  <si>
    <t>"Dle výpisu materiálu, dle D4, pozice -- (přípojky):" 2*0,1</t>
  </si>
  <si>
    <t>977151118</t>
  </si>
  <si>
    <t>Jádrové vrty diamantovými korunkami do stavebních materiálů (železobetonu, betonu, cihel, obkladů, dlažeb, kamene) průměru přes 90 do 100 mm</t>
  </si>
  <si>
    <t>1506719274</t>
  </si>
  <si>
    <t>https://podminky.urs.cz/item/CS_URS_2023_02/977151118</t>
  </si>
  <si>
    <t>"Dle výpisu materiálu, dle D4, pozice -- (přípojky):" 4*0,1</t>
  </si>
  <si>
    <t>R999001</t>
  </si>
  <si>
    <t>Dodávka a montáž vodotěsného zapravení a opracování prostupů vodoměrnými šachtami včetně všech souvisejících konstrukcí a prací</t>
  </si>
  <si>
    <t>-907490253</t>
  </si>
  <si>
    <t>-1593836423</t>
  </si>
  <si>
    <t>PSV</t>
  </si>
  <si>
    <t>Práce a dodávky PSV</t>
  </si>
  <si>
    <t>722</t>
  </si>
  <si>
    <t>Zdravotechnika - vnitřní vodovod</t>
  </si>
  <si>
    <t>722270102</t>
  </si>
  <si>
    <t>Vodoměrové sestavy závitové G 1"</t>
  </si>
  <si>
    <t>soubor</t>
  </si>
  <si>
    <t>-1545545270</t>
  </si>
  <si>
    <t>https://podminky.urs.cz/item/CS_URS_2023_02/722270102</t>
  </si>
  <si>
    <t>722270105</t>
  </si>
  <si>
    <t>Vodoměrové sestavy závitové G 2"</t>
  </si>
  <si>
    <t>-1156814959</t>
  </si>
  <si>
    <t>https://podminky.urs.cz/item/CS_URS_2023_02/722270105</t>
  </si>
  <si>
    <t>998722101</t>
  </si>
  <si>
    <t>Přesun hmot pro vnitřní vodovod stanovený z hmotnosti přesunovaného materiálu vodorovná dopravní vzdálenost do 50 m v objektech výšky do 6 m</t>
  </si>
  <si>
    <t>1995795369</t>
  </si>
  <si>
    <t>https://podminky.urs.cz/item/CS_URS_2023_02/998722101</t>
  </si>
  <si>
    <t>090 -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</si>
  <si>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</si>
  <si>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</si>
  <si>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</si>
  <si>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</si>
  <si>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</si>
  <si>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-2131583236</t>
  </si>
  <si>
    <t>900002</t>
  </si>
  <si>
    <t>Provoz zařízení staveniště</t>
  </si>
  <si>
    <t>1704278221</t>
  </si>
  <si>
    <t>900003</t>
  </si>
  <si>
    <t>Odstranění zařízení staveniště včetně uvedení ploch deponií a mezideponií do původního stavu</t>
  </si>
  <si>
    <t>-1161787839</t>
  </si>
  <si>
    <t>900004</t>
  </si>
  <si>
    <t>Předání a převzetí zařízení staveniště</t>
  </si>
  <si>
    <t>-1580168154</t>
  </si>
  <si>
    <t>900005</t>
  </si>
  <si>
    <t>Zhotovení dokumentace skutečného provedení stavby</t>
  </si>
  <si>
    <t>-1043978341</t>
  </si>
  <si>
    <t>900006</t>
  </si>
  <si>
    <t>Geodetické zaměření skutečného provedení stavby</t>
  </si>
  <si>
    <t>-2072009363</t>
  </si>
  <si>
    <t>900007</t>
  </si>
  <si>
    <t>Vytýčení jednotlivých částí stavby akreditovaným geodetem včetně zpracování geometrického plánu</t>
  </si>
  <si>
    <t>-621077458</t>
  </si>
  <si>
    <t>900008</t>
  </si>
  <si>
    <t>Zaměření a vytýčení stávajících inženýrských sítí</t>
  </si>
  <si>
    <t>1412600588</t>
  </si>
  <si>
    <t>900009</t>
  </si>
  <si>
    <t>411317891</t>
  </si>
  <si>
    <t>900010</t>
  </si>
  <si>
    <t>Komplexní zkoušky, průzkumy, revize a odběry vzorků předepsané projektovou dokumentací včetně prokázání kvality díla, včetně testu zeminy pro uskladnění, zkoušky zhutnění zásypů v komunikacích, vzorky vody z přeložek vodovodu a vodovodní přípojky</t>
  </si>
  <si>
    <t>-1262738809</t>
  </si>
  <si>
    <t>900011</t>
  </si>
  <si>
    <t>Dočasná dopravní opatření a provozní vlivy, instalace, údržba a rozebrání přechodného dopravního značení</t>
  </si>
  <si>
    <t>400747883</t>
  </si>
  <si>
    <t>900012</t>
  </si>
  <si>
    <t>Užívání veřejných prostranství a ploch, poplatky spojené se záborem komunikací místních a komunikací II a III třídy, či tříd vyšších</t>
  </si>
  <si>
    <t>1485873407</t>
  </si>
  <si>
    <t>900013</t>
  </si>
  <si>
    <t>Zpracování dokumentace pažení startovací a koncové jámy včetně statického posouzení</t>
  </si>
  <si>
    <t>1272679706</t>
  </si>
  <si>
    <t>900014</t>
  </si>
  <si>
    <t>Dopracování provozního řádu vodovodu</t>
  </si>
  <si>
    <t>-218032908</t>
  </si>
  <si>
    <t>900015</t>
  </si>
  <si>
    <t>Převzetí a předání díla, kolaudační řízení</t>
  </si>
  <si>
    <t>-2018261555</t>
  </si>
  <si>
    <t>900016</t>
  </si>
  <si>
    <t>Kompletační a koordinační a inženýrská činnost</t>
  </si>
  <si>
    <t>-1382475868</t>
  </si>
  <si>
    <t>900017</t>
  </si>
  <si>
    <t xml:space="preserve">Dodávka a montáž markerů </t>
  </si>
  <si>
    <t>1441552831</t>
  </si>
  <si>
    <t>900019</t>
  </si>
  <si>
    <t>Pasportizace okolních objektů včetně pořízení fotodokumentace</t>
  </si>
  <si>
    <t>-1265269071</t>
  </si>
  <si>
    <t>900023</t>
  </si>
  <si>
    <t xml:space="preserve">Náklady vzniklé v souvislosti s realizací stavby, uvedení dotčených ploch do původního stavu, průběžné a finální čištění komunikací </t>
  </si>
  <si>
    <t>-1508142239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</si>
  <si>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</si>
  <si>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</si>
  <si>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</si>
  <si>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</si>
  <si>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</si>
  <si>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</si>
  <si>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</si>
  <si>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</si>
  <si>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</si>
  <si>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</si>
  <si>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</si>
  <si>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</si>
  <si>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</si>
  <si>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</si>
  <si>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</si>
  <si>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</si>
  <si>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</si>
  <si>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</si>
  <si>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</si>
  <si>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</si>
  <si>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</si>
  <si>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</si>
  <si>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</si>
  <si>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</si>
  <si>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</si>
  <si>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</si>
  <si>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</si>
  <si>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</si>
  <si>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</si>
  <si>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</si>
  <si>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</si>
  <si>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</si>
  <si>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</si>
  <si>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</si>
  <si>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</si>
  <si>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</si>
  <si>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</si>
  <si>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</si>
  <si>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</si>
  <si>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</si>
  <si>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</si>
  <si>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</si>
  <si>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</si>
  <si>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</si>
  <si>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</si>
  <si>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</si>
  <si>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</si>
  <si>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</si>
  <si>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</si>
  <si>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</si>
  <si>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</si>
  <si>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</si>
  <si>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</si>
  <si>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</si>
  <si>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</si>
  <si>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</si>
  <si>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</si>
  <si>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</si>
  <si>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</si>
  <si>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</si>
  <si>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</si>
  <si>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</si>
  <si>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</si>
  <si>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</si>
  <si>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</si>
  <si>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</si>
  <si>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</si>
  <si>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</si>
  <si>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</si>
  <si>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</si>
  <si>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</si>
  <si>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</si>
  <si>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</si>
  <si>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</si>
  <si>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</si>
  <si>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</si>
  <si>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</si>
  <si>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</si>
  <si>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</si>
  <si>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</si>
  <si>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</si>
  <si>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</si>
  <si>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</si>
  <si>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</si>
  <si>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</si>
  <si>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</si>
  <si>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</si>
  <si>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</si>
  <si>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</si>
  <si>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</si>
  <si>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</si>
  <si>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</si>
  <si>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</si>
  <si>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</si>
  <si>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</si>
  <si>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</si>
  <si>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</si>
  <si>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</si>
  <si>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</si>
  <si>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</si>
  <si>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</si>
  <si>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</si>
  <si>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</si>
  <si>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</si>
  <si>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</si>
  <si>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</si>
  <si>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</si>
  <si>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</si>
  <si>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</si>
  <si>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</si>
  <si>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</si>
  <si>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</si>
  <si>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</si>
  <si>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</si>
  <si>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</si>
  <si>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</si>
  <si>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</si>
  <si>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</si>
  <si>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</si>
  <si>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</si>
  <si>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</si>
  <si>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</si>
  <si>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</si>
  <si>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</si>
  <si>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</si>
  <si>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</si>
  <si>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</si>
  <si>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</si>
  <si>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</si>
  <si>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</si>
  <si>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</si>
  <si>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</si>
  <si>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</si>
  <si>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</si>
  <si>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</si>
  <si>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</si>
  <si>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</si>
  <si>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</si>
  <si>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</si>
  <si>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</si>
  <si>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</si>
  <si>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</si>
  <si>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</si>
  <si>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</si>
  <si>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</si>
  <si>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</si>
  <si>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</si>
  <si>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</si>
  <si>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</si>
  <si>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</si>
  <si>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</si>
  <si>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</si>
  <si>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</si>
  <si>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</si>
  <si>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</si>
  <si>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</si>
  <si>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</si>
  <si>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</si>
  <si>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</si>
  <si>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</si>
  <si>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</si>
  <si>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</si>
  <si>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</si>
  <si>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</si>
  <si>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</si>
  <si>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</si>
  <si>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</si>
  <si>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</si>
  <si>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</si>
  <si>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</si>
  <si>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</si>
  <si>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</si>
  <si>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</si>
  <si>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</si>
  <si>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</si>
  <si>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</si>
  <si>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</si>
  <si>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</si>
  <si>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</si>
  <si>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</si>
  <si>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</si>
  <si>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</si>
  <si>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</si>
  <si>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</si>
  <si>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</si>
  <si>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</si>
  <si>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</si>
  <si>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Povinná rezerva díla (pro všechny účastníky 100.000,- Kč)</t>
  </si>
  <si>
    <t>Jilemnice – prodloužení vodovodního řadu v ulici Ke Koupališti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</si>
</sst>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9" fillId="0" borderId="0" xfId="0" applyFont="1" applyAlignment="1">
      <alignment vertical="center" wrapText="1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5" fillId="0" borderId="0" xfId="0" applyFont="1"/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39001101" TargetMode="External"/><Relationship Id="rId13" Type="http://schemas.openxmlformats.org/officeDocument/2006/relationships/hyperlink" Target="https://podminky.urs.cz/item/CS_URS_2023_02/151101112" TargetMode="External"/><Relationship Id="rId18" Type="http://schemas.openxmlformats.org/officeDocument/2006/relationships/hyperlink" Target="https://podminky.urs.cz/item/CS_URS_2023_02/162751119" TargetMode="External"/><Relationship Id="rId26" Type="http://schemas.openxmlformats.org/officeDocument/2006/relationships/hyperlink" Target="https://podminky.urs.cz/item/CS_URS_2023_02/181451131" TargetMode="External"/><Relationship Id="rId3" Type="http://schemas.openxmlformats.org/officeDocument/2006/relationships/hyperlink" Target="https://podminky.urs.cz/item/CS_URS_2023_02/119001405" TargetMode="External"/><Relationship Id="rId21" Type="http://schemas.openxmlformats.org/officeDocument/2006/relationships/hyperlink" Target="https://podminky.urs.cz/item/CS_URS_2023_02/171251201" TargetMode="External"/><Relationship Id="rId7" Type="http://schemas.openxmlformats.org/officeDocument/2006/relationships/hyperlink" Target="https://podminky.urs.cz/item/CS_URS_2023_02/132254204" TargetMode="External"/><Relationship Id="rId12" Type="http://schemas.openxmlformats.org/officeDocument/2006/relationships/hyperlink" Target="https://podminky.urs.cz/item/CS_URS_2023_02/151101111" TargetMode="External"/><Relationship Id="rId17" Type="http://schemas.openxmlformats.org/officeDocument/2006/relationships/hyperlink" Target="https://podminky.urs.cz/item/CS_URS_2023_02/162751117" TargetMode="External"/><Relationship Id="rId25" Type="http://schemas.openxmlformats.org/officeDocument/2006/relationships/hyperlink" Target="https://podminky.urs.cz/item/CS_URS_2023_02/181351003" TargetMode="External"/><Relationship Id="rId2" Type="http://schemas.openxmlformats.org/officeDocument/2006/relationships/hyperlink" Target="https://podminky.urs.cz/item/CS_URS_2023_02/115101301" TargetMode="External"/><Relationship Id="rId16" Type="http://schemas.openxmlformats.org/officeDocument/2006/relationships/hyperlink" Target="https://podminky.urs.cz/item/CS_URS_2023_02/162251102" TargetMode="External"/><Relationship Id="rId20" Type="http://schemas.openxmlformats.org/officeDocument/2006/relationships/hyperlink" Target="https://podminky.urs.cz/item/CS_URS_2023_02/171201231" TargetMode="External"/><Relationship Id="rId29" Type="http://schemas.openxmlformats.org/officeDocument/2006/relationships/hyperlink" Target="https://podminky.urs.cz/item/CS_URS_2023_02/451541111" TargetMode="External"/><Relationship Id="rId1" Type="http://schemas.openxmlformats.org/officeDocument/2006/relationships/hyperlink" Target="https://podminky.urs.cz/item/CS_URS_2023_02/115101201" TargetMode="External"/><Relationship Id="rId6" Type="http://schemas.openxmlformats.org/officeDocument/2006/relationships/hyperlink" Target="https://podminky.urs.cz/item/CS_URS_2023_02/131251204" TargetMode="External"/><Relationship Id="rId11" Type="http://schemas.openxmlformats.org/officeDocument/2006/relationships/hyperlink" Target="https://podminky.urs.cz/item/CS_URS_2023_02/151101102" TargetMode="External"/><Relationship Id="rId24" Type="http://schemas.openxmlformats.org/officeDocument/2006/relationships/hyperlink" Target="https://podminky.urs.cz/item/CS_URS_2023_02/175151101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3_02/121151103" TargetMode="External"/><Relationship Id="rId15" Type="http://schemas.openxmlformats.org/officeDocument/2006/relationships/hyperlink" Target="https://podminky.urs.cz/item/CS_URS_2023_02/151201212" TargetMode="External"/><Relationship Id="rId23" Type="http://schemas.openxmlformats.org/officeDocument/2006/relationships/hyperlink" Target="https://podminky.urs.cz/item/CS_URS_2023_02/174101101" TargetMode="External"/><Relationship Id="rId28" Type="http://schemas.openxmlformats.org/officeDocument/2006/relationships/hyperlink" Target="https://podminky.urs.cz/item/CS_URS_2023_02/211971122" TargetMode="External"/><Relationship Id="rId10" Type="http://schemas.openxmlformats.org/officeDocument/2006/relationships/hyperlink" Target="https://podminky.urs.cz/item/CS_URS_2023_02/151101101" TargetMode="External"/><Relationship Id="rId19" Type="http://schemas.openxmlformats.org/officeDocument/2006/relationships/hyperlink" Target="https://podminky.urs.cz/item/CS_URS_2023_02/167151101" TargetMode="External"/><Relationship Id="rId31" Type="http://schemas.openxmlformats.org/officeDocument/2006/relationships/hyperlink" Target="https://podminky.urs.cz/item/CS_URS_2023_02/998276101" TargetMode="External"/><Relationship Id="rId4" Type="http://schemas.openxmlformats.org/officeDocument/2006/relationships/hyperlink" Target="https://podminky.urs.cz/item/CS_URS_2023_02/119001406" TargetMode="External"/><Relationship Id="rId9" Type="http://schemas.openxmlformats.org/officeDocument/2006/relationships/hyperlink" Target="https://podminky.urs.cz/item/CS_URS_2023_02/141721217" TargetMode="External"/><Relationship Id="rId14" Type="http://schemas.openxmlformats.org/officeDocument/2006/relationships/hyperlink" Target="https://podminky.urs.cz/item/CS_URS_2023_02/151201103" TargetMode="External"/><Relationship Id="rId22" Type="http://schemas.openxmlformats.org/officeDocument/2006/relationships/hyperlink" Target="https://podminky.urs.cz/item/CS_URS_2023_02/174101101" TargetMode="External"/><Relationship Id="rId27" Type="http://schemas.openxmlformats.org/officeDocument/2006/relationships/hyperlink" Target="https://podminky.urs.cz/item/CS_URS_2023_02/211521111" TargetMode="External"/><Relationship Id="rId30" Type="http://schemas.openxmlformats.org/officeDocument/2006/relationships/hyperlink" Target="https://podminky.urs.cz/item/CS_URS_2023_02/451573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877251101" TargetMode="External"/><Relationship Id="rId13" Type="http://schemas.openxmlformats.org/officeDocument/2006/relationships/hyperlink" Target="https://podminky.urs.cz/item/CS_URS_2023_02/894812331" TargetMode="External"/><Relationship Id="rId18" Type="http://schemas.openxmlformats.org/officeDocument/2006/relationships/hyperlink" Target="https://podminky.urs.cz/item/CS_URS_2023_02/899913143" TargetMode="External"/><Relationship Id="rId3" Type="http://schemas.openxmlformats.org/officeDocument/2006/relationships/hyperlink" Target="https://podminky.urs.cz/item/CS_URS_2023_02/857262122" TargetMode="External"/><Relationship Id="rId21" Type="http://schemas.openxmlformats.org/officeDocument/2006/relationships/hyperlink" Target="https://podminky.urs.cz/item/CS_URS_2023_02/891261112" TargetMode="External"/><Relationship Id="rId7" Type="http://schemas.openxmlformats.org/officeDocument/2006/relationships/hyperlink" Target="https://podminky.urs.cz/item/CS_URS_2023_02/871251211" TargetMode="External"/><Relationship Id="rId12" Type="http://schemas.openxmlformats.org/officeDocument/2006/relationships/hyperlink" Target="https://podminky.urs.cz/item/CS_URS_2023_02/892372111" TargetMode="External"/><Relationship Id="rId17" Type="http://schemas.openxmlformats.org/officeDocument/2006/relationships/hyperlink" Target="https://podminky.urs.cz/item/CS_URS_2023_02/899911218" TargetMode="External"/><Relationship Id="rId2" Type="http://schemas.openxmlformats.org/officeDocument/2006/relationships/hyperlink" Target="https://podminky.urs.cz/item/CS_URS_2023_02/857242122" TargetMode="External"/><Relationship Id="rId16" Type="http://schemas.openxmlformats.org/officeDocument/2006/relationships/hyperlink" Target="https://podminky.urs.cz/item/CS_URS_2023_02/899722113" TargetMode="External"/><Relationship Id="rId20" Type="http://schemas.openxmlformats.org/officeDocument/2006/relationships/hyperlink" Target="https://podminky.urs.cz/item/CS_URS_2023_02/891241112" TargetMode="External"/><Relationship Id="rId1" Type="http://schemas.openxmlformats.org/officeDocument/2006/relationships/hyperlink" Target="https://podminky.urs.cz/item/CS_URS_2023_02/131151343" TargetMode="External"/><Relationship Id="rId6" Type="http://schemas.openxmlformats.org/officeDocument/2006/relationships/hyperlink" Target="https://podminky.urs.cz/item/CS_URS_2023_02/857354122" TargetMode="External"/><Relationship Id="rId11" Type="http://schemas.openxmlformats.org/officeDocument/2006/relationships/hyperlink" Target="https://podminky.urs.cz/item/CS_URS_2023_02/892273122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podminky.urs.cz/item/CS_URS_2023_02/857352122" TargetMode="External"/><Relationship Id="rId15" Type="http://schemas.openxmlformats.org/officeDocument/2006/relationships/hyperlink" Target="https://podminky.urs.cz/item/CS_URS_2023_02/894812356" TargetMode="External"/><Relationship Id="rId23" Type="http://schemas.openxmlformats.org/officeDocument/2006/relationships/hyperlink" Target="https://podminky.urs.cz/item/CS_URS_2023_02/998276101" TargetMode="External"/><Relationship Id="rId10" Type="http://schemas.openxmlformats.org/officeDocument/2006/relationships/hyperlink" Target="https://podminky.urs.cz/item/CS_URS_2023_02/892271111" TargetMode="External"/><Relationship Id="rId19" Type="http://schemas.openxmlformats.org/officeDocument/2006/relationships/hyperlink" Target="https://podminky.urs.cz/item/CS_URS_2023_02/899914112" TargetMode="External"/><Relationship Id="rId4" Type="http://schemas.openxmlformats.org/officeDocument/2006/relationships/hyperlink" Target="https://podminky.urs.cz/item/CS_URS_2023_02/857264122" TargetMode="External"/><Relationship Id="rId9" Type="http://schemas.openxmlformats.org/officeDocument/2006/relationships/hyperlink" Target="https://podminky.urs.cz/item/CS_URS_2023_02/877251110" TargetMode="External"/><Relationship Id="rId14" Type="http://schemas.openxmlformats.org/officeDocument/2006/relationships/hyperlink" Target="https://podminky.urs.cz/item/CS_URS_2023_02/894812339" TargetMode="External"/><Relationship Id="rId22" Type="http://schemas.openxmlformats.org/officeDocument/2006/relationships/hyperlink" Target="https://podminky.urs.cz/item/CS_URS_2023_02/89124711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67151101" TargetMode="External"/><Relationship Id="rId13" Type="http://schemas.openxmlformats.org/officeDocument/2006/relationships/hyperlink" Target="https://podminky.urs.cz/item/CS_URS_2023_02/175151101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podminky.urs.cz/item/CS_URS_2023_02/151101101" TargetMode="External"/><Relationship Id="rId7" Type="http://schemas.openxmlformats.org/officeDocument/2006/relationships/hyperlink" Target="https://podminky.urs.cz/item/CS_URS_2023_02/162751119" TargetMode="External"/><Relationship Id="rId12" Type="http://schemas.openxmlformats.org/officeDocument/2006/relationships/hyperlink" Target="https://podminky.urs.cz/item/CS_URS_2023_02/174101101" TargetMode="External"/><Relationship Id="rId17" Type="http://schemas.openxmlformats.org/officeDocument/2006/relationships/hyperlink" Target="https://podminky.urs.cz/item/CS_URS_2023_02/998276101" TargetMode="External"/><Relationship Id="rId2" Type="http://schemas.openxmlformats.org/officeDocument/2006/relationships/hyperlink" Target="https://podminky.urs.cz/item/CS_URS_2023_02/132254204" TargetMode="External"/><Relationship Id="rId16" Type="http://schemas.openxmlformats.org/officeDocument/2006/relationships/hyperlink" Target="https://podminky.urs.cz/item/CS_URS_2023_02/451573111" TargetMode="External"/><Relationship Id="rId1" Type="http://schemas.openxmlformats.org/officeDocument/2006/relationships/hyperlink" Target="https://podminky.urs.cz/item/CS_URS_2023_02/121151103" TargetMode="External"/><Relationship Id="rId6" Type="http://schemas.openxmlformats.org/officeDocument/2006/relationships/hyperlink" Target="https://podminky.urs.cz/item/CS_URS_2023_02/162751117" TargetMode="External"/><Relationship Id="rId11" Type="http://schemas.openxmlformats.org/officeDocument/2006/relationships/hyperlink" Target="https://podminky.urs.cz/item/CS_URS_2023_02/174101101" TargetMode="External"/><Relationship Id="rId5" Type="http://schemas.openxmlformats.org/officeDocument/2006/relationships/hyperlink" Target="https://podminky.urs.cz/item/CS_URS_2023_02/162251102" TargetMode="External"/><Relationship Id="rId15" Type="http://schemas.openxmlformats.org/officeDocument/2006/relationships/hyperlink" Target="https://podminky.urs.cz/item/CS_URS_2023_02/181451131" TargetMode="External"/><Relationship Id="rId10" Type="http://schemas.openxmlformats.org/officeDocument/2006/relationships/hyperlink" Target="https://podminky.urs.cz/item/CS_URS_2023_02/171251201" TargetMode="External"/><Relationship Id="rId4" Type="http://schemas.openxmlformats.org/officeDocument/2006/relationships/hyperlink" Target="https://podminky.urs.cz/item/CS_URS_2023_02/151101111" TargetMode="External"/><Relationship Id="rId9" Type="http://schemas.openxmlformats.org/officeDocument/2006/relationships/hyperlink" Target="https://podminky.urs.cz/item/CS_URS_2023_02/171201231" TargetMode="External"/><Relationship Id="rId14" Type="http://schemas.openxmlformats.org/officeDocument/2006/relationships/hyperlink" Target="https://podminky.urs.cz/item/CS_URS_2023_02/18135100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877251122" TargetMode="External"/><Relationship Id="rId13" Type="http://schemas.openxmlformats.org/officeDocument/2006/relationships/hyperlink" Target="https://podminky.urs.cz/item/CS_URS_2023_02/892241111" TargetMode="External"/><Relationship Id="rId18" Type="http://schemas.openxmlformats.org/officeDocument/2006/relationships/hyperlink" Target="https://podminky.urs.cz/item/CS_URS_2023_02/899722112" TargetMode="External"/><Relationship Id="rId26" Type="http://schemas.openxmlformats.org/officeDocument/2006/relationships/drawing" Target="../drawings/drawing5.xml"/><Relationship Id="rId3" Type="http://schemas.openxmlformats.org/officeDocument/2006/relationships/hyperlink" Target="https://podminky.urs.cz/item/CS_URS_2023_02/877161101" TargetMode="External"/><Relationship Id="rId21" Type="http://schemas.openxmlformats.org/officeDocument/2006/relationships/hyperlink" Target="https://podminky.urs.cz/item/CS_URS_2023_02/977151118" TargetMode="External"/><Relationship Id="rId7" Type="http://schemas.openxmlformats.org/officeDocument/2006/relationships/hyperlink" Target="https://podminky.urs.cz/item/CS_URS_2023_02/877211112" TargetMode="External"/><Relationship Id="rId12" Type="http://schemas.openxmlformats.org/officeDocument/2006/relationships/hyperlink" Target="https://podminky.urs.cz/item/CS_URS_2023_02/892233122" TargetMode="External"/><Relationship Id="rId17" Type="http://schemas.openxmlformats.org/officeDocument/2006/relationships/hyperlink" Target="https://podminky.urs.cz/item/CS_URS_2023_02/899501221" TargetMode="External"/><Relationship Id="rId25" Type="http://schemas.openxmlformats.org/officeDocument/2006/relationships/hyperlink" Target="https://podminky.urs.cz/item/CS_URS_2023_02/998722101" TargetMode="External"/><Relationship Id="rId2" Type="http://schemas.openxmlformats.org/officeDocument/2006/relationships/hyperlink" Target="https://podminky.urs.cz/item/CS_URS_2023_02/871211211" TargetMode="External"/><Relationship Id="rId16" Type="http://schemas.openxmlformats.org/officeDocument/2006/relationships/hyperlink" Target="https://podminky.urs.cz/item/CS_URS_2023_02/899103112" TargetMode="External"/><Relationship Id="rId20" Type="http://schemas.openxmlformats.org/officeDocument/2006/relationships/hyperlink" Target="https://podminky.urs.cz/item/CS_URS_2023_02/977151113" TargetMode="External"/><Relationship Id="rId1" Type="http://schemas.openxmlformats.org/officeDocument/2006/relationships/hyperlink" Target="https://podminky.urs.cz/item/CS_URS_2023_02/871161211" TargetMode="External"/><Relationship Id="rId6" Type="http://schemas.openxmlformats.org/officeDocument/2006/relationships/hyperlink" Target="https://podminky.urs.cz/item/CS_URS_2023_02/877211101" TargetMode="External"/><Relationship Id="rId11" Type="http://schemas.openxmlformats.org/officeDocument/2006/relationships/hyperlink" Target="https://podminky.urs.cz/item/CS_URS_2023_02/891211321" TargetMode="External"/><Relationship Id="rId24" Type="http://schemas.openxmlformats.org/officeDocument/2006/relationships/hyperlink" Target="https://podminky.urs.cz/item/CS_URS_2023_02/722270105" TargetMode="External"/><Relationship Id="rId5" Type="http://schemas.openxmlformats.org/officeDocument/2006/relationships/hyperlink" Target="https://podminky.urs.cz/item/CS_URS_2023_02/877161112" TargetMode="External"/><Relationship Id="rId15" Type="http://schemas.openxmlformats.org/officeDocument/2006/relationships/hyperlink" Target="https://podminky.urs.cz/item/CS_URS_2023_02/893420103" TargetMode="External"/><Relationship Id="rId23" Type="http://schemas.openxmlformats.org/officeDocument/2006/relationships/hyperlink" Target="https://podminky.urs.cz/item/CS_URS_2023_02/722270102" TargetMode="External"/><Relationship Id="rId10" Type="http://schemas.openxmlformats.org/officeDocument/2006/relationships/hyperlink" Target="https://podminky.urs.cz/item/CS_URS_2023_02/891161321" TargetMode="External"/><Relationship Id="rId19" Type="http://schemas.openxmlformats.org/officeDocument/2006/relationships/hyperlink" Target="https://podminky.urs.cz/item/CS_URS_2023_02/899401111" TargetMode="External"/><Relationship Id="rId4" Type="http://schemas.openxmlformats.org/officeDocument/2006/relationships/hyperlink" Target="https://podminky.urs.cz/item/CS_URS_2023_02/877161110" TargetMode="External"/><Relationship Id="rId9" Type="http://schemas.openxmlformats.org/officeDocument/2006/relationships/hyperlink" Target="https://podminky.urs.cz/item/CS_URS_2023_02/877251123" TargetMode="External"/><Relationship Id="rId14" Type="http://schemas.openxmlformats.org/officeDocument/2006/relationships/hyperlink" Target="https://podminky.urs.cz/item/CS_URS_2023_02/893420101" TargetMode="External"/><Relationship Id="rId22" Type="http://schemas.openxmlformats.org/officeDocument/2006/relationships/hyperlink" Target="https://podminky.urs.cz/item/CS_URS_2023_02/9982761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49" workbookViewId="0">
      <selection activeCell="AN9" sqref="AN9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 x14ac:dyDescent="0.2">
      <c r="AR2" s="277" t="s">
        <v>6</v>
      </c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8" t="s">
        <v>7</v>
      </c>
      <c r="BT2" s="18" t="s">
        <v>8</v>
      </c>
    </row>
    <row r="3" spans="1:74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" customHeight="1" x14ac:dyDescent="0.2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 x14ac:dyDescent="0.2">
      <c r="B5" s="21"/>
      <c r="D5" s="25" t="s">
        <v>14</v>
      </c>
      <c r="K5" s="289" t="s">
        <v>15</v>
      </c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R5" s="21"/>
      <c r="BE5" s="286" t="s">
        <v>16</v>
      </c>
      <c r="BS5" s="18" t="s">
        <v>7</v>
      </c>
    </row>
    <row r="6" spans="1:74" ht="36.9" customHeight="1" x14ac:dyDescent="0.25">
      <c r="B6" s="21"/>
      <c r="D6" s="27" t="s">
        <v>17</v>
      </c>
      <c r="K6" s="326" t="s">
        <v>1140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R6" s="21"/>
      <c r="BE6" s="287"/>
      <c r="BS6" s="18" t="s">
        <v>7</v>
      </c>
    </row>
    <row r="7" spans="1:74" ht="12" customHeight="1" x14ac:dyDescent="0.2">
      <c r="B7" s="21"/>
      <c r="D7" s="28" t="s">
        <v>18</v>
      </c>
      <c r="K7" s="26" t="s">
        <v>3</v>
      </c>
      <c r="AK7" s="28" t="s">
        <v>19</v>
      </c>
      <c r="AN7" s="26" t="s">
        <v>3</v>
      </c>
      <c r="AR7" s="21"/>
      <c r="BE7" s="287"/>
      <c r="BS7" s="18" t="s">
        <v>7</v>
      </c>
    </row>
    <row r="8" spans="1:74" ht="12" customHeight="1" x14ac:dyDescent="0.2">
      <c r="B8" s="21"/>
      <c r="D8" s="28" t="s">
        <v>20</v>
      </c>
      <c r="K8" s="26" t="s">
        <v>21</v>
      </c>
      <c r="AK8" s="28" t="s">
        <v>22</v>
      </c>
      <c r="AN8" s="328">
        <v>45449</v>
      </c>
      <c r="AR8" s="21"/>
      <c r="BE8" s="287"/>
      <c r="BS8" s="18" t="s">
        <v>7</v>
      </c>
    </row>
    <row r="9" spans="1:74" ht="14.4" customHeight="1" x14ac:dyDescent="0.2">
      <c r="B9" s="21"/>
      <c r="AR9" s="21"/>
      <c r="BE9" s="287"/>
      <c r="BS9" s="18" t="s">
        <v>7</v>
      </c>
    </row>
    <row r="10" spans="1:74" ht="12" customHeight="1" x14ac:dyDescent="0.2">
      <c r="B10" s="21"/>
      <c r="D10" s="28" t="s">
        <v>23</v>
      </c>
      <c r="AK10" s="28" t="s">
        <v>24</v>
      </c>
      <c r="AN10" s="26" t="s">
        <v>3</v>
      </c>
      <c r="AR10" s="21"/>
      <c r="BE10" s="287"/>
      <c r="BS10" s="18" t="s">
        <v>7</v>
      </c>
    </row>
    <row r="11" spans="1:74" ht="18.45" customHeight="1" x14ac:dyDescent="0.2">
      <c r="B11" s="21"/>
      <c r="E11" s="26" t="s">
        <v>25</v>
      </c>
      <c r="AK11" s="28" t="s">
        <v>26</v>
      </c>
      <c r="AN11" s="26" t="s">
        <v>3</v>
      </c>
      <c r="AR11" s="21"/>
      <c r="BE11" s="287"/>
      <c r="BS11" s="18" t="s">
        <v>7</v>
      </c>
    </row>
    <row r="12" spans="1:74" ht="6.9" customHeight="1" x14ac:dyDescent="0.2">
      <c r="B12" s="21"/>
      <c r="AR12" s="21"/>
      <c r="BE12" s="287"/>
      <c r="BS12" s="18" t="s">
        <v>7</v>
      </c>
    </row>
    <row r="13" spans="1:74" ht="12" customHeight="1" x14ac:dyDescent="0.2">
      <c r="B13" s="21"/>
      <c r="D13" s="28" t="s">
        <v>27</v>
      </c>
      <c r="AK13" s="28" t="s">
        <v>24</v>
      </c>
      <c r="AN13" s="30" t="s">
        <v>28</v>
      </c>
      <c r="AR13" s="21"/>
      <c r="BE13" s="287"/>
      <c r="BS13" s="18" t="s">
        <v>7</v>
      </c>
    </row>
    <row r="14" spans="1:74" ht="13.2" x14ac:dyDescent="0.2">
      <c r="B14" s="21"/>
      <c r="E14" s="290" t="s">
        <v>28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8" t="s">
        <v>26</v>
      </c>
      <c r="AN14" s="30" t="s">
        <v>28</v>
      </c>
      <c r="AR14" s="21"/>
      <c r="BE14" s="287"/>
      <c r="BS14" s="18" t="s">
        <v>7</v>
      </c>
    </row>
    <row r="15" spans="1:74" ht="6.9" customHeight="1" x14ac:dyDescent="0.2">
      <c r="B15" s="21"/>
      <c r="AR15" s="21"/>
      <c r="BE15" s="287"/>
      <c r="BS15" s="18" t="s">
        <v>4</v>
      </c>
    </row>
    <row r="16" spans="1:74" ht="12" customHeight="1" x14ac:dyDescent="0.2">
      <c r="B16" s="21"/>
      <c r="D16" s="28" t="s">
        <v>29</v>
      </c>
      <c r="AK16" s="28" t="s">
        <v>24</v>
      </c>
      <c r="AN16" s="26" t="s">
        <v>3</v>
      </c>
      <c r="AR16" s="21"/>
      <c r="BE16" s="287"/>
      <c r="BS16" s="18" t="s">
        <v>4</v>
      </c>
    </row>
    <row r="17" spans="2:71" ht="18.45" customHeight="1" x14ac:dyDescent="0.2">
      <c r="B17" s="21"/>
      <c r="E17" s="26" t="s">
        <v>25</v>
      </c>
      <c r="AK17" s="28" t="s">
        <v>26</v>
      </c>
      <c r="AN17" s="26" t="s">
        <v>3</v>
      </c>
      <c r="AR17" s="21"/>
      <c r="BE17" s="287"/>
      <c r="BS17" s="18" t="s">
        <v>30</v>
      </c>
    </row>
    <row r="18" spans="2:71" ht="6.9" customHeight="1" x14ac:dyDescent="0.2">
      <c r="B18" s="21"/>
      <c r="AR18" s="21"/>
      <c r="BE18" s="287"/>
      <c r="BS18" s="18" t="s">
        <v>7</v>
      </c>
    </row>
    <row r="19" spans="2:71" ht="12" customHeight="1" x14ac:dyDescent="0.2">
      <c r="B19" s="21"/>
      <c r="D19" s="28" t="s">
        <v>31</v>
      </c>
      <c r="AK19" s="28" t="s">
        <v>24</v>
      </c>
      <c r="AN19" s="26" t="s">
        <v>3</v>
      </c>
      <c r="AR19" s="21"/>
      <c r="BE19" s="287"/>
      <c r="BS19" s="18" t="s">
        <v>7</v>
      </c>
    </row>
    <row r="20" spans="2:71" ht="18.45" customHeight="1" x14ac:dyDescent="0.2">
      <c r="B20" s="21"/>
      <c r="E20" s="26" t="s">
        <v>25</v>
      </c>
      <c r="AK20" s="28" t="s">
        <v>26</v>
      </c>
      <c r="AN20" s="26" t="s">
        <v>3</v>
      </c>
      <c r="AR20" s="21"/>
      <c r="BE20" s="287"/>
      <c r="BS20" s="18" t="s">
        <v>4</v>
      </c>
    </row>
    <row r="21" spans="2:71" ht="6.9" customHeight="1" x14ac:dyDescent="0.2">
      <c r="B21" s="21"/>
      <c r="AR21" s="21"/>
      <c r="BE21" s="287"/>
    </row>
    <row r="22" spans="2:71" ht="12" customHeight="1" x14ac:dyDescent="0.2">
      <c r="B22" s="21"/>
      <c r="D22" s="28" t="s">
        <v>32</v>
      </c>
      <c r="AR22" s="21"/>
      <c r="BE22" s="287"/>
    </row>
    <row r="23" spans="2:71" ht="47.25" customHeight="1" x14ac:dyDescent="0.2">
      <c r="B23" s="21"/>
      <c r="E23" s="292" t="s">
        <v>33</v>
      </c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R23" s="21"/>
      <c r="BE23" s="287"/>
    </row>
    <row r="24" spans="2:71" ht="6.9" customHeight="1" x14ac:dyDescent="0.2">
      <c r="B24" s="21"/>
      <c r="AR24" s="21"/>
      <c r="BE24" s="287"/>
    </row>
    <row r="25" spans="2:71" ht="6.9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7"/>
    </row>
    <row r="26" spans="2:71" s="1" customFormat="1" ht="25.95" customHeight="1" x14ac:dyDescent="0.2">
      <c r="B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3">
        <f>ROUND(AG54,2)</f>
        <v>100000</v>
      </c>
      <c r="AL26" s="294"/>
      <c r="AM26" s="294"/>
      <c r="AN26" s="294"/>
      <c r="AO26" s="294"/>
      <c r="AR26" s="33"/>
      <c r="BE26" s="287"/>
    </row>
    <row r="27" spans="2:71" s="1" customFormat="1" ht="6.9" customHeight="1" x14ac:dyDescent="0.2">
      <c r="B27" s="33"/>
      <c r="AR27" s="33"/>
      <c r="BE27" s="287"/>
    </row>
    <row r="28" spans="2:71" s="1" customFormat="1" ht="13.2" x14ac:dyDescent="0.2">
      <c r="B28" s="33"/>
      <c r="L28" s="295" t="s">
        <v>35</v>
      </c>
      <c r="M28" s="295"/>
      <c r="N28" s="295"/>
      <c r="O28" s="295"/>
      <c r="P28" s="295"/>
      <c r="W28" s="295" t="s">
        <v>36</v>
      </c>
      <c r="X28" s="295"/>
      <c r="Y28" s="295"/>
      <c r="Z28" s="295"/>
      <c r="AA28" s="295"/>
      <c r="AB28" s="295"/>
      <c r="AC28" s="295"/>
      <c r="AD28" s="295"/>
      <c r="AE28" s="295"/>
      <c r="AK28" s="295" t="s">
        <v>37</v>
      </c>
      <c r="AL28" s="295"/>
      <c r="AM28" s="295"/>
      <c r="AN28" s="295"/>
      <c r="AO28" s="295"/>
      <c r="AR28" s="33"/>
      <c r="BE28" s="287"/>
    </row>
    <row r="29" spans="2:71" s="2" customFormat="1" ht="14.4" customHeight="1" x14ac:dyDescent="0.2">
      <c r="B29" s="37"/>
      <c r="D29" s="28" t="s">
        <v>38</v>
      </c>
      <c r="F29" s="28" t="s">
        <v>39</v>
      </c>
      <c r="L29" s="281">
        <v>0.21</v>
      </c>
      <c r="M29" s="280"/>
      <c r="N29" s="280"/>
      <c r="O29" s="280"/>
      <c r="P29" s="280"/>
      <c r="W29" s="279">
        <f>ROUND(AZ54, 2)</f>
        <v>100000</v>
      </c>
      <c r="X29" s="280"/>
      <c r="Y29" s="280"/>
      <c r="Z29" s="280"/>
      <c r="AA29" s="280"/>
      <c r="AB29" s="280"/>
      <c r="AC29" s="280"/>
      <c r="AD29" s="280"/>
      <c r="AE29" s="280"/>
      <c r="AK29" s="279">
        <f>ROUND(AV54, 2)</f>
        <v>21000</v>
      </c>
      <c r="AL29" s="280"/>
      <c r="AM29" s="280"/>
      <c r="AN29" s="280"/>
      <c r="AO29" s="280"/>
      <c r="AR29" s="37"/>
      <c r="BE29" s="288"/>
    </row>
    <row r="30" spans="2:71" s="2" customFormat="1" ht="14.4" customHeight="1" x14ac:dyDescent="0.2">
      <c r="B30" s="37"/>
      <c r="F30" s="28" t="s">
        <v>40</v>
      </c>
      <c r="L30" s="281">
        <v>0.15</v>
      </c>
      <c r="M30" s="280"/>
      <c r="N30" s="280"/>
      <c r="O30" s="280"/>
      <c r="P30" s="280"/>
      <c r="W30" s="279">
        <f>ROUND(BA54, 2)</f>
        <v>0</v>
      </c>
      <c r="X30" s="280"/>
      <c r="Y30" s="280"/>
      <c r="Z30" s="280"/>
      <c r="AA30" s="280"/>
      <c r="AB30" s="280"/>
      <c r="AC30" s="280"/>
      <c r="AD30" s="280"/>
      <c r="AE30" s="280"/>
      <c r="AK30" s="279">
        <f>ROUND(AW54, 2)</f>
        <v>0</v>
      </c>
      <c r="AL30" s="280"/>
      <c r="AM30" s="280"/>
      <c r="AN30" s="280"/>
      <c r="AO30" s="280"/>
      <c r="AR30" s="37"/>
      <c r="BE30" s="288"/>
    </row>
    <row r="31" spans="2:71" s="2" customFormat="1" ht="14.4" hidden="1" customHeight="1" x14ac:dyDescent="0.2">
      <c r="B31" s="37"/>
      <c r="F31" s="28" t="s">
        <v>41</v>
      </c>
      <c r="L31" s="281">
        <v>0.21</v>
      </c>
      <c r="M31" s="280"/>
      <c r="N31" s="280"/>
      <c r="O31" s="280"/>
      <c r="P31" s="280"/>
      <c r="W31" s="279">
        <f>ROUND(BB54, 2)</f>
        <v>0</v>
      </c>
      <c r="X31" s="280"/>
      <c r="Y31" s="280"/>
      <c r="Z31" s="280"/>
      <c r="AA31" s="280"/>
      <c r="AB31" s="280"/>
      <c r="AC31" s="280"/>
      <c r="AD31" s="280"/>
      <c r="AE31" s="280"/>
      <c r="AK31" s="279">
        <v>0</v>
      </c>
      <c r="AL31" s="280"/>
      <c r="AM31" s="280"/>
      <c r="AN31" s="280"/>
      <c r="AO31" s="280"/>
      <c r="AR31" s="37"/>
      <c r="BE31" s="288"/>
    </row>
    <row r="32" spans="2:71" s="2" customFormat="1" ht="14.4" hidden="1" customHeight="1" x14ac:dyDescent="0.2">
      <c r="B32" s="37"/>
      <c r="F32" s="28" t="s">
        <v>42</v>
      </c>
      <c r="L32" s="281">
        <v>0.15</v>
      </c>
      <c r="M32" s="280"/>
      <c r="N32" s="280"/>
      <c r="O32" s="280"/>
      <c r="P32" s="280"/>
      <c r="W32" s="279">
        <f>ROUND(BC54, 2)</f>
        <v>0</v>
      </c>
      <c r="X32" s="280"/>
      <c r="Y32" s="280"/>
      <c r="Z32" s="280"/>
      <c r="AA32" s="280"/>
      <c r="AB32" s="280"/>
      <c r="AC32" s="280"/>
      <c r="AD32" s="280"/>
      <c r="AE32" s="280"/>
      <c r="AK32" s="279">
        <v>0</v>
      </c>
      <c r="AL32" s="280"/>
      <c r="AM32" s="280"/>
      <c r="AN32" s="280"/>
      <c r="AO32" s="280"/>
      <c r="AR32" s="37"/>
      <c r="BE32" s="288"/>
    </row>
    <row r="33" spans="2:44" s="2" customFormat="1" ht="14.4" hidden="1" customHeight="1" x14ac:dyDescent="0.2">
      <c r="B33" s="37"/>
      <c r="F33" s="28" t="s">
        <v>43</v>
      </c>
      <c r="L33" s="281">
        <v>0</v>
      </c>
      <c r="M33" s="280"/>
      <c r="N33" s="280"/>
      <c r="O33" s="280"/>
      <c r="P33" s="280"/>
      <c r="W33" s="279">
        <f>ROUND(BD54, 2)</f>
        <v>0</v>
      </c>
      <c r="X33" s="280"/>
      <c r="Y33" s="280"/>
      <c r="Z33" s="280"/>
      <c r="AA33" s="280"/>
      <c r="AB33" s="280"/>
      <c r="AC33" s="280"/>
      <c r="AD33" s="280"/>
      <c r="AE33" s="280"/>
      <c r="AK33" s="279">
        <v>0</v>
      </c>
      <c r="AL33" s="280"/>
      <c r="AM33" s="280"/>
      <c r="AN33" s="280"/>
      <c r="AO33" s="280"/>
      <c r="AR33" s="37"/>
    </row>
    <row r="34" spans="2:44" s="1" customFormat="1" ht="6.9" customHeight="1" x14ac:dyDescent="0.2">
      <c r="B34" s="33"/>
      <c r="AR34" s="33"/>
    </row>
    <row r="35" spans="2:44" s="1" customFormat="1" ht="25.95" customHeight="1" x14ac:dyDescent="0.2">
      <c r="B35" s="33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85" t="s">
        <v>46</v>
      </c>
      <c r="Y35" s="283"/>
      <c r="Z35" s="283"/>
      <c r="AA35" s="283"/>
      <c r="AB35" s="283"/>
      <c r="AC35" s="40"/>
      <c r="AD35" s="40"/>
      <c r="AE35" s="40"/>
      <c r="AF35" s="40"/>
      <c r="AG35" s="40"/>
      <c r="AH35" s="40"/>
      <c r="AI35" s="40"/>
      <c r="AJ35" s="40"/>
      <c r="AK35" s="282">
        <f>SUM(AK26:AK33)</f>
        <v>121000</v>
      </c>
      <c r="AL35" s="283"/>
      <c r="AM35" s="283"/>
      <c r="AN35" s="283"/>
      <c r="AO35" s="284"/>
      <c r="AP35" s="38"/>
      <c r="AQ35" s="38"/>
      <c r="AR35" s="33"/>
    </row>
    <row r="36" spans="2:44" s="1" customFormat="1" ht="6.9" customHeight="1" x14ac:dyDescent="0.2">
      <c r="B36" s="33"/>
      <c r="AR36" s="33"/>
    </row>
    <row r="37" spans="2:44" s="1" customFormat="1" ht="6.9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 x14ac:dyDescent="0.2">
      <c r="B42" s="33"/>
      <c r="C42" s="22" t="s">
        <v>47</v>
      </c>
      <c r="AR42" s="33"/>
    </row>
    <row r="43" spans="2:44" s="1" customFormat="1" ht="6.9" customHeight="1" x14ac:dyDescent="0.2">
      <c r="B43" s="33"/>
      <c r="AR43" s="33"/>
    </row>
    <row r="44" spans="2:44" s="3" customFormat="1" ht="12" customHeight="1" x14ac:dyDescent="0.2">
      <c r="B44" s="46"/>
      <c r="C44" s="28" t="s">
        <v>14</v>
      </c>
      <c r="L44" s="3" t="str">
        <f>K5</f>
        <v>2023/058</v>
      </c>
      <c r="AR44" s="46"/>
    </row>
    <row r="45" spans="2:44" s="4" customFormat="1" ht="36.9" customHeight="1" x14ac:dyDescent="0.2">
      <c r="B45" s="47"/>
      <c r="C45" s="48" t="s">
        <v>17</v>
      </c>
      <c r="L45" s="305" t="str">
        <f>K6</f>
        <v>Jilemnice – prodloužení vodovodního řadu v ulici Ke Koupališti</v>
      </c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R45" s="47"/>
    </row>
    <row r="46" spans="2:44" s="1" customFormat="1" ht="6.9" customHeight="1" x14ac:dyDescent="0.2">
      <c r="B46" s="33"/>
      <c r="AR46" s="33"/>
    </row>
    <row r="47" spans="2:44" s="1" customFormat="1" ht="12" customHeight="1" x14ac:dyDescent="0.2">
      <c r="B47" s="33"/>
      <c r="C47" s="28" t="s">
        <v>20</v>
      </c>
      <c r="L47" s="49" t="str">
        <f>IF(K8="","",K8)</f>
        <v>Jilemnice</v>
      </c>
      <c r="AI47" s="28" t="s">
        <v>22</v>
      </c>
      <c r="AM47" s="307">
        <f>IF(AN8= "","",AN8)</f>
        <v>45449</v>
      </c>
      <c r="AN47" s="307"/>
      <c r="AR47" s="33"/>
    </row>
    <row r="48" spans="2:44" s="1" customFormat="1" ht="6.9" customHeight="1" x14ac:dyDescent="0.2">
      <c r="B48" s="33"/>
      <c r="AR48" s="33"/>
    </row>
    <row r="49" spans="1:91" s="1" customFormat="1" ht="15.15" customHeight="1" x14ac:dyDescent="0.2">
      <c r="B49" s="33"/>
      <c r="C49" s="28" t="s">
        <v>23</v>
      </c>
      <c r="L49" s="3" t="str">
        <f>IF(E11= "","",E11)</f>
        <v xml:space="preserve"> </v>
      </c>
      <c r="AI49" s="28" t="s">
        <v>29</v>
      </c>
      <c r="AM49" s="308" t="str">
        <f>IF(E17="","",E17)</f>
        <v xml:space="preserve"> </v>
      </c>
      <c r="AN49" s="309"/>
      <c r="AO49" s="309"/>
      <c r="AP49" s="309"/>
      <c r="AR49" s="33"/>
      <c r="AS49" s="310" t="s">
        <v>48</v>
      </c>
      <c r="AT49" s="31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 x14ac:dyDescent="0.2">
      <c r="B50" s="33"/>
      <c r="C50" s="28" t="s">
        <v>27</v>
      </c>
      <c r="L50" s="3" t="str">
        <f>IF(E14= "Vyplň údaj","",E14)</f>
        <v/>
      </c>
      <c r="AI50" s="28" t="s">
        <v>31</v>
      </c>
      <c r="AM50" s="308" t="str">
        <f>IF(E20="","",E20)</f>
        <v xml:space="preserve"> </v>
      </c>
      <c r="AN50" s="309"/>
      <c r="AO50" s="309"/>
      <c r="AP50" s="309"/>
      <c r="AR50" s="33"/>
      <c r="AS50" s="312"/>
      <c r="AT50" s="313"/>
      <c r="BD50" s="54"/>
    </row>
    <row r="51" spans="1:91" s="1" customFormat="1" ht="10.8" customHeight="1" x14ac:dyDescent="0.2">
      <c r="B51" s="33"/>
      <c r="AR51" s="33"/>
      <c r="AS51" s="312"/>
      <c r="AT51" s="313"/>
      <c r="BD51" s="54"/>
    </row>
    <row r="52" spans="1:91" s="1" customFormat="1" ht="29.25" customHeight="1" x14ac:dyDescent="0.2">
      <c r="B52" s="33"/>
      <c r="C52" s="299" t="s">
        <v>49</v>
      </c>
      <c r="D52" s="300"/>
      <c r="E52" s="300"/>
      <c r="F52" s="300"/>
      <c r="G52" s="300"/>
      <c r="H52" s="55"/>
      <c r="I52" s="302" t="s">
        <v>50</v>
      </c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1" t="s">
        <v>51</v>
      </c>
      <c r="AH52" s="300"/>
      <c r="AI52" s="300"/>
      <c r="AJ52" s="300"/>
      <c r="AK52" s="300"/>
      <c r="AL52" s="300"/>
      <c r="AM52" s="300"/>
      <c r="AN52" s="302" t="s">
        <v>52</v>
      </c>
      <c r="AO52" s="300"/>
      <c r="AP52" s="300"/>
      <c r="AQ52" s="56" t="s">
        <v>53</v>
      </c>
      <c r="AR52" s="33"/>
      <c r="AS52" s="57" t="s">
        <v>54</v>
      </c>
      <c r="AT52" s="58" t="s">
        <v>55</v>
      </c>
      <c r="AU52" s="58" t="s">
        <v>56</v>
      </c>
      <c r="AV52" s="58" t="s">
        <v>57</v>
      </c>
      <c r="AW52" s="58" t="s">
        <v>58</v>
      </c>
      <c r="AX52" s="58" t="s">
        <v>59</v>
      </c>
      <c r="AY52" s="58" t="s">
        <v>60</v>
      </c>
      <c r="AZ52" s="58" t="s">
        <v>61</v>
      </c>
      <c r="BA52" s="58" t="s">
        <v>62</v>
      </c>
      <c r="BB52" s="58" t="s">
        <v>63</v>
      </c>
      <c r="BC52" s="58" t="s">
        <v>64</v>
      </c>
      <c r="BD52" s="59" t="s">
        <v>65</v>
      </c>
    </row>
    <row r="53" spans="1:91" s="1" customFormat="1" ht="10.8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 x14ac:dyDescent="0.2">
      <c r="B54" s="61"/>
      <c r="C54" s="62" t="s">
        <v>66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3">
        <f>ROUND(SUM(AG55:AG59),2)</f>
        <v>100000</v>
      </c>
      <c r="AH54" s="303"/>
      <c r="AI54" s="303"/>
      <c r="AJ54" s="303"/>
      <c r="AK54" s="303"/>
      <c r="AL54" s="303"/>
      <c r="AM54" s="303"/>
      <c r="AN54" s="304">
        <f t="shared" ref="AN54:AN59" si="0">SUM(AG54,AT54)</f>
        <v>121000</v>
      </c>
      <c r="AO54" s="304"/>
      <c r="AP54" s="304"/>
      <c r="AQ54" s="65" t="s">
        <v>3</v>
      </c>
      <c r="AR54" s="61"/>
      <c r="AS54" s="66">
        <f>ROUND(SUM(AS55:AS59),2)</f>
        <v>0</v>
      </c>
      <c r="AT54" s="67">
        <f t="shared" ref="AT54:AT59" si="1">ROUND(SUM(AV54:AW54),2)</f>
        <v>21000</v>
      </c>
      <c r="AU54" s="68">
        <f>ROUND(SUM(AU55:AU59),5)</f>
        <v>0</v>
      </c>
      <c r="AV54" s="67">
        <f>ROUND(AZ54*L29,2)</f>
        <v>21000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ROUND(SUM(AZ55:AZ59),2)</f>
        <v>100000</v>
      </c>
      <c r="BA54" s="67">
        <f>ROUND(SUM(BA55:BA59),2)</f>
        <v>0</v>
      </c>
      <c r="BB54" s="67">
        <f>ROUND(SUM(BB55:BB59),2)</f>
        <v>0</v>
      </c>
      <c r="BC54" s="67">
        <f>ROUND(SUM(BC55:BC59),2)</f>
        <v>0</v>
      </c>
      <c r="BD54" s="69">
        <f>ROUND(SUM(BD55:BD59),2)</f>
        <v>0</v>
      </c>
      <c r="BS54" s="70" t="s">
        <v>67</v>
      </c>
      <c r="BT54" s="70" t="s">
        <v>68</v>
      </c>
      <c r="BU54" s="71" t="s">
        <v>69</v>
      </c>
      <c r="BV54" s="70" t="s">
        <v>70</v>
      </c>
      <c r="BW54" s="70" t="s">
        <v>5</v>
      </c>
      <c r="BX54" s="70" t="s">
        <v>71</v>
      </c>
      <c r="CL54" s="70" t="s">
        <v>3</v>
      </c>
    </row>
    <row r="55" spans="1:91" s="6" customFormat="1" ht="16.5" customHeight="1" x14ac:dyDescent="0.2">
      <c r="A55" s="72" t="s">
        <v>72</v>
      </c>
      <c r="B55" s="73"/>
      <c r="C55" s="74"/>
      <c r="D55" s="298" t="s">
        <v>73</v>
      </c>
      <c r="E55" s="298"/>
      <c r="F55" s="298"/>
      <c r="G55" s="298"/>
      <c r="H55" s="298"/>
      <c r="I55" s="75"/>
      <c r="J55" s="298" t="s">
        <v>74</v>
      </c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6">
        <f>'001 - Větev V - výkopové ...'!J30</f>
        <v>0</v>
      </c>
      <c r="AH55" s="297"/>
      <c r="AI55" s="297"/>
      <c r="AJ55" s="297"/>
      <c r="AK55" s="297"/>
      <c r="AL55" s="297"/>
      <c r="AM55" s="297"/>
      <c r="AN55" s="296">
        <f t="shared" si="0"/>
        <v>0</v>
      </c>
      <c r="AO55" s="297"/>
      <c r="AP55" s="297"/>
      <c r="AQ55" s="76" t="s">
        <v>75</v>
      </c>
      <c r="AR55" s="73"/>
      <c r="AS55" s="77">
        <v>0</v>
      </c>
      <c r="AT55" s="78">
        <f t="shared" si="1"/>
        <v>0</v>
      </c>
      <c r="AU55" s="79">
        <f>'001 - Větev V - výkopové ...'!P85</f>
        <v>0</v>
      </c>
      <c r="AV55" s="78">
        <f>'001 - Větev V - výkopové ...'!J33</f>
        <v>0</v>
      </c>
      <c r="AW55" s="78">
        <f>'001 - Větev V - výkopové ...'!J34</f>
        <v>0</v>
      </c>
      <c r="AX55" s="78">
        <f>'001 - Větev V - výkopové ...'!J35</f>
        <v>0</v>
      </c>
      <c r="AY55" s="78">
        <f>'001 - Větev V - výkopové ...'!J36</f>
        <v>0</v>
      </c>
      <c r="AZ55" s="78">
        <f>'001 - Větev V - výkopové ...'!F33</f>
        <v>0</v>
      </c>
      <c r="BA55" s="78">
        <f>'001 - Větev V - výkopové ...'!F34</f>
        <v>0</v>
      </c>
      <c r="BB55" s="78">
        <f>'001 - Větev V - výkopové ...'!F35</f>
        <v>0</v>
      </c>
      <c r="BC55" s="78">
        <f>'001 - Větev V - výkopové ...'!F36</f>
        <v>0</v>
      </c>
      <c r="BD55" s="80">
        <f>'001 - Větev V - výkopové ...'!F37</f>
        <v>0</v>
      </c>
      <c r="BT55" s="81" t="s">
        <v>76</v>
      </c>
      <c r="BV55" s="81" t="s">
        <v>70</v>
      </c>
      <c r="BW55" s="81" t="s">
        <v>77</v>
      </c>
      <c r="BX55" s="81" t="s">
        <v>5</v>
      </c>
      <c r="CL55" s="81" t="s">
        <v>3</v>
      </c>
      <c r="CM55" s="81" t="s">
        <v>78</v>
      </c>
    </row>
    <row r="56" spans="1:91" s="6" customFormat="1" ht="16.5" customHeight="1" x14ac:dyDescent="0.2">
      <c r="A56" s="72" t="s">
        <v>72</v>
      </c>
      <c r="B56" s="73"/>
      <c r="C56" s="74"/>
      <c r="D56" s="298" t="s">
        <v>79</v>
      </c>
      <c r="E56" s="298"/>
      <c r="F56" s="298"/>
      <c r="G56" s="298"/>
      <c r="H56" s="298"/>
      <c r="I56" s="75"/>
      <c r="J56" s="298" t="s">
        <v>80</v>
      </c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6">
        <f>'002 - Větev V - výpis mat...'!J30</f>
        <v>0</v>
      </c>
      <c r="AH56" s="297"/>
      <c r="AI56" s="297"/>
      <c r="AJ56" s="297"/>
      <c r="AK56" s="297"/>
      <c r="AL56" s="297"/>
      <c r="AM56" s="297"/>
      <c r="AN56" s="296">
        <f t="shared" si="0"/>
        <v>0</v>
      </c>
      <c r="AO56" s="297"/>
      <c r="AP56" s="297"/>
      <c r="AQ56" s="76" t="s">
        <v>75</v>
      </c>
      <c r="AR56" s="73"/>
      <c r="AS56" s="77">
        <v>0</v>
      </c>
      <c r="AT56" s="78">
        <f t="shared" si="1"/>
        <v>0</v>
      </c>
      <c r="AU56" s="79">
        <f>'002 - Větev V - výpis mat...'!P86</f>
        <v>0</v>
      </c>
      <c r="AV56" s="78">
        <f>'002 - Větev V - výpis mat...'!J33</f>
        <v>0</v>
      </c>
      <c r="AW56" s="78">
        <f>'002 - Větev V - výpis mat...'!J34</f>
        <v>0</v>
      </c>
      <c r="AX56" s="78">
        <f>'002 - Větev V - výpis mat...'!J35</f>
        <v>0</v>
      </c>
      <c r="AY56" s="78">
        <f>'002 - Větev V - výpis mat...'!J36</f>
        <v>0</v>
      </c>
      <c r="AZ56" s="78">
        <f>'002 - Větev V - výpis mat...'!F33</f>
        <v>0</v>
      </c>
      <c r="BA56" s="78">
        <f>'002 - Větev V - výpis mat...'!F34</f>
        <v>0</v>
      </c>
      <c r="BB56" s="78">
        <f>'002 - Větev V - výpis mat...'!F35</f>
        <v>0</v>
      </c>
      <c r="BC56" s="78">
        <f>'002 - Větev V - výpis mat...'!F36</f>
        <v>0</v>
      </c>
      <c r="BD56" s="80">
        <f>'002 - Větev V - výpis mat...'!F37</f>
        <v>0</v>
      </c>
      <c r="BT56" s="81" t="s">
        <v>76</v>
      </c>
      <c r="BV56" s="81" t="s">
        <v>70</v>
      </c>
      <c r="BW56" s="81" t="s">
        <v>81</v>
      </c>
      <c r="BX56" s="81" t="s">
        <v>5</v>
      </c>
      <c r="CL56" s="81" t="s">
        <v>3</v>
      </c>
      <c r="CM56" s="81" t="s">
        <v>78</v>
      </c>
    </row>
    <row r="57" spans="1:91" s="6" customFormat="1" ht="16.5" customHeight="1" x14ac:dyDescent="0.2">
      <c r="A57" s="72" t="s">
        <v>72</v>
      </c>
      <c r="B57" s="73"/>
      <c r="C57" s="74"/>
      <c r="D57" s="298" t="s">
        <v>82</v>
      </c>
      <c r="E57" s="298"/>
      <c r="F57" s="298"/>
      <c r="G57" s="298"/>
      <c r="H57" s="298"/>
      <c r="I57" s="75"/>
      <c r="J57" s="298" t="s">
        <v>83</v>
      </c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6">
        <f>'003 - Vodovodní přípojky ...'!J30</f>
        <v>0</v>
      </c>
      <c r="AH57" s="297"/>
      <c r="AI57" s="297"/>
      <c r="AJ57" s="297"/>
      <c r="AK57" s="297"/>
      <c r="AL57" s="297"/>
      <c r="AM57" s="297"/>
      <c r="AN57" s="296">
        <f t="shared" si="0"/>
        <v>0</v>
      </c>
      <c r="AO57" s="297"/>
      <c r="AP57" s="297"/>
      <c r="AQ57" s="76" t="s">
        <v>75</v>
      </c>
      <c r="AR57" s="73"/>
      <c r="AS57" s="77">
        <v>0</v>
      </c>
      <c r="AT57" s="78">
        <f t="shared" si="1"/>
        <v>0</v>
      </c>
      <c r="AU57" s="79">
        <f>'003 - Vodovodní přípojky ...'!P84</f>
        <v>0</v>
      </c>
      <c r="AV57" s="78">
        <f>'003 - Vodovodní přípojky ...'!J33</f>
        <v>0</v>
      </c>
      <c r="AW57" s="78">
        <f>'003 - Vodovodní přípojky ...'!J34</f>
        <v>0</v>
      </c>
      <c r="AX57" s="78">
        <f>'003 - Vodovodní přípojky ...'!J35</f>
        <v>0</v>
      </c>
      <c r="AY57" s="78">
        <f>'003 - Vodovodní přípojky ...'!J36</f>
        <v>0</v>
      </c>
      <c r="AZ57" s="78">
        <f>'003 - Vodovodní přípojky ...'!F33</f>
        <v>0</v>
      </c>
      <c r="BA57" s="78">
        <f>'003 - Vodovodní přípojky ...'!F34</f>
        <v>0</v>
      </c>
      <c r="BB57" s="78">
        <f>'003 - Vodovodní přípojky ...'!F35</f>
        <v>0</v>
      </c>
      <c r="BC57" s="78">
        <f>'003 - Vodovodní přípojky ...'!F36</f>
        <v>0</v>
      </c>
      <c r="BD57" s="80">
        <f>'003 - Vodovodní přípojky ...'!F37</f>
        <v>0</v>
      </c>
      <c r="BT57" s="81" t="s">
        <v>76</v>
      </c>
      <c r="BV57" s="81" t="s">
        <v>70</v>
      </c>
      <c r="BW57" s="81" t="s">
        <v>84</v>
      </c>
      <c r="BX57" s="81" t="s">
        <v>5</v>
      </c>
      <c r="CL57" s="81" t="s">
        <v>3</v>
      </c>
      <c r="CM57" s="81" t="s">
        <v>78</v>
      </c>
    </row>
    <row r="58" spans="1:91" s="6" customFormat="1" ht="16.5" customHeight="1" x14ac:dyDescent="0.2">
      <c r="A58" s="72" t="s">
        <v>72</v>
      </c>
      <c r="B58" s="73"/>
      <c r="C58" s="74"/>
      <c r="D58" s="298" t="s">
        <v>85</v>
      </c>
      <c r="E58" s="298"/>
      <c r="F58" s="298"/>
      <c r="G58" s="298"/>
      <c r="H58" s="298"/>
      <c r="I58" s="75"/>
      <c r="J58" s="298" t="s">
        <v>86</v>
      </c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6">
        <f>'004 - Vodovodní přípojky ...'!J30</f>
        <v>0</v>
      </c>
      <c r="AH58" s="297"/>
      <c r="AI58" s="297"/>
      <c r="AJ58" s="297"/>
      <c r="AK58" s="297"/>
      <c r="AL58" s="297"/>
      <c r="AM58" s="297"/>
      <c r="AN58" s="296">
        <f t="shared" si="0"/>
        <v>0</v>
      </c>
      <c r="AO58" s="297"/>
      <c r="AP58" s="297"/>
      <c r="AQ58" s="76" t="s">
        <v>75</v>
      </c>
      <c r="AR58" s="73"/>
      <c r="AS58" s="77">
        <v>0</v>
      </c>
      <c r="AT58" s="78">
        <f t="shared" si="1"/>
        <v>0</v>
      </c>
      <c r="AU58" s="79">
        <f>'004 - Vodovodní přípojky ...'!P86</f>
        <v>0</v>
      </c>
      <c r="AV58" s="78">
        <f>'004 - Vodovodní přípojky ...'!J33</f>
        <v>0</v>
      </c>
      <c r="AW58" s="78">
        <f>'004 - Vodovodní přípojky ...'!J34</f>
        <v>0</v>
      </c>
      <c r="AX58" s="78">
        <f>'004 - Vodovodní přípojky ...'!J35</f>
        <v>0</v>
      </c>
      <c r="AY58" s="78">
        <f>'004 - Vodovodní přípojky ...'!J36</f>
        <v>0</v>
      </c>
      <c r="AZ58" s="78">
        <f>'004 - Vodovodní přípojky ...'!F33</f>
        <v>0</v>
      </c>
      <c r="BA58" s="78">
        <f>'004 - Vodovodní přípojky ...'!F34</f>
        <v>0</v>
      </c>
      <c r="BB58" s="78">
        <f>'004 - Vodovodní přípojky ...'!F35</f>
        <v>0</v>
      </c>
      <c r="BC58" s="78">
        <f>'004 - Vodovodní přípojky ...'!F36</f>
        <v>0</v>
      </c>
      <c r="BD58" s="80">
        <f>'004 - Vodovodní přípojky ...'!F37</f>
        <v>0</v>
      </c>
      <c r="BT58" s="81" t="s">
        <v>76</v>
      </c>
      <c r="BV58" s="81" t="s">
        <v>70</v>
      </c>
      <c r="BW58" s="81" t="s">
        <v>87</v>
      </c>
      <c r="BX58" s="81" t="s">
        <v>5</v>
      </c>
      <c r="CL58" s="81" t="s">
        <v>3</v>
      </c>
      <c r="CM58" s="81" t="s">
        <v>78</v>
      </c>
    </row>
    <row r="59" spans="1:91" s="6" customFormat="1" ht="16.5" customHeight="1" x14ac:dyDescent="0.2">
      <c r="A59" s="72" t="s">
        <v>72</v>
      </c>
      <c r="B59" s="73"/>
      <c r="C59" s="74"/>
      <c r="D59" s="298" t="s">
        <v>88</v>
      </c>
      <c r="E59" s="298"/>
      <c r="F59" s="298"/>
      <c r="G59" s="298"/>
      <c r="H59" s="298"/>
      <c r="I59" s="75"/>
      <c r="J59" s="298" t="s">
        <v>89</v>
      </c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6">
        <f>'090 - Vedlejší a ostatní ...'!J30</f>
        <v>100000</v>
      </c>
      <c r="AH59" s="297"/>
      <c r="AI59" s="297"/>
      <c r="AJ59" s="297"/>
      <c r="AK59" s="297"/>
      <c r="AL59" s="297"/>
      <c r="AM59" s="297"/>
      <c r="AN59" s="296">
        <f t="shared" si="0"/>
        <v>121000</v>
      </c>
      <c r="AO59" s="297"/>
      <c r="AP59" s="297"/>
      <c r="AQ59" s="76" t="s">
        <v>75</v>
      </c>
      <c r="AR59" s="73"/>
      <c r="AS59" s="82">
        <v>0</v>
      </c>
      <c r="AT59" s="83">
        <f t="shared" si="1"/>
        <v>21000</v>
      </c>
      <c r="AU59" s="84">
        <f>'090 - Vedlejší a ostatní ...'!P80</f>
        <v>0</v>
      </c>
      <c r="AV59" s="83">
        <f>'090 - Vedlejší a ostatní ...'!J33</f>
        <v>21000</v>
      </c>
      <c r="AW59" s="83">
        <f>'090 - Vedlejší a ostatní ...'!J34</f>
        <v>0</v>
      </c>
      <c r="AX59" s="83">
        <f>'090 - Vedlejší a ostatní ...'!J35</f>
        <v>0</v>
      </c>
      <c r="AY59" s="83">
        <f>'090 - Vedlejší a ostatní ...'!J36</f>
        <v>0</v>
      </c>
      <c r="AZ59" s="83">
        <f>'090 - Vedlejší a ostatní ...'!F33</f>
        <v>100000</v>
      </c>
      <c r="BA59" s="83">
        <f>'090 - Vedlejší a ostatní ...'!F34</f>
        <v>0</v>
      </c>
      <c r="BB59" s="83">
        <f>'090 - Vedlejší a ostatní ...'!F35</f>
        <v>0</v>
      </c>
      <c r="BC59" s="83">
        <f>'090 - Vedlejší a ostatní ...'!F36</f>
        <v>0</v>
      </c>
      <c r="BD59" s="85">
        <f>'090 - Vedlejší a ostatní ...'!F37</f>
        <v>0</v>
      </c>
      <c r="BT59" s="81" t="s">
        <v>76</v>
      </c>
      <c r="BV59" s="81" t="s">
        <v>70</v>
      </c>
      <c r="BW59" s="81" t="s">
        <v>90</v>
      </c>
      <c r="BX59" s="81" t="s">
        <v>5</v>
      </c>
      <c r="CL59" s="81" t="s">
        <v>3</v>
      </c>
      <c r="CM59" s="81" t="s">
        <v>78</v>
      </c>
    </row>
    <row r="60" spans="1:91" s="1" customFormat="1" ht="30" customHeight="1" x14ac:dyDescent="0.2">
      <c r="B60" s="33"/>
      <c r="AR60" s="33"/>
    </row>
    <row r="61" spans="1:91" s="1" customFormat="1" ht="6.9" customHeight="1" x14ac:dyDescent="0.2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33"/>
    </row>
  </sheetData>
  <mergeCells count="58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AK30:AO30"/>
    <mergeCell ref="L30:P30"/>
    <mergeCell ref="W30:AE30"/>
    <mergeCell ref="L31:P31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001 - Větev V - výkopové ...'!C2" display="/" xr:uid="{00000000-0004-0000-0000-000000000000}"/>
    <hyperlink ref="A56" location="'002 - Větev V - výpis mat...'!C2" display="/" xr:uid="{00000000-0004-0000-0000-000001000000}"/>
    <hyperlink ref="A57" location="'003 - Vodovodní přípojky ...'!C2" display="/" xr:uid="{00000000-0004-0000-0000-000002000000}"/>
    <hyperlink ref="A58" location="'004 - Vodovodní přípojky ...'!C2" display="/" xr:uid="{00000000-0004-0000-0000-000003000000}"/>
    <hyperlink ref="A59" location="'090 - Vedlejší a ostatn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4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77" t="s">
        <v>6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77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pans="2:46" ht="24.9" customHeight="1" x14ac:dyDescent="0.2">
      <c r="B4" s="21"/>
      <c r="D4" s="22" t="s">
        <v>91</v>
      </c>
      <c r="L4" s="21"/>
      <c r="M4" s="86" t="s">
        <v>11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17</v>
      </c>
      <c r="L6" s="21"/>
    </row>
    <row r="7" spans="2:46" ht="26.25" customHeight="1" x14ac:dyDescent="0.2">
      <c r="B7" s="21"/>
      <c r="E7" s="315" t="str">
        <f>'Rekapitulace stavby'!K6</f>
        <v>Jilemnice – prodloužení vodovodního řadu v ulici Ke Koupališti</v>
      </c>
      <c r="F7" s="316"/>
      <c r="G7" s="316"/>
      <c r="H7" s="316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305" t="s">
        <v>93</v>
      </c>
      <c r="F9" s="314"/>
      <c r="G9" s="314"/>
      <c r="H9" s="314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45449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23</v>
      </c>
      <c r="I14" s="28" t="s">
        <v>24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 xml:space="preserve"> </v>
      </c>
      <c r="I15" s="28" t="s">
        <v>26</v>
      </c>
      <c r="J15" s="26" t="str">
        <f>IF('Rekapitulace stavby'!AN11="","",'Rekapitulace stavby'!AN11)</f>
        <v/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7" t="str">
        <f>'Rekapitulace stavby'!E14</f>
        <v>Vyplň údaj</v>
      </c>
      <c r="F18" s="289"/>
      <c r="G18" s="289"/>
      <c r="H18" s="289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24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 xml:space="preserve"> </v>
      </c>
      <c r="I21" s="28" t="s">
        <v>26</v>
      </c>
      <c r="J21" s="26" t="str">
        <f>IF('Rekapitulace stavby'!AN17="","",'Rekapitulace stavby'!AN17)</f>
        <v/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31</v>
      </c>
      <c r="I23" s="28" t="s">
        <v>24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32</v>
      </c>
      <c r="L26" s="33"/>
    </row>
    <row r="27" spans="2:12" s="7" customFormat="1" ht="16.5" customHeight="1" x14ac:dyDescent="0.2">
      <c r="B27" s="87"/>
      <c r="E27" s="292" t="s">
        <v>3</v>
      </c>
      <c r="F27" s="292"/>
      <c r="G27" s="292"/>
      <c r="H27" s="292"/>
      <c r="L27" s="87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34</v>
      </c>
      <c r="J30" s="64">
        <f>ROUND(J85, 2)</f>
        <v>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 x14ac:dyDescent="0.2">
      <c r="B33" s="33"/>
      <c r="D33" s="53" t="s">
        <v>38</v>
      </c>
      <c r="E33" s="28" t="s">
        <v>39</v>
      </c>
      <c r="F33" s="89">
        <f>ROUND((SUM(BE85:BE353)),  2)</f>
        <v>0</v>
      </c>
      <c r="I33" s="90">
        <v>0.21</v>
      </c>
      <c r="J33" s="89">
        <f>ROUND(((SUM(BE85:BE353))*I33),  2)</f>
        <v>0</v>
      </c>
      <c r="L33" s="33"/>
    </row>
    <row r="34" spans="2:12" s="1" customFormat="1" ht="14.4" customHeight="1" x14ac:dyDescent="0.2">
      <c r="B34" s="33"/>
      <c r="E34" s="28" t="s">
        <v>40</v>
      </c>
      <c r="F34" s="89">
        <f>ROUND((SUM(BF85:BF353)),  2)</f>
        <v>0</v>
      </c>
      <c r="I34" s="90">
        <v>0.15</v>
      </c>
      <c r="J34" s="89">
        <f>ROUND(((SUM(BF85:BF353))*I34),  2)</f>
        <v>0</v>
      </c>
      <c r="L34" s="33"/>
    </row>
    <row r="35" spans="2:12" s="1" customFormat="1" ht="14.4" hidden="1" customHeight="1" x14ac:dyDescent="0.2">
      <c r="B35" s="33"/>
      <c r="E35" s="28" t="s">
        <v>41</v>
      </c>
      <c r="F35" s="89">
        <f>ROUND((SUM(BG85:BG353)),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 x14ac:dyDescent="0.2">
      <c r="B36" s="33"/>
      <c r="E36" s="28" t="s">
        <v>42</v>
      </c>
      <c r="F36" s="89">
        <f>ROUND((SUM(BH85:BH353)),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9">
        <f>ROUND((SUM(BI85:BI353)),  2)</f>
        <v>0</v>
      </c>
      <c r="I37" s="90">
        <v>0</v>
      </c>
      <c r="J37" s="89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94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17</v>
      </c>
      <c r="L47" s="33"/>
    </row>
    <row r="48" spans="2:12" s="1" customFormat="1" ht="26.25" customHeight="1" x14ac:dyDescent="0.2">
      <c r="B48" s="33"/>
      <c r="E48" s="315" t="str">
        <f>E7</f>
        <v>Jilemnice – prodloužení vodovodního řadu v ulici Ke Koupališti</v>
      </c>
      <c r="F48" s="316"/>
      <c r="G48" s="316"/>
      <c r="H48" s="316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305" t="str">
        <f>E9</f>
        <v>001 - Větev V - výkopové práce</v>
      </c>
      <c r="F50" s="314"/>
      <c r="G50" s="314"/>
      <c r="H50" s="314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>Jilemnice</v>
      </c>
      <c r="I52" s="28" t="s">
        <v>22</v>
      </c>
      <c r="J52" s="50">
        <f>IF(J12="","",J12)</f>
        <v>45449</v>
      </c>
      <c r="L52" s="33"/>
    </row>
    <row r="53" spans="2:47" s="1" customFormat="1" ht="6.9" customHeight="1" x14ac:dyDescent="0.2">
      <c r="B53" s="33"/>
      <c r="L53" s="33"/>
    </row>
    <row r="54" spans="2:47" s="1" customFormat="1" ht="15.15" customHeight="1" x14ac:dyDescent="0.2">
      <c r="B54" s="33"/>
      <c r="C54" s="28" t="s">
        <v>23</v>
      </c>
      <c r="F54" s="26" t="str">
        <f>E15</f>
        <v xml:space="preserve"> </v>
      </c>
      <c r="I54" s="28" t="s">
        <v>29</v>
      </c>
      <c r="J54" s="31" t="str">
        <f>E21</f>
        <v xml:space="preserve"> </v>
      </c>
      <c r="L54" s="33"/>
    </row>
    <row r="55" spans="2:47" s="1" customFormat="1" ht="15.15" customHeight="1" x14ac:dyDescent="0.2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99" t="s">
        <v>66</v>
      </c>
      <c r="J59" s="64">
        <f>J85</f>
        <v>0</v>
      </c>
      <c r="L59" s="33"/>
      <c r="AU59" s="18" t="s">
        <v>97</v>
      </c>
    </row>
    <row r="60" spans="2:47" s="8" customFormat="1" ht="24.9" customHeight="1" x14ac:dyDescent="0.2">
      <c r="B60" s="100"/>
      <c r="D60" s="101" t="s">
        <v>98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95" customHeight="1" x14ac:dyDescent="0.2">
      <c r="B61" s="104"/>
      <c r="D61" s="105" t="s">
        <v>99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95" customHeight="1" x14ac:dyDescent="0.2">
      <c r="B62" s="104"/>
      <c r="D62" s="105" t="s">
        <v>100</v>
      </c>
      <c r="E62" s="106"/>
      <c r="F62" s="106"/>
      <c r="G62" s="106"/>
      <c r="H62" s="106"/>
      <c r="I62" s="106"/>
      <c r="J62" s="107">
        <f>J328</f>
        <v>0</v>
      </c>
      <c r="L62" s="104"/>
    </row>
    <row r="63" spans="2:47" s="9" customFormat="1" ht="19.95" customHeight="1" x14ac:dyDescent="0.2">
      <c r="B63" s="104"/>
      <c r="D63" s="105" t="s">
        <v>101</v>
      </c>
      <c r="E63" s="106"/>
      <c r="F63" s="106"/>
      <c r="G63" s="106"/>
      <c r="H63" s="106"/>
      <c r="I63" s="106"/>
      <c r="J63" s="107">
        <f>J339</f>
        <v>0</v>
      </c>
      <c r="L63" s="104"/>
    </row>
    <row r="64" spans="2:47" s="9" customFormat="1" ht="19.95" customHeight="1" x14ac:dyDescent="0.2">
      <c r="B64" s="104"/>
      <c r="D64" s="105" t="s">
        <v>102</v>
      </c>
      <c r="E64" s="106"/>
      <c r="F64" s="106"/>
      <c r="G64" s="106"/>
      <c r="H64" s="106"/>
      <c r="I64" s="106"/>
      <c r="J64" s="107">
        <f>J348</f>
        <v>0</v>
      </c>
      <c r="L64" s="104"/>
    </row>
    <row r="65" spans="2:12" s="9" customFormat="1" ht="19.95" customHeight="1" x14ac:dyDescent="0.2">
      <c r="B65" s="104"/>
      <c r="D65" s="105" t="s">
        <v>103</v>
      </c>
      <c r="E65" s="106"/>
      <c r="F65" s="106"/>
      <c r="G65" s="106"/>
      <c r="H65" s="106"/>
      <c r="I65" s="106"/>
      <c r="J65" s="107">
        <f>J351</f>
        <v>0</v>
      </c>
      <c r="L65" s="104"/>
    </row>
    <row r="66" spans="2:12" s="1" customFormat="1" ht="21.75" customHeight="1" x14ac:dyDescent="0.2">
      <c r="B66" s="33"/>
      <c r="L66" s="33"/>
    </row>
    <row r="67" spans="2:12" s="1" customFormat="1" ht="6.9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 x14ac:dyDescent="0.2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 x14ac:dyDescent="0.2">
      <c r="B72" s="33"/>
      <c r="C72" s="22" t="s">
        <v>104</v>
      </c>
      <c r="L72" s="33"/>
    </row>
    <row r="73" spans="2:12" s="1" customFormat="1" ht="6.9" customHeight="1" x14ac:dyDescent="0.2">
      <c r="B73" s="33"/>
      <c r="L73" s="33"/>
    </row>
    <row r="74" spans="2:12" s="1" customFormat="1" ht="12" customHeight="1" x14ac:dyDescent="0.2">
      <c r="B74" s="33"/>
      <c r="C74" s="28" t="s">
        <v>17</v>
      </c>
      <c r="L74" s="33"/>
    </row>
    <row r="75" spans="2:12" s="1" customFormat="1" ht="26.25" customHeight="1" x14ac:dyDescent="0.2">
      <c r="B75" s="33"/>
      <c r="E75" s="315" t="str">
        <f>E7</f>
        <v>Jilemnice – prodloužení vodovodního řadu v ulici Ke Koupališti</v>
      </c>
      <c r="F75" s="316"/>
      <c r="G75" s="316"/>
      <c r="H75" s="316"/>
      <c r="L75" s="33"/>
    </row>
    <row r="76" spans="2:12" s="1" customFormat="1" ht="12" customHeight="1" x14ac:dyDescent="0.2">
      <c r="B76" s="33"/>
      <c r="C76" s="28" t="s">
        <v>92</v>
      </c>
      <c r="L76" s="33"/>
    </row>
    <row r="77" spans="2:12" s="1" customFormat="1" ht="16.5" customHeight="1" x14ac:dyDescent="0.2">
      <c r="B77" s="33"/>
      <c r="E77" s="305" t="str">
        <f>E9</f>
        <v>001 - Větev V - výkopové práce</v>
      </c>
      <c r="F77" s="314"/>
      <c r="G77" s="314"/>
      <c r="H77" s="314"/>
      <c r="L77" s="33"/>
    </row>
    <row r="78" spans="2:12" s="1" customFormat="1" ht="6.9" customHeight="1" x14ac:dyDescent="0.2">
      <c r="B78" s="33"/>
      <c r="L78" s="33"/>
    </row>
    <row r="79" spans="2:12" s="1" customFormat="1" ht="12" customHeight="1" x14ac:dyDescent="0.2">
      <c r="B79" s="33"/>
      <c r="C79" s="28" t="s">
        <v>20</v>
      </c>
      <c r="F79" s="26" t="str">
        <f>F12</f>
        <v>Jilemnice</v>
      </c>
      <c r="I79" s="28" t="s">
        <v>22</v>
      </c>
      <c r="J79" s="50">
        <f>IF(J12="","",J12)</f>
        <v>45449</v>
      </c>
      <c r="L79" s="33"/>
    </row>
    <row r="80" spans="2:12" s="1" customFormat="1" ht="6.9" customHeight="1" x14ac:dyDescent="0.2">
      <c r="B80" s="33"/>
      <c r="L80" s="33"/>
    </row>
    <row r="81" spans="2:65" s="1" customFormat="1" ht="15.15" customHeight="1" x14ac:dyDescent="0.2">
      <c r="B81" s="33"/>
      <c r="C81" s="28" t="s">
        <v>23</v>
      </c>
      <c r="F81" s="26" t="str">
        <f>E15</f>
        <v xml:space="preserve"> </v>
      </c>
      <c r="I81" s="28" t="s">
        <v>29</v>
      </c>
      <c r="J81" s="31" t="str">
        <f>E21</f>
        <v xml:space="preserve"> </v>
      </c>
      <c r="L81" s="33"/>
    </row>
    <row r="82" spans="2:65" s="1" customFormat="1" ht="15.15" customHeight="1" x14ac:dyDescent="0.2">
      <c r="B82" s="33"/>
      <c r="C82" s="28" t="s">
        <v>27</v>
      </c>
      <c r="F82" s="26" t="str">
        <f>IF(E18="","",E18)</f>
        <v>Vyplň údaj</v>
      </c>
      <c r="I82" s="28" t="s">
        <v>31</v>
      </c>
      <c r="J82" s="31" t="str">
        <f>E24</f>
        <v xml:space="preserve"> </v>
      </c>
      <c r="L82" s="33"/>
    </row>
    <row r="83" spans="2:65" s="1" customFormat="1" ht="10.35" customHeight="1" x14ac:dyDescent="0.2">
      <c r="B83" s="33"/>
      <c r="L83" s="33"/>
    </row>
    <row r="84" spans="2:65" s="10" customFormat="1" ht="29.25" customHeight="1" x14ac:dyDescent="0.2">
      <c r="B84" s="108"/>
      <c r="C84" s="109" t="s">
        <v>105</v>
      </c>
      <c r="D84" s="110" t="s">
        <v>53</v>
      </c>
      <c r="E84" s="110" t="s">
        <v>49</v>
      </c>
      <c r="F84" s="110" t="s">
        <v>50</v>
      </c>
      <c r="G84" s="110" t="s">
        <v>106</v>
      </c>
      <c r="H84" s="110" t="s">
        <v>107</v>
      </c>
      <c r="I84" s="110" t="s">
        <v>108</v>
      </c>
      <c r="J84" s="110" t="s">
        <v>96</v>
      </c>
      <c r="K84" s="111" t="s">
        <v>109</v>
      </c>
      <c r="L84" s="108"/>
      <c r="M84" s="57" t="s">
        <v>3</v>
      </c>
      <c r="N84" s="58" t="s">
        <v>38</v>
      </c>
      <c r="O84" s="58" t="s">
        <v>110</v>
      </c>
      <c r="P84" s="58" t="s">
        <v>111</v>
      </c>
      <c r="Q84" s="58" t="s">
        <v>112</v>
      </c>
      <c r="R84" s="58" t="s">
        <v>113</v>
      </c>
      <c r="S84" s="58" t="s">
        <v>114</v>
      </c>
      <c r="T84" s="59" t="s">
        <v>115</v>
      </c>
    </row>
    <row r="85" spans="2:65" s="1" customFormat="1" ht="22.8" customHeight="1" x14ac:dyDescent="0.3">
      <c r="B85" s="33"/>
      <c r="C85" s="62" t="s">
        <v>116</v>
      </c>
      <c r="J85" s="112">
        <f>BK85</f>
        <v>0</v>
      </c>
      <c r="L85" s="33"/>
      <c r="M85" s="60"/>
      <c r="N85" s="51"/>
      <c r="O85" s="51"/>
      <c r="P85" s="113">
        <f>P86</f>
        <v>0</v>
      </c>
      <c r="Q85" s="51"/>
      <c r="R85" s="113">
        <f>R86</f>
        <v>175.74402469999998</v>
      </c>
      <c r="S85" s="51"/>
      <c r="T85" s="114">
        <f>T86</f>
        <v>0</v>
      </c>
      <c r="AT85" s="18" t="s">
        <v>67</v>
      </c>
      <c r="AU85" s="18" t="s">
        <v>97</v>
      </c>
      <c r="BK85" s="115">
        <f>BK86</f>
        <v>0</v>
      </c>
    </row>
    <row r="86" spans="2:65" s="11" customFormat="1" ht="25.95" customHeight="1" x14ac:dyDescent="0.25">
      <c r="B86" s="116"/>
      <c r="D86" s="117" t="s">
        <v>67</v>
      </c>
      <c r="E86" s="118" t="s">
        <v>117</v>
      </c>
      <c r="F86" s="118" t="s">
        <v>118</v>
      </c>
      <c r="I86" s="119"/>
      <c r="J86" s="120">
        <f>BK86</f>
        <v>0</v>
      </c>
      <c r="L86" s="116"/>
      <c r="M86" s="121"/>
      <c r="P86" s="122">
        <f>P87+P328+P339+P348+P351</f>
        <v>0</v>
      </c>
      <c r="R86" s="122">
        <f>R87+R328+R339+R348+R351</f>
        <v>175.74402469999998</v>
      </c>
      <c r="T86" s="123">
        <f>T87+T328+T339+T348+T351</f>
        <v>0</v>
      </c>
      <c r="AR86" s="117" t="s">
        <v>76</v>
      </c>
      <c r="AT86" s="124" t="s">
        <v>67</v>
      </c>
      <c r="AU86" s="124" t="s">
        <v>68</v>
      </c>
      <c r="AY86" s="117" t="s">
        <v>119</v>
      </c>
      <c r="BK86" s="125">
        <f>BK87+BK328+BK339+BK348+BK351</f>
        <v>0</v>
      </c>
    </row>
    <row r="87" spans="2:65" s="11" customFormat="1" ht="22.8" customHeight="1" x14ac:dyDescent="0.25">
      <c r="B87" s="116"/>
      <c r="D87" s="117" t="s">
        <v>67</v>
      </c>
      <c r="E87" s="126" t="s">
        <v>76</v>
      </c>
      <c r="F87" s="126" t="s">
        <v>120</v>
      </c>
      <c r="I87" s="119"/>
      <c r="J87" s="127">
        <f>BK87</f>
        <v>0</v>
      </c>
      <c r="L87" s="116"/>
      <c r="M87" s="121"/>
      <c r="P87" s="122">
        <f>SUM(P88:P327)</f>
        <v>0</v>
      </c>
      <c r="R87" s="122">
        <f>SUM(R88:R327)</f>
        <v>175.4207438</v>
      </c>
      <c r="T87" s="123">
        <f>SUM(T88:T327)</f>
        <v>0</v>
      </c>
      <c r="AR87" s="117" t="s">
        <v>76</v>
      </c>
      <c r="AT87" s="124" t="s">
        <v>67</v>
      </c>
      <c r="AU87" s="124" t="s">
        <v>76</v>
      </c>
      <c r="AY87" s="117" t="s">
        <v>119</v>
      </c>
      <c r="BK87" s="125">
        <f>SUM(BK88:BK327)</f>
        <v>0</v>
      </c>
    </row>
    <row r="88" spans="2:65" s="1" customFormat="1" ht="16.5" customHeight="1" x14ac:dyDescent="0.2">
      <c r="B88" s="128"/>
      <c r="C88" s="129" t="s">
        <v>76</v>
      </c>
      <c r="D88" s="129" t="s">
        <v>121</v>
      </c>
      <c r="E88" s="130" t="s">
        <v>122</v>
      </c>
      <c r="F88" s="131" t="s">
        <v>123</v>
      </c>
      <c r="G88" s="132" t="s">
        <v>124</v>
      </c>
      <c r="H88" s="133">
        <v>336</v>
      </c>
      <c r="I88" s="134"/>
      <c r="J88" s="135">
        <f>ROUND(I88*H88,2)</f>
        <v>0</v>
      </c>
      <c r="K88" s="131" t="s">
        <v>125</v>
      </c>
      <c r="L88" s="33"/>
      <c r="M88" s="136" t="s">
        <v>3</v>
      </c>
      <c r="N88" s="137" t="s">
        <v>39</v>
      </c>
      <c r="P88" s="138">
        <f>O88*H88</f>
        <v>0</v>
      </c>
      <c r="Q88" s="138">
        <v>3.0000000000000001E-5</v>
      </c>
      <c r="R88" s="138">
        <f>Q88*H88</f>
        <v>1.008E-2</v>
      </c>
      <c r="S88" s="138">
        <v>0</v>
      </c>
      <c r="T88" s="139">
        <f>S88*H88</f>
        <v>0</v>
      </c>
      <c r="AR88" s="140" t="s">
        <v>126</v>
      </c>
      <c r="AT88" s="140" t="s">
        <v>121</v>
      </c>
      <c r="AU88" s="140" t="s">
        <v>78</v>
      </c>
      <c r="AY88" s="18" t="s">
        <v>119</v>
      </c>
      <c r="BE88" s="141">
        <f>IF(N88="základní",J88,0)</f>
        <v>0</v>
      </c>
      <c r="BF88" s="141">
        <f>IF(N88="snížená",J88,0)</f>
        <v>0</v>
      </c>
      <c r="BG88" s="141">
        <f>IF(N88="zákl. přenesená",J88,0)</f>
        <v>0</v>
      </c>
      <c r="BH88" s="141">
        <f>IF(N88="sníž. přenesená",J88,0)</f>
        <v>0</v>
      </c>
      <c r="BI88" s="141">
        <f>IF(N88="nulová",J88,0)</f>
        <v>0</v>
      </c>
      <c r="BJ88" s="18" t="s">
        <v>76</v>
      </c>
      <c r="BK88" s="141">
        <f>ROUND(I88*H88,2)</f>
        <v>0</v>
      </c>
      <c r="BL88" s="18" t="s">
        <v>126</v>
      </c>
      <c r="BM88" s="140" t="s">
        <v>127</v>
      </c>
    </row>
    <row r="89" spans="2:65" s="1" customFormat="1" x14ac:dyDescent="0.2">
      <c r="B89" s="33"/>
      <c r="D89" s="142" t="s">
        <v>128</v>
      </c>
      <c r="F89" s="143" t="s">
        <v>129</v>
      </c>
      <c r="I89" s="144"/>
      <c r="L89" s="33"/>
      <c r="M89" s="145"/>
      <c r="T89" s="54"/>
      <c r="AT89" s="18" t="s">
        <v>128</v>
      </c>
      <c r="AU89" s="18" t="s">
        <v>78</v>
      </c>
    </row>
    <row r="90" spans="2:65" s="12" customFormat="1" x14ac:dyDescent="0.2">
      <c r="B90" s="146"/>
      <c r="D90" s="147" t="s">
        <v>130</v>
      </c>
      <c r="E90" s="148" t="s">
        <v>3</v>
      </c>
      <c r="F90" s="149" t="s">
        <v>131</v>
      </c>
      <c r="H90" s="150">
        <v>336</v>
      </c>
      <c r="I90" s="151"/>
      <c r="L90" s="146"/>
      <c r="M90" s="152"/>
      <c r="T90" s="153"/>
      <c r="AT90" s="148" t="s">
        <v>130</v>
      </c>
      <c r="AU90" s="148" t="s">
        <v>78</v>
      </c>
      <c r="AV90" s="12" t="s">
        <v>78</v>
      </c>
      <c r="AW90" s="12" t="s">
        <v>30</v>
      </c>
      <c r="AX90" s="12" t="s">
        <v>68</v>
      </c>
      <c r="AY90" s="148" t="s">
        <v>119</v>
      </c>
    </row>
    <row r="91" spans="2:65" s="13" customFormat="1" x14ac:dyDescent="0.2">
      <c r="B91" s="154"/>
      <c r="D91" s="147" t="s">
        <v>130</v>
      </c>
      <c r="E91" s="155" t="s">
        <v>3</v>
      </c>
      <c r="F91" s="156" t="s">
        <v>132</v>
      </c>
      <c r="H91" s="157">
        <v>336</v>
      </c>
      <c r="I91" s="158"/>
      <c r="L91" s="154"/>
      <c r="M91" s="159"/>
      <c r="T91" s="160"/>
      <c r="AT91" s="155" t="s">
        <v>130</v>
      </c>
      <c r="AU91" s="155" t="s">
        <v>78</v>
      </c>
      <c r="AV91" s="13" t="s">
        <v>126</v>
      </c>
      <c r="AW91" s="13" t="s">
        <v>30</v>
      </c>
      <c r="AX91" s="13" t="s">
        <v>76</v>
      </c>
      <c r="AY91" s="155" t="s">
        <v>119</v>
      </c>
    </row>
    <row r="92" spans="2:65" s="1" customFormat="1" ht="24.15" customHeight="1" x14ac:dyDescent="0.2">
      <c r="B92" s="128"/>
      <c r="C92" s="129" t="s">
        <v>78</v>
      </c>
      <c r="D92" s="129" t="s">
        <v>121</v>
      </c>
      <c r="E92" s="130" t="s">
        <v>133</v>
      </c>
      <c r="F92" s="131" t="s">
        <v>134</v>
      </c>
      <c r="G92" s="132" t="s">
        <v>135</v>
      </c>
      <c r="H92" s="133">
        <v>14</v>
      </c>
      <c r="I92" s="134"/>
      <c r="J92" s="135">
        <f>ROUND(I92*H92,2)</f>
        <v>0</v>
      </c>
      <c r="K92" s="131" t="s">
        <v>125</v>
      </c>
      <c r="L92" s="33"/>
      <c r="M92" s="136" t="s">
        <v>3</v>
      </c>
      <c r="N92" s="137" t="s">
        <v>39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126</v>
      </c>
      <c r="AT92" s="140" t="s">
        <v>121</v>
      </c>
      <c r="AU92" s="140" t="s">
        <v>78</v>
      </c>
      <c r="AY92" s="18" t="s">
        <v>119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8" t="s">
        <v>76</v>
      </c>
      <c r="BK92" s="141">
        <f>ROUND(I92*H92,2)</f>
        <v>0</v>
      </c>
      <c r="BL92" s="18" t="s">
        <v>126</v>
      </c>
      <c r="BM92" s="140" t="s">
        <v>136</v>
      </c>
    </row>
    <row r="93" spans="2:65" s="1" customFormat="1" x14ac:dyDescent="0.2">
      <c r="B93" s="33"/>
      <c r="D93" s="142" t="s">
        <v>128</v>
      </c>
      <c r="F93" s="143" t="s">
        <v>137</v>
      </c>
      <c r="I93" s="144"/>
      <c r="L93" s="33"/>
      <c r="M93" s="145"/>
      <c r="T93" s="54"/>
      <c r="AT93" s="18" t="s">
        <v>128</v>
      </c>
      <c r="AU93" s="18" t="s">
        <v>78</v>
      </c>
    </row>
    <row r="94" spans="2:65" s="12" customFormat="1" x14ac:dyDescent="0.2">
      <c r="B94" s="146"/>
      <c r="D94" s="147" t="s">
        <v>130</v>
      </c>
      <c r="E94" s="148" t="s">
        <v>3</v>
      </c>
      <c r="F94" s="149" t="s">
        <v>138</v>
      </c>
      <c r="H94" s="150">
        <v>14</v>
      </c>
      <c r="I94" s="151"/>
      <c r="L94" s="146"/>
      <c r="M94" s="152"/>
      <c r="T94" s="153"/>
      <c r="AT94" s="148" t="s">
        <v>130</v>
      </c>
      <c r="AU94" s="148" t="s">
        <v>78</v>
      </c>
      <c r="AV94" s="12" t="s">
        <v>78</v>
      </c>
      <c r="AW94" s="12" t="s">
        <v>30</v>
      </c>
      <c r="AX94" s="12" t="s">
        <v>68</v>
      </c>
      <c r="AY94" s="148" t="s">
        <v>119</v>
      </c>
    </row>
    <row r="95" spans="2:65" s="13" customFormat="1" x14ac:dyDescent="0.2">
      <c r="B95" s="154"/>
      <c r="D95" s="147" t="s">
        <v>130</v>
      </c>
      <c r="E95" s="155" t="s">
        <v>3</v>
      </c>
      <c r="F95" s="156" t="s">
        <v>132</v>
      </c>
      <c r="H95" s="157">
        <v>14</v>
      </c>
      <c r="I95" s="158"/>
      <c r="L95" s="154"/>
      <c r="M95" s="159"/>
      <c r="T95" s="160"/>
      <c r="AT95" s="155" t="s">
        <v>130</v>
      </c>
      <c r="AU95" s="155" t="s">
        <v>78</v>
      </c>
      <c r="AV95" s="13" t="s">
        <v>126</v>
      </c>
      <c r="AW95" s="13" t="s">
        <v>30</v>
      </c>
      <c r="AX95" s="13" t="s">
        <v>76</v>
      </c>
      <c r="AY95" s="155" t="s">
        <v>119</v>
      </c>
    </row>
    <row r="96" spans="2:65" s="1" customFormat="1" ht="49.05" customHeight="1" x14ac:dyDescent="0.2">
      <c r="B96" s="128"/>
      <c r="C96" s="129" t="s">
        <v>139</v>
      </c>
      <c r="D96" s="129" t="s">
        <v>121</v>
      </c>
      <c r="E96" s="130" t="s">
        <v>140</v>
      </c>
      <c r="F96" s="131" t="s">
        <v>141</v>
      </c>
      <c r="G96" s="132" t="s">
        <v>142</v>
      </c>
      <c r="H96" s="133">
        <v>6</v>
      </c>
      <c r="I96" s="134"/>
      <c r="J96" s="135">
        <f>ROUND(I96*H96,2)</f>
        <v>0</v>
      </c>
      <c r="K96" s="131" t="s">
        <v>125</v>
      </c>
      <c r="L96" s="33"/>
      <c r="M96" s="136" t="s">
        <v>3</v>
      </c>
      <c r="N96" s="137" t="s">
        <v>39</v>
      </c>
      <c r="P96" s="138">
        <f>O96*H96</f>
        <v>0</v>
      </c>
      <c r="Q96" s="138">
        <v>3.6904300000000001E-2</v>
      </c>
      <c r="R96" s="138">
        <f>Q96*H96</f>
        <v>0.22142580000000001</v>
      </c>
      <c r="S96" s="138">
        <v>0</v>
      </c>
      <c r="T96" s="139">
        <f>S96*H96</f>
        <v>0</v>
      </c>
      <c r="AR96" s="140" t="s">
        <v>126</v>
      </c>
      <c r="AT96" s="140" t="s">
        <v>121</v>
      </c>
      <c r="AU96" s="140" t="s">
        <v>78</v>
      </c>
      <c r="AY96" s="18" t="s">
        <v>119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8" t="s">
        <v>76</v>
      </c>
      <c r="BK96" s="141">
        <f>ROUND(I96*H96,2)</f>
        <v>0</v>
      </c>
      <c r="BL96" s="18" t="s">
        <v>126</v>
      </c>
      <c r="BM96" s="140" t="s">
        <v>143</v>
      </c>
    </row>
    <row r="97" spans="2:65" s="1" customFormat="1" x14ac:dyDescent="0.2">
      <c r="B97" s="33"/>
      <c r="D97" s="142" t="s">
        <v>128</v>
      </c>
      <c r="F97" s="143" t="s">
        <v>144</v>
      </c>
      <c r="I97" s="144"/>
      <c r="L97" s="33"/>
      <c r="M97" s="145"/>
      <c r="T97" s="54"/>
      <c r="AT97" s="18" t="s">
        <v>128</v>
      </c>
      <c r="AU97" s="18" t="s">
        <v>78</v>
      </c>
    </row>
    <row r="98" spans="2:65" s="14" customFormat="1" x14ac:dyDescent="0.2">
      <c r="B98" s="161"/>
      <c r="D98" s="147" t="s">
        <v>130</v>
      </c>
      <c r="E98" s="162" t="s">
        <v>3</v>
      </c>
      <c r="F98" s="163" t="s">
        <v>145</v>
      </c>
      <c r="H98" s="162" t="s">
        <v>3</v>
      </c>
      <c r="I98" s="164"/>
      <c r="L98" s="161"/>
      <c r="M98" s="165"/>
      <c r="T98" s="166"/>
      <c r="AT98" s="162" t="s">
        <v>130</v>
      </c>
      <c r="AU98" s="162" t="s">
        <v>78</v>
      </c>
      <c r="AV98" s="14" t="s">
        <v>76</v>
      </c>
      <c r="AW98" s="14" t="s">
        <v>30</v>
      </c>
      <c r="AX98" s="14" t="s">
        <v>68</v>
      </c>
      <c r="AY98" s="162" t="s">
        <v>119</v>
      </c>
    </row>
    <row r="99" spans="2:65" s="12" customFormat="1" x14ac:dyDescent="0.2">
      <c r="B99" s="146"/>
      <c r="D99" s="147" t="s">
        <v>130</v>
      </c>
      <c r="E99" s="148" t="s">
        <v>3</v>
      </c>
      <c r="F99" s="149" t="s">
        <v>146</v>
      </c>
      <c r="H99" s="150">
        <v>6</v>
      </c>
      <c r="I99" s="151"/>
      <c r="L99" s="146"/>
      <c r="M99" s="152"/>
      <c r="T99" s="153"/>
      <c r="AT99" s="148" t="s">
        <v>130</v>
      </c>
      <c r="AU99" s="148" t="s">
        <v>78</v>
      </c>
      <c r="AV99" s="12" t="s">
        <v>78</v>
      </c>
      <c r="AW99" s="12" t="s">
        <v>30</v>
      </c>
      <c r="AX99" s="12" t="s">
        <v>68</v>
      </c>
      <c r="AY99" s="148" t="s">
        <v>119</v>
      </c>
    </row>
    <row r="100" spans="2:65" s="13" customFormat="1" x14ac:dyDescent="0.2">
      <c r="B100" s="154"/>
      <c r="D100" s="147" t="s">
        <v>130</v>
      </c>
      <c r="E100" s="155" t="s">
        <v>3</v>
      </c>
      <c r="F100" s="156" t="s">
        <v>132</v>
      </c>
      <c r="H100" s="157">
        <v>6</v>
      </c>
      <c r="I100" s="158"/>
      <c r="L100" s="154"/>
      <c r="M100" s="159"/>
      <c r="T100" s="160"/>
      <c r="AT100" s="155" t="s">
        <v>130</v>
      </c>
      <c r="AU100" s="155" t="s">
        <v>78</v>
      </c>
      <c r="AV100" s="13" t="s">
        <v>126</v>
      </c>
      <c r="AW100" s="13" t="s">
        <v>30</v>
      </c>
      <c r="AX100" s="13" t="s">
        <v>76</v>
      </c>
      <c r="AY100" s="155" t="s">
        <v>119</v>
      </c>
    </row>
    <row r="101" spans="2:65" s="1" customFormat="1" ht="49.05" customHeight="1" x14ac:dyDescent="0.2">
      <c r="B101" s="128"/>
      <c r="C101" s="129" t="s">
        <v>126</v>
      </c>
      <c r="D101" s="129" t="s">
        <v>121</v>
      </c>
      <c r="E101" s="130" t="s">
        <v>147</v>
      </c>
      <c r="F101" s="131" t="s">
        <v>148</v>
      </c>
      <c r="G101" s="132" t="s">
        <v>142</v>
      </c>
      <c r="H101" s="133">
        <v>4</v>
      </c>
      <c r="I101" s="134"/>
      <c r="J101" s="135">
        <f>ROUND(I101*H101,2)</f>
        <v>0</v>
      </c>
      <c r="K101" s="131" t="s">
        <v>125</v>
      </c>
      <c r="L101" s="33"/>
      <c r="M101" s="136" t="s">
        <v>3</v>
      </c>
      <c r="N101" s="137" t="s">
        <v>39</v>
      </c>
      <c r="P101" s="138">
        <f>O101*H101</f>
        <v>0</v>
      </c>
      <c r="Q101" s="138">
        <v>8.6800000000000002E-3</v>
      </c>
      <c r="R101" s="138">
        <f>Q101*H101</f>
        <v>3.4720000000000001E-2</v>
      </c>
      <c r="S101" s="138">
        <v>0</v>
      </c>
      <c r="T101" s="139">
        <f>S101*H101</f>
        <v>0</v>
      </c>
      <c r="AR101" s="140" t="s">
        <v>126</v>
      </c>
      <c r="AT101" s="140" t="s">
        <v>121</v>
      </c>
      <c r="AU101" s="140" t="s">
        <v>78</v>
      </c>
      <c r="AY101" s="18" t="s">
        <v>119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8" t="s">
        <v>76</v>
      </c>
      <c r="BK101" s="141">
        <f>ROUND(I101*H101,2)</f>
        <v>0</v>
      </c>
      <c r="BL101" s="18" t="s">
        <v>126</v>
      </c>
      <c r="BM101" s="140" t="s">
        <v>149</v>
      </c>
    </row>
    <row r="102" spans="2:65" s="1" customFormat="1" x14ac:dyDescent="0.2">
      <c r="B102" s="33"/>
      <c r="D102" s="142" t="s">
        <v>128</v>
      </c>
      <c r="F102" s="143" t="s">
        <v>150</v>
      </c>
      <c r="I102" s="144"/>
      <c r="L102" s="33"/>
      <c r="M102" s="145"/>
      <c r="T102" s="54"/>
      <c r="AT102" s="18" t="s">
        <v>128</v>
      </c>
      <c r="AU102" s="18" t="s">
        <v>78</v>
      </c>
    </row>
    <row r="103" spans="2:65" s="14" customFormat="1" x14ac:dyDescent="0.2">
      <c r="B103" s="161"/>
      <c r="D103" s="147" t="s">
        <v>130</v>
      </c>
      <c r="E103" s="162" t="s">
        <v>3</v>
      </c>
      <c r="F103" s="163" t="s">
        <v>145</v>
      </c>
      <c r="H103" s="162" t="s">
        <v>3</v>
      </c>
      <c r="I103" s="164"/>
      <c r="L103" s="161"/>
      <c r="M103" s="165"/>
      <c r="T103" s="166"/>
      <c r="AT103" s="162" t="s">
        <v>130</v>
      </c>
      <c r="AU103" s="162" t="s">
        <v>78</v>
      </c>
      <c r="AV103" s="14" t="s">
        <v>76</v>
      </c>
      <c r="AW103" s="14" t="s">
        <v>30</v>
      </c>
      <c r="AX103" s="14" t="s">
        <v>68</v>
      </c>
      <c r="AY103" s="162" t="s">
        <v>119</v>
      </c>
    </row>
    <row r="104" spans="2:65" s="12" customFormat="1" x14ac:dyDescent="0.2">
      <c r="B104" s="146"/>
      <c r="D104" s="147" t="s">
        <v>130</v>
      </c>
      <c r="E104" s="148" t="s">
        <v>3</v>
      </c>
      <c r="F104" s="149" t="s">
        <v>151</v>
      </c>
      <c r="H104" s="150">
        <v>4</v>
      </c>
      <c r="I104" s="151"/>
      <c r="L104" s="146"/>
      <c r="M104" s="152"/>
      <c r="T104" s="153"/>
      <c r="AT104" s="148" t="s">
        <v>130</v>
      </c>
      <c r="AU104" s="148" t="s">
        <v>78</v>
      </c>
      <c r="AV104" s="12" t="s">
        <v>78</v>
      </c>
      <c r="AW104" s="12" t="s">
        <v>30</v>
      </c>
      <c r="AX104" s="12" t="s">
        <v>68</v>
      </c>
      <c r="AY104" s="148" t="s">
        <v>119</v>
      </c>
    </row>
    <row r="105" spans="2:65" s="13" customFormat="1" x14ac:dyDescent="0.2">
      <c r="B105" s="154"/>
      <c r="D105" s="147" t="s">
        <v>130</v>
      </c>
      <c r="E105" s="155" t="s">
        <v>3</v>
      </c>
      <c r="F105" s="156" t="s">
        <v>132</v>
      </c>
      <c r="H105" s="157">
        <v>4</v>
      </c>
      <c r="I105" s="158"/>
      <c r="L105" s="154"/>
      <c r="M105" s="159"/>
      <c r="T105" s="160"/>
      <c r="AT105" s="155" t="s">
        <v>130</v>
      </c>
      <c r="AU105" s="155" t="s">
        <v>78</v>
      </c>
      <c r="AV105" s="13" t="s">
        <v>126</v>
      </c>
      <c r="AW105" s="13" t="s">
        <v>30</v>
      </c>
      <c r="AX105" s="13" t="s">
        <v>76</v>
      </c>
      <c r="AY105" s="155" t="s">
        <v>119</v>
      </c>
    </row>
    <row r="106" spans="2:65" s="1" customFormat="1" ht="16.5" customHeight="1" x14ac:dyDescent="0.2">
      <c r="B106" s="128"/>
      <c r="C106" s="129" t="s">
        <v>152</v>
      </c>
      <c r="D106" s="129" t="s">
        <v>121</v>
      </c>
      <c r="E106" s="130" t="s">
        <v>153</v>
      </c>
      <c r="F106" s="131" t="s">
        <v>154</v>
      </c>
      <c r="G106" s="132" t="s">
        <v>155</v>
      </c>
      <c r="H106" s="133">
        <v>36</v>
      </c>
      <c r="I106" s="134"/>
      <c r="J106" s="135">
        <f>ROUND(I106*H106,2)</f>
        <v>0</v>
      </c>
      <c r="K106" s="131" t="s">
        <v>125</v>
      </c>
      <c r="L106" s="33"/>
      <c r="M106" s="136" t="s">
        <v>3</v>
      </c>
      <c r="N106" s="137" t="s">
        <v>39</v>
      </c>
      <c r="P106" s="138">
        <f>O106*H106</f>
        <v>0</v>
      </c>
      <c r="Q106" s="138">
        <v>0</v>
      </c>
      <c r="R106" s="138">
        <f>Q106*H106</f>
        <v>0</v>
      </c>
      <c r="S106" s="138">
        <v>0</v>
      </c>
      <c r="T106" s="139">
        <f>S106*H106</f>
        <v>0</v>
      </c>
      <c r="AR106" s="140" t="s">
        <v>126</v>
      </c>
      <c r="AT106" s="140" t="s">
        <v>121</v>
      </c>
      <c r="AU106" s="140" t="s">
        <v>78</v>
      </c>
      <c r="AY106" s="18" t="s">
        <v>119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8" t="s">
        <v>76</v>
      </c>
      <c r="BK106" s="141">
        <f>ROUND(I106*H106,2)</f>
        <v>0</v>
      </c>
      <c r="BL106" s="18" t="s">
        <v>126</v>
      </c>
      <c r="BM106" s="140" t="s">
        <v>156</v>
      </c>
    </row>
    <row r="107" spans="2:65" s="1" customFormat="1" x14ac:dyDescent="0.2">
      <c r="B107" s="33"/>
      <c r="D107" s="142" t="s">
        <v>128</v>
      </c>
      <c r="F107" s="143" t="s">
        <v>157</v>
      </c>
      <c r="I107" s="144"/>
      <c r="L107" s="33"/>
      <c r="M107" s="145"/>
      <c r="T107" s="54"/>
      <c r="AT107" s="18" t="s">
        <v>128</v>
      </c>
      <c r="AU107" s="18" t="s">
        <v>78</v>
      </c>
    </row>
    <row r="108" spans="2:65" s="14" customFormat="1" x14ac:dyDescent="0.2">
      <c r="B108" s="161"/>
      <c r="D108" s="147" t="s">
        <v>130</v>
      </c>
      <c r="E108" s="162" t="s">
        <v>3</v>
      </c>
      <c r="F108" s="163" t="s">
        <v>158</v>
      </c>
      <c r="H108" s="162" t="s">
        <v>3</v>
      </c>
      <c r="I108" s="164"/>
      <c r="L108" s="161"/>
      <c r="M108" s="165"/>
      <c r="T108" s="166"/>
      <c r="AT108" s="162" t="s">
        <v>130</v>
      </c>
      <c r="AU108" s="162" t="s">
        <v>78</v>
      </c>
      <c r="AV108" s="14" t="s">
        <v>76</v>
      </c>
      <c r="AW108" s="14" t="s">
        <v>30</v>
      </c>
      <c r="AX108" s="14" t="s">
        <v>68</v>
      </c>
      <c r="AY108" s="162" t="s">
        <v>119</v>
      </c>
    </row>
    <row r="109" spans="2:65" s="14" customFormat="1" x14ac:dyDescent="0.2">
      <c r="B109" s="161"/>
      <c r="D109" s="147" t="s">
        <v>130</v>
      </c>
      <c r="E109" s="162" t="s">
        <v>3</v>
      </c>
      <c r="F109" s="163" t="s">
        <v>159</v>
      </c>
      <c r="H109" s="162" t="s">
        <v>3</v>
      </c>
      <c r="I109" s="164"/>
      <c r="L109" s="161"/>
      <c r="M109" s="165"/>
      <c r="T109" s="166"/>
      <c r="AT109" s="162" t="s">
        <v>130</v>
      </c>
      <c r="AU109" s="162" t="s">
        <v>78</v>
      </c>
      <c r="AV109" s="14" t="s">
        <v>76</v>
      </c>
      <c r="AW109" s="14" t="s">
        <v>30</v>
      </c>
      <c r="AX109" s="14" t="s">
        <v>68</v>
      </c>
      <c r="AY109" s="162" t="s">
        <v>119</v>
      </c>
    </row>
    <row r="110" spans="2:65" s="12" customFormat="1" x14ac:dyDescent="0.2">
      <c r="B110" s="146"/>
      <c r="D110" s="147" t="s">
        <v>130</v>
      </c>
      <c r="E110" s="148" t="s">
        <v>3</v>
      </c>
      <c r="F110" s="149" t="s">
        <v>160</v>
      </c>
      <c r="H110" s="150">
        <v>13</v>
      </c>
      <c r="I110" s="151"/>
      <c r="L110" s="146"/>
      <c r="M110" s="152"/>
      <c r="T110" s="153"/>
      <c r="AT110" s="148" t="s">
        <v>130</v>
      </c>
      <c r="AU110" s="148" t="s">
        <v>78</v>
      </c>
      <c r="AV110" s="12" t="s">
        <v>78</v>
      </c>
      <c r="AW110" s="12" t="s">
        <v>30</v>
      </c>
      <c r="AX110" s="12" t="s">
        <v>68</v>
      </c>
      <c r="AY110" s="148" t="s">
        <v>119</v>
      </c>
    </row>
    <row r="111" spans="2:65" s="12" customFormat="1" x14ac:dyDescent="0.2">
      <c r="B111" s="146"/>
      <c r="D111" s="147" t="s">
        <v>130</v>
      </c>
      <c r="E111" s="148" t="s">
        <v>3</v>
      </c>
      <c r="F111" s="149" t="s">
        <v>161</v>
      </c>
      <c r="H111" s="150">
        <v>9</v>
      </c>
      <c r="I111" s="151"/>
      <c r="L111" s="146"/>
      <c r="M111" s="152"/>
      <c r="T111" s="153"/>
      <c r="AT111" s="148" t="s">
        <v>130</v>
      </c>
      <c r="AU111" s="148" t="s">
        <v>78</v>
      </c>
      <c r="AV111" s="12" t="s">
        <v>78</v>
      </c>
      <c r="AW111" s="12" t="s">
        <v>30</v>
      </c>
      <c r="AX111" s="12" t="s">
        <v>68</v>
      </c>
      <c r="AY111" s="148" t="s">
        <v>119</v>
      </c>
    </row>
    <row r="112" spans="2:65" s="15" customFormat="1" x14ac:dyDescent="0.2">
      <c r="B112" s="167"/>
      <c r="D112" s="147" t="s">
        <v>130</v>
      </c>
      <c r="E112" s="168" t="s">
        <v>3</v>
      </c>
      <c r="F112" s="169" t="s">
        <v>162</v>
      </c>
      <c r="H112" s="170">
        <v>22</v>
      </c>
      <c r="I112" s="171"/>
      <c r="L112" s="167"/>
      <c r="M112" s="172"/>
      <c r="T112" s="173"/>
      <c r="AT112" s="168" t="s">
        <v>130</v>
      </c>
      <c r="AU112" s="168" t="s">
        <v>78</v>
      </c>
      <c r="AV112" s="15" t="s">
        <v>139</v>
      </c>
      <c r="AW112" s="15" t="s">
        <v>30</v>
      </c>
      <c r="AX112" s="15" t="s">
        <v>68</v>
      </c>
      <c r="AY112" s="168" t="s">
        <v>119</v>
      </c>
    </row>
    <row r="113" spans="2:65" s="14" customFormat="1" x14ac:dyDescent="0.2">
      <c r="B113" s="161"/>
      <c r="D113" s="147" t="s">
        <v>130</v>
      </c>
      <c r="E113" s="162" t="s">
        <v>3</v>
      </c>
      <c r="F113" s="163" t="s">
        <v>163</v>
      </c>
      <c r="H113" s="162" t="s">
        <v>3</v>
      </c>
      <c r="I113" s="164"/>
      <c r="L113" s="161"/>
      <c r="M113" s="165"/>
      <c r="T113" s="166"/>
      <c r="AT113" s="162" t="s">
        <v>130</v>
      </c>
      <c r="AU113" s="162" t="s">
        <v>78</v>
      </c>
      <c r="AV113" s="14" t="s">
        <v>76</v>
      </c>
      <c r="AW113" s="14" t="s">
        <v>30</v>
      </c>
      <c r="AX113" s="14" t="s">
        <v>68</v>
      </c>
      <c r="AY113" s="162" t="s">
        <v>119</v>
      </c>
    </row>
    <row r="114" spans="2:65" s="12" customFormat="1" x14ac:dyDescent="0.2">
      <c r="B114" s="146"/>
      <c r="D114" s="147" t="s">
        <v>130</v>
      </c>
      <c r="E114" s="148" t="s">
        <v>3</v>
      </c>
      <c r="F114" s="149" t="s">
        <v>164</v>
      </c>
      <c r="H114" s="150">
        <v>14</v>
      </c>
      <c r="I114" s="151"/>
      <c r="L114" s="146"/>
      <c r="M114" s="152"/>
      <c r="T114" s="153"/>
      <c r="AT114" s="148" t="s">
        <v>130</v>
      </c>
      <c r="AU114" s="148" t="s">
        <v>78</v>
      </c>
      <c r="AV114" s="12" t="s">
        <v>78</v>
      </c>
      <c r="AW114" s="12" t="s">
        <v>30</v>
      </c>
      <c r="AX114" s="12" t="s">
        <v>68</v>
      </c>
      <c r="AY114" s="148" t="s">
        <v>119</v>
      </c>
    </row>
    <row r="115" spans="2:65" s="15" customFormat="1" x14ac:dyDescent="0.2">
      <c r="B115" s="167"/>
      <c r="D115" s="147" t="s">
        <v>130</v>
      </c>
      <c r="E115" s="168" t="s">
        <v>3</v>
      </c>
      <c r="F115" s="169" t="s">
        <v>162</v>
      </c>
      <c r="H115" s="170">
        <v>14</v>
      </c>
      <c r="I115" s="171"/>
      <c r="L115" s="167"/>
      <c r="M115" s="172"/>
      <c r="T115" s="173"/>
      <c r="AT115" s="168" t="s">
        <v>130</v>
      </c>
      <c r="AU115" s="168" t="s">
        <v>78</v>
      </c>
      <c r="AV115" s="15" t="s">
        <v>139</v>
      </c>
      <c r="AW115" s="15" t="s">
        <v>30</v>
      </c>
      <c r="AX115" s="15" t="s">
        <v>68</v>
      </c>
      <c r="AY115" s="168" t="s">
        <v>119</v>
      </c>
    </row>
    <row r="116" spans="2:65" s="13" customFormat="1" x14ac:dyDescent="0.2">
      <c r="B116" s="154"/>
      <c r="D116" s="147" t="s">
        <v>130</v>
      </c>
      <c r="E116" s="155" t="s">
        <v>3</v>
      </c>
      <c r="F116" s="156" t="s">
        <v>132</v>
      </c>
      <c r="H116" s="157">
        <v>36</v>
      </c>
      <c r="I116" s="158"/>
      <c r="L116" s="154"/>
      <c r="M116" s="159"/>
      <c r="T116" s="160"/>
      <c r="AT116" s="155" t="s">
        <v>130</v>
      </c>
      <c r="AU116" s="155" t="s">
        <v>78</v>
      </c>
      <c r="AV116" s="13" t="s">
        <v>126</v>
      </c>
      <c r="AW116" s="13" t="s">
        <v>30</v>
      </c>
      <c r="AX116" s="13" t="s">
        <v>76</v>
      </c>
      <c r="AY116" s="155" t="s">
        <v>119</v>
      </c>
    </row>
    <row r="117" spans="2:65" s="1" customFormat="1" ht="24.15" customHeight="1" x14ac:dyDescent="0.2">
      <c r="B117" s="128"/>
      <c r="C117" s="129" t="s">
        <v>165</v>
      </c>
      <c r="D117" s="129" t="s">
        <v>121</v>
      </c>
      <c r="E117" s="130" t="s">
        <v>166</v>
      </c>
      <c r="F117" s="131" t="s">
        <v>167</v>
      </c>
      <c r="G117" s="132" t="s">
        <v>168</v>
      </c>
      <c r="H117" s="133">
        <v>96</v>
      </c>
      <c r="I117" s="134"/>
      <c r="J117" s="135">
        <f>ROUND(I117*H117,2)</f>
        <v>0</v>
      </c>
      <c r="K117" s="131" t="s">
        <v>125</v>
      </c>
      <c r="L117" s="33"/>
      <c r="M117" s="136" t="s">
        <v>3</v>
      </c>
      <c r="N117" s="137" t="s">
        <v>39</v>
      </c>
      <c r="P117" s="138">
        <f>O117*H117</f>
        <v>0</v>
      </c>
      <c r="Q117" s="138">
        <v>0</v>
      </c>
      <c r="R117" s="138">
        <f>Q117*H117</f>
        <v>0</v>
      </c>
      <c r="S117" s="138">
        <v>0</v>
      </c>
      <c r="T117" s="139">
        <f>S117*H117</f>
        <v>0</v>
      </c>
      <c r="AR117" s="140" t="s">
        <v>126</v>
      </c>
      <c r="AT117" s="140" t="s">
        <v>121</v>
      </c>
      <c r="AU117" s="140" t="s">
        <v>78</v>
      </c>
      <c r="AY117" s="18" t="s">
        <v>119</v>
      </c>
      <c r="BE117" s="141">
        <f>IF(N117="základní",J117,0)</f>
        <v>0</v>
      </c>
      <c r="BF117" s="141">
        <f>IF(N117="snížená",J117,0)</f>
        <v>0</v>
      </c>
      <c r="BG117" s="141">
        <f>IF(N117="zákl. přenesená",J117,0)</f>
        <v>0</v>
      </c>
      <c r="BH117" s="141">
        <f>IF(N117="sníž. přenesená",J117,0)</f>
        <v>0</v>
      </c>
      <c r="BI117" s="141">
        <f>IF(N117="nulová",J117,0)</f>
        <v>0</v>
      </c>
      <c r="BJ117" s="18" t="s">
        <v>76</v>
      </c>
      <c r="BK117" s="141">
        <f>ROUND(I117*H117,2)</f>
        <v>0</v>
      </c>
      <c r="BL117" s="18" t="s">
        <v>126</v>
      </c>
      <c r="BM117" s="140" t="s">
        <v>169</v>
      </c>
    </row>
    <row r="118" spans="2:65" s="1" customFormat="1" x14ac:dyDescent="0.2">
      <c r="B118" s="33"/>
      <c r="D118" s="142" t="s">
        <v>128</v>
      </c>
      <c r="F118" s="143" t="s">
        <v>170</v>
      </c>
      <c r="I118" s="144"/>
      <c r="L118" s="33"/>
      <c r="M118" s="145"/>
      <c r="T118" s="54"/>
      <c r="AT118" s="18" t="s">
        <v>128</v>
      </c>
      <c r="AU118" s="18" t="s">
        <v>78</v>
      </c>
    </row>
    <row r="119" spans="2:65" s="12" customFormat="1" x14ac:dyDescent="0.2">
      <c r="B119" s="146"/>
      <c r="D119" s="147" t="s">
        <v>130</v>
      </c>
      <c r="E119" s="148" t="s">
        <v>3</v>
      </c>
      <c r="F119" s="149" t="s">
        <v>171</v>
      </c>
      <c r="H119" s="150">
        <v>68.900000000000006</v>
      </c>
      <c r="I119" s="151"/>
      <c r="L119" s="146"/>
      <c r="M119" s="152"/>
      <c r="T119" s="153"/>
      <c r="AT119" s="148" t="s">
        <v>130</v>
      </c>
      <c r="AU119" s="148" t="s">
        <v>78</v>
      </c>
      <c r="AV119" s="12" t="s">
        <v>78</v>
      </c>
      <c r="AW119" s="12" t="s">
        <v>30</v>
      </c>
      <c r="AX119" s="12" t="s">
        <v>68</v>
      </c>
      <c r="AY119" s="148" t="s">
        <v>119</v>
      </c>
    </row>
    <row r="120" spans="2:65" s="14" customFormat="1" x14ac:dyDescent="0.2">
      <c r="B120" s="161"/>
      <c r="D120" s="147" t="s">
        <v>130</v>
      </c>
      <c r="E120" s="162" t="s">
        <v>3</v>
      </c>
      <c r="F120" s="163" t="s">
        <v>172</v>
      </c>
      <c r="H120" s="162" t="s">
        <v>3</v>
      </c>
      <c r="I120" s="164"/>
      <c r="L120" s="161"/>
      <c r="M120" s="165"/>
      <c r="T120" s="166"/>
      <c r="AT120" s="162" t="s">
        <v>130</v>
      </c>
      <c r="AU120" s="162" t="s">
        <v>78</v>
      </c>
      <c r="AV120" s="14" t="s">
        <v>76</v>
      </c>
      <c r="AW120" s="14" t="s">
        <v>30</v>
      </c>
      <c r="AX120" s="14" t="s">
        <v>68</v>
      </c>
      <c r="AY120" s="162" t="s">
        <v>119</v>
      </c>
    </row>
    <row r="121" spans="2:65" s="12" customFormat="1" x14ac:dyDescent="0.2">
      <c r="B121" s="146"/>
      <c r="D121" s="147" t="s">
        <v>130</v>
      </c>
      <c r="E121" s="148" t="s">
        <v>3</v>
      </c>
      <c r="F121" s="149" t="s">
        <v>173</v>
      </c>
      <c r="H121" s="150">
        <v>-2.6</v>
      </c>
      <c r="I121" s="151"/>
      <c r="L121" s="146"/>
      <c r="M121" s="152"/>
      <c r="T121" s="153"/>
      <c r="AT121" s="148" t="s">
        <v>130</v>
      </c>
      <c r="AU121" s="148" t="s">
        <v>78</v>
      </c>
      <c r="AV121" s="12" t="s">
        <v>78</v>
      </c>
      <c r="AW121" s="12" t="s">
        <v>30</v>
      </c>
      <c r="AX121" s="12" t="s">
        <v>68</v>
      </c>
      <c r="AY121" s="148" t="s">
        <v>119</v>
      </c>
    </row>
    <row r="122" spans="2:65" s="15" customFormat="1" x14ac:dyDescent="0.2">
      <c r="B122" s="167"/>
      <c r="D122" s="147" t="s">
        <v>130</v>
      </c>
      <c r="E122" s="168" t="s">
        <v>3</v>
      </c>
      <c r="F122" s="169" t="s">
        <v>162</v>
      </c>
      <c r="H122" s="170">
        <v>66.300000000000011</v>
      </c>
      <c r="I122" s="171"/>
      <c r="L122" s="167"/>
      <c r="M122" s="172"/>
      <c r="T122" s="173"/>
      <c r="AT122" s="168" t="s">
        <v>130</v>
      </c>
      <c r="AU122" s="168" t="s">
        <v>78</v>
      </c>
      <c r="AV122" s="15" t="s">
        <v>139</v>
      </c>
      <c r="AW122" s="15" t="s">
        <v>30</v>
      </c>
      <c r="AX122" s="15" t="s">
        <v>68</v>
      </c>
      <c r="AY122" s="168" t="s">
        <v>119</v>
      </c>
    </row>
    <row r="123" spans="2:65" s="12" customFormat="1" x14ac:dyDescent="0.2">
      <c r="B123" s="146"/>
      <c r="D123" s="147" t="s">
        <v>130</v>
      </c>
      <c r="E123" s="148" t="s">
        <v>3</v>
      </c>
      <c r="F123" s="149" t="s">
        <v>174</v>
      </c>
      <c r="H123" s="150">
        <v>31.5</v>
      </c>
      <c r="I123" s="151"/>
      <c r="L123" s="146"/>
      <c r="M123" s="152"/>
      <c r="T123" s="153"/>
      <c r="AT123" s="148" t="s">
        <v>130</v>
      </c>
      <c r="AU123" s="148" t="s">
        <v>78</v>
      </c>
      <c r="AV123" s="12" t="s">
        <v>78</v>
      </c>
      <c r="AW123" s="12" t="s">
        <v>30</v>
      </c>
      <c r="AX123" s="12" t="s">
        <v>68</v>
      </c>
      <c r="AY123" s="148" t="s">
        <v>119</v>
      </c>
    </row>
    <row r="124" spans="2:65" s="14" customFormat="1" x14ac:dyDescent="0.2">
      <c r="B124" s="161"/>
      <c r="D124" s="147" t="s">
        <v>130</v>
      </c>
      <c r="E124" s="162" t="s">
        <v>3</v>
      </c>
      <c r="F124" s="163" t="s">
        <v>172</v>
      </c>
      <c r="H124" s="162" t="s">
        <v>3</v>
      </c>
      <c r="I124" s="164"/>
      <c r="L124" s="161"/>
      <c r="M124" s="165"/>
      <c r="T124" s="166"/>
      <c r="AT124" s="162" t="s">
        <v>130</v>
      </c>
      <c r="AU124" s="162" t="s">
        <v>78</v>
      </c>
      <c r="AV124" s="14" t="s">
        <v>76</v>
      </c>
      <c r="AW124" s="14" t="s">
        <v>30</v>
      </c>
      <c r="AX124" s="14" t="s">
        <v>68</v>
      </c>
      <c r="AY124" s="162" t="s">
        <v>119</v>
      </c>
    </row>
    <row r="125" spans="2:65" s="12" customFormat="1" x14ac:dyDescent="0.2">
      <c r="B125" s="146"/>
      <c r="D125" s="147" t="s">
        <v>130</v>
      </c>
      <c r="E125" s="148" t="s">
        <v>3</v>
      </c>
      <c r="F125" s="149" t="s">
        <v>175</v>
      </c>
      <c r="H125" s="150">
        <v>-1.8</v>
      </c>
      <c r="I125" s="151"/>
      <c r="L125" s="146"/>
      <c r="M125" s="152"/>
      <c r="T125" s="153"/>
      <c r="AT125" s="148" t="s">
        <v>130</v>
      </c>
      <c r="AU125" s="148" t="s">
        <v>78</v>
      </c>
      <c r="AV125" s="12" t="s">
        <v>78</v>
      </c>
      <c r="AW125" s="12" t="s">
        <v>30</v>
      </c>
      <c r="AX125" s="12" t="s">
        <v>68</v>
      </c>
      <c r="AY125" s="148" t="s">
        <v>119</v>
      </c>
    </row>
    <row r="126" spans="2:65" s="15" customFormat="1" x14ac:dyDescent="0.2">
      <c r="B126" s="167"/>
      <c r="D126" s="147" t="s">
        <v>130</v>
      </c>
      <c r="E126" s="168" t="s">
        <v>3</v>
      </c>
      <c r="F126" s="169" t="s">
        <v>162</v>
      </c>
      <c r="H126" s="170">
        <v>29.7</v>
      </c>
      <c r="I126" s="171"/>
      <c r="L126" s="167"/>
      <c r="M126" s="172"/>
      <c r="T126" s="173"/>
      <c r="AT126" s="168" t="s">
        <v>130</v>
      </c>
      <c r="AU126" s="168" t="s">
        <v>78</v>
      </c>
      <c r="AV126" s="15" t="s">
        <v>139</v>
      </c>
      <c r="AW126" s="15" t="s">
        <v>30</v>
      </c>
      <c r="AX126" s="15" t="s">
        <v>68</v>
      </c>
      <c r="AY126" s="168" t="s">
        <v>119</v>
      </c>
    </row>
    <row r="127" spans="2:65" s="13" customFormat="1" x14ac:dyDescent="0.2">
      <c r="B127" s="154"/>
      <c r="D127" s="147" t="s">
        <v>130</v>
      </c>
      <c r="E127" s="155" t="s">
        <v>3</v>
      </c>
      <c r="F127" s="156" t="s">
        <v>132</v>
      </c>
      <c r="H127" s="157">
        <v>96.000000000000014</v>
      </c>
      <c r="I127" s="158"/>
      <c r="L127" s="154"/>
      <c r="M127" s="159"/>
      <c r="T127" s="160"/>
      <c r="AT127" s="155" t="s">
        <v>130</v>
      </c>
      <c r="AU127" s="155" t="s">
        <v>78</v>
      </c>
      <c r="AV127" s="13" t="s">
        <v>126</v>
      </c>
      <c r="AW127" s="13" t="s">
        <v>30</v>
      </c>
      <c r="AX127" s="13" t="s">
        <v>76</v>
      </c>
      <c r="AY127" s="155" t="s">
        <v>119</v>
      </c>
    </row>
    <row r="128" spans="2:65" s="1" customFormat="1" ht="24.15" customHeight="1" x14ac:dyDescent="0.2">
      <c r="B128" s="128"/>
      <c r="C128" s="129" t="s">
        <v>176</v>
      </c>
      <c r="D128" s="129" t="s">
        <v>121</v>
      </c>
      <c r="E128" s="130" t="s">
        <v>177</v>
      </c>
      <c r="F128" s="131" t="s">
        <v>178</v>
      </c>
      <c r="G128" s="132" t="s">
        <v>168</v>
      </c>
      <c r="H128" s="133">
        <v>242.52</v>
      </c>
      <c r="I128" s="134"/>
      <c r="J128" s="135">
        <f>ROUND(I128*H128,2)</f>
        <v>0</v>
      </c>
      <c r="K128" s="131" t="s">
        <v>125</v>
      </c>
      <c r="L128" s="33"/>
      <c r="M128" s="136" t="s">
        <v>3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126</v>
      </c>
      <c r="AT128" s="140" t="s">
        <v>121</v>
      </c>
      <c r="AU128" s="140" t="s">
        <v>78</v>
      </c>
      <c r="AY128" s="18" t="s">
        <v>119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8" t="s">
        <v>76</v>
      </c>
      <c r="BK128" s="141">
        <f>ROUND(I128*H128,2)</f>
        <v>0</v>
      </c>
      <c r="BL128" s="18" t="s">
        <v>126</v>
      </c>
      <c r="BM128" s="140" t="s">
        <v>179</v>
      </c>
    </row>
    <row r="129" spans="2:65" s="1" customFormat="1" x14ac:dyDescent="0.2">
      <c r="B129" s="33"/>
      <c r="D129" s="142" t="s">
        <v>128</v>
      </c>
      <c r="F129" s="143" t="s">
        <v>180</v>
      </c>
      <c r="I129" s="144"/>
      <c r="L129" s="33"/>
      <c r="M129" s="145"/>
      <c r="T129" s="54"/>
      <c r="AT129" s="18" t="s">
        <v>128</v>
      </c>
      <c r="AU129" s="18" t="s">
        <v>78</v>
      </c>
    </row>
    <row r="130" spans="2:65" s="12" customFormat="1" x14ac:dyDescent="0.2">
      <c r="B130" s="146"/>
      <c r="D130" s="147" t="s">
        <v>130</v>
      </c>
      <c r="E130" s="148" t="s">
        <v>3</v>
      </c>
      <c r="F130" s="149" t="s">
        <v>181</v>
      </c>
      <c r="H130" s="150">
        <v>29.82</v>
      </c>
      <c r="I130" s="151"/>
      <c r="L130" s="146"/>
      <c r="M130" s="152"/>
      <c r="T130" s="153"/>
      <c r="AT130" s="148" t="s">
        <v>130</v>
      </c>
      <c r="AU130" s="148" t="s">
        <v>78</v>
      </c>
      <c r="AV130" s="12" t="s">
        <v>78</v>
      </c>
      <c r="AW130" s="12" t="s">
        <v>30</v>
      </c>
      <c r="AX130" s="12" t="s">
        <v>68</v>
      </c>
      <c r="AY130" s="148" t="s">
        <v>119</v>
      </c>
    </row>
    <row r="131" spans="2:65" s="14" customFormat="1" x14ac:dyDescent="0.2">
      <c r="B131" s="161"/>
      <c r="D131" s="147" t="s">
        <v>130</v>
      </c>
      <c r="E131" s="162" t="s">
        <v>3</v>
      </c>
      <c r="F131" s="163" t="s">
        <v>182</v>
      </c>
      <c r="H131" s="162" t="s">
        <v>3</v>
      </c>
      <c r="I131" s="164"/>
      <c r="L131" s="161"/>
      <c r="M131" s="165"/>
      <c r="T131" s="166"/>
      <c r="AT131" s="162" t="s">
        <v>130</v>
      </c>
      <c r="AU131" s="162" t="s">
        <v>78</v>
      </c>
      <c r="AV131" s="14" t="s">
        <v>76</v>
      </c>
      <c r="AW131" s="14" t="s">
        <v>30</v>
      </c>
      <c r="AX131" s="14" t="s">
        <v>68</v>
      </c>
      <c r="AY131" s="162" t="s">
        <v>119</v>
      </c>
    </row>
    <row r="132" spans="2:65" s="12" customFormat="1" x14ac:dyDescent="0.2">
      <c r="B132" s="146"/>
      <c r="D132" s="147" t="s">
        <v>130</v>
      </c>
      <c r="E132" s="148" t="s">
        <v>3</v>
      </c>
      <c r="F132" s="149" t="s">
        <v>183</v>
      </c>
      <c r="H132" s="150">
        <v>-0.7</v>
      </c>
      <c r="I132" s="151"/>
      <c r="L132" s="146"/>
      <c r="M132" s="152"/>
      <c r="T132" s="153"/>
      <c r="AT132" s="148" t="s">
        <v>130</v>
      </c>
      <c r="AU132" s="148" t="s">
        <v>78</v>
      </c>
      <c r="AV132" s="12" t="s">
        <v>78</v>
      </c>
      <c r="AW132" s="12" t="s">
        <v>30</v>
      </c>
      <c r="AX132" s="12" t="s">
        <v>68</v>
      </c>
      <c r="AY132" s="148" t="s">
        <v>119</v>
      </c>
    </row>
    <row r="133" spans="2:65" s="15" customFormat="1" x14ac:dyDescent="0.2">
      <c r="B133" s="167"/>
      <c r="D133" s="147" t="s">
        <v>130</v>
      </c>
      <c r="E133" s="168" t="s">
        <v>3</v>
      </c>
      <c r="F133" s="169" t="s">
        <v>162</v>
      </c>
      <c r="H133" s="170">
        <v>29.12</v>
      </c>
      <c r="I133" s="171"/>
      <c r="L133" s="167"/>
      <c r="M133" s="172"/>
      <c r="T133" s="173"/>
      <c r="AT133" s="168" t="s">
        <v>130</v>
      </c>
      <c r="AU133" s="168" t="s">
        <v>78</v>
      </c>
      <c r="AV133" s="15" t="s">
        <v>139</v>
      </c>
      <c r="AW133" s="15" t="s">
        <v>30</v>
      </c>
      <c r="AX133" s="15" t="s">
        <v>68</v>
      </c>
      <c r="AY133" s="168" t="s">
        <v>119</v>
      </c>
    </row>
    <row r="134" spans="2:65" s="14" customFormat="1" x14ac:dyDescent="0.2">
      <c r="B134" s="161"/>
      <c r="D134" s="147" t="s">
        <v>130</v>
      </c>
      <c r="E134" s="162" t="s">
        <v>3</v>
      </c>
      <c r="F134" s="163" t="s">
        <v>184</v>
      </c>
      <c r="H134" s="162" t="s">
        <v>3</v>
      </c>
      <c r="I134" s="164"/>
      <c r="L134" s="161"/>
      <c r="M134" s="165"/>
      <c r="T134" s="166"/>
      <c r="AT134" s="162" t="s">
        <v>130</v>
      </c>
      <c r="AU134" s="162" t="s">
        <v>78</v>
      </c>
      <c r="AV134" s="14" t="s">
        <v>76</v>
      </c>
      <c r="AW134" s="14" t="s">
        <v>30</v>
      </c>
      <c r="AX134" s="14" t="s">
        <v>68</v>
      </c>
      <c r="AY134" s="162" t="s">
        <v>119</v>
      </c>
    </row>
    <row r="135" spans="2:65" s="12" customFormat="1" x14ac:dyDescent="0.2">
      <c r="B135" s="146"/>
      <c r="D135" s="147" t="s">
        <v>130</v>
      </c>
      <c r="E135" s="148" t="s">
        <v>3</v>
      </c>
      <c r="F135" s="149" t="s">
        <v>185</v>
      </c>
      <c r="H135" s="150">
        <v>177.5</v>
      </c>
      <c r="I135" s="151"/>
      <c r="L135" s="146"/>
      <c r="M135" s="152"/>
      <c r="T135" s="153"/>
      <c r="AT135" s="148" t="s">
        <v>130</v>
      </c>
      <c r="AU135" s="148" t="s">
        <v>78</v>
      </c>
      <c r="AV135" s="12" t="s">
        <v>78</v>
      </c>
      <c r="AW135" s="12" t="s">
        <v>30</v>
      </c>
      <c r="AX135" s="12" t="s">
        <v>68</v>
      </c>
      <c r="AY135" s="148" t="s">
        <v>119</v>
      </c>
    </row>
    <row r="136" spans="2:65" s="15" customFormat="1" x14ac:dyDescent="0.2">
      <c r="B136" s="167"/>
      <c r="D136" s="147" t="s">
        <v>130</v>
      </c>
      <c r="E136" s="168" t="s">
        <v>3</v>
      </c>
      <c r="F136" s="169" t="s">
        <v>162</v>
      </c>
      <c r="H136" s="170">
        <v>177.5</v>
      </c>
      <c r="I136" s="171"/>
      <c r="L136" s="167"/>
      <c r="M136" s="172"/>
      <c r="T136" s="173"/>
      <c r="AT136" s="168" t="s">
        <v>130</v>
      </c>
      <c r="AU136" s="168" t="s">
        <v>78</v>
      </c>
      <c r="AV136" s="15" t="s">
        <v>139</v>
      </c>
      <c r="AW136" s="15" t="s">
        <v>30</v>
      </c>
      <c r="AX136" s="15" t="s">
        <v>68</v>
      </c>
      <c r="AY136" s="168" t="s">
        <v>119</v>
      </c>
    </row>
    <row r="137" spans="2:65" s="12" customFormat="1" x14ac:dyDescent="0.2">
      <c r="B137" s="146"/>
      <c r="D137" s="147" t="s">
        <v>130</v>
      </c>
      <c r="E137" s="148" t="s">
        <v>3</v>
      </c>
      <c r="F137" s="149" t="s">
        <v>186</v>
      </c>
      <c r="H137" s="150">
        <v>35.9</v>
      </c>
      <c r="I137" s="151"/>
      <c r="L137" s="146"/>
      <c r="M137" s="152"/>
      <c r="T137" s="153"/>
      <c r="AT137" s="148" t="s">
        <v>130</v>
      </c>
      <c r="AU137" s="148" t="s">
        <v>78</v>
      </c>
      <c r="AV137" s="12" t="s">
        <v>78</v>
      </c>
      <c r="AW137" s="12" t="s">
        <v>30</v>
      </c>
      <c r="AX137" s="12" t="s">
        <v>68</v>
      </c>
      <c r="AY137" s="148" t="s">
        <v>119</v>
      </c>
    </row>
    <row r="138" spans="2:65" s="15" customFormat="1" x14ac:dyDescent="0.2">
      <c r="B138" s="167"/>
      <c r="D138" s="147" t="s">
        <v>130</v>
      </c>
      <c r="E138" s="168" t="s">
        <v>3</v>
      </c>
      <c r="F138" s="169" t="s">
        <v>162</v>
      </c>
      <c r="H138" s="170">
        <v>35.9</v>
      </c>
      <c r="I138" s="171"/>
      <c r="L138" s="167"/>
      <c r="M138" s="172"/>
      <c r="T138" s="173"/>
      <c r="AT138" s="168" t="s">
        <v>130</v>
      </c>
      <c r="AU138" s="168" t="s">
        <v>78</v>
      </c>
      <c r="AV138" s="15" t="s">
        <v>139</v>
      </c>
      <c r="AW138" s="15" t="s">
        <v>30</v>
      </c>
      <c r="AX138" s="15" t="s">
        <v>68</v>
      </c>
      <c r="AY138" s="168" t="s">
        <v>119</v>
      </c>
    </row>
    <row r="139" spans="2:65" s="13" customFormat="1" x14ac:dyDescent="0.2">
      <c r="B139" s="154"/>
      <c r="D139" s="147" t="s">
        <v>130</v>
      </c>
      <c r="E139" s="155" t="s">
        <v>3</v>
      </c>
      <c r="F139" s="156" t="s">
        <v>132</v>
      </c>
      <c r="H139" s="157">
        <v>242.52</v>
      </c>
      <c r="I139" s="158"/>
      <c r="L139" s="154"/>
      <c r="M139" s="159"/>
      <c r="T139" s="160"/>
      <c r="AT139" s="155" t="s">
        <v>130</v>
      </c>
      <c r="AU139" s="155" t="s">
        <v>78</v>
      </c>
      <c r="AV139" s="13" t="s">
        <v>126</v>
      </c>
      <c r="AW139" s="13" t="s">
        <v>30</v>
      </c>
      <c r="AX139" s="13" t="s">
        <v>76</v>
      </c>
      <c r="AY139" s="155" t="s">
        <v>119</v>
      </c>
    </row>
    <row r="140" spans="2:65" s="1" customFormat="1" ht="24.15" customHeight="1" x14ac:dyDescent="0.2">
      <c r="B140" s="128"/>
      <c r="C140" s="129" t="s">
        <v>187</v>
      </c>
      <c r="D140" s="129" t="s">
        <v>121</v>
      </c>
      <c r="E140" s="130" t="s">
        <v>188</v>
      </c>
      <c r="F140" s="131" t="s">
        <v>189</v>
      </c>
      <c r="G140" s="132" t="s">
        <v>168</v>
      </c>
      <c r="H140" s="133">
        <v>4</v>
      </c>
      <c r="I140" s="134"/>
      <c r="J140" s="135">
        <f>ROUND(I140*H140,2)</f>
        <v>0</v>
      </c>
      <c r="K140" s="131" t="s">
        <v>125</v>
      </c>
      <c r="L140" s="33"/>
      <c r="M140" s="136" t="s">
        <v>3</v>
      </c>
      <c r="N140" s="137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126</v>
      </c>
      <c r="AT140" s="140" t="s">
        <v>121</v>
      </c>
      <c r="AU140" s="140" t="s">
        <v>78</v>
      </c>
      <c r="AY140" s="18" t="s">
        <v>119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8" t="s">
        <v>76</v>
      </c>
      <c r="BK140" s="141">
        <f>ROUND(I140*H140,2)</f>
        <v>0</v>
      </c>
      <c r="BL140" s="18" t="s">
        <v>126</v>
      </c>
      <c r="BM140" s="140" t="s">
        <v>190</v>
      </c>
    </row>
    <row r="141" spans="2:65" s="1" customFormat="1" x14ac:dyDescent="0.2">
      <c r="B141" s="33"/>
      <c r="D141" s="142" t="s">
        <v>128</v>
      </c>
      <c r="F141" s="143" t="s">
        <v>191</v>
      </c>
      <c r="I141" s="144"/>
      <c r="L141" s="33"/>
      <c r="M141" s="145"/>
      <c r="T141" s="54"/>
      <c r="AT141" s="18" t="s">
        <v>128</v>
      </c>
      <c r="AU141" s="18" t="s">
        <v>78</v>
      </c>
    </row>
    <row r="142" spans="2:65" s="14" customFormat="1" x14ac:dyDescent="0.2">
      <c r="B142" s="161"/>
      <c r="D142" s="147" t="s">
        <v>130</v>
      </c>
      <c r="E142" s="162" t="s">
        <v>3</v>
      </c>
      <c r="F142" s="163" t="s">
        <v>145</v>
      </c>
      <c r="H142" s="162" t="s">
        <v>3</v>
      </c>
      <c r="I142" s="164"/>
      <c r="L142" s="161"/>
      <c r="M142" s="165"/>
      <c r="T142" s="166"/>
      <c r="AT142" s="162" t="s">
        <v>130</v>
      </c>
      <c r="AU142" s="162" t="s">
        <v>78</v>
      </c>
      <c r="AV142" s="14" t="s">
        <v>76</v>
      </c>
      <c r="AW142" s="14" t="s">
        <v>30</v>
      </c>
      <c r="AX142" s="14" t="s">
        <v>68</v>
      </c>
      <c r="AY142" s="162" t="s">
        <v>119</v>
      </c>
    </row>
    <row r="143" spans="2:65" s="12" customFormat="1" x14ac:dyDescent="0.2">
      <c r="B143" s="146"/>
      <c r="D143" s="147" t="s">
        <v>130</v>
      </c>
      <c r="E143" s="148" t="s">
        <v>3</v>
      </c>
      <c r="F143" s="149" t="s">
        <v>192</v>
      </c>
      <c r="H143" s="150">
        <v>2</v>
      </c>
      <c r="I143" s="151"/>
      <c r="L143" s="146"/>
      <c r="M143" s="152"/>
      <c r="T143" s="153"/>
      <c r="AT143" s="148" t="s">
        <v>130</v>
      </c>
      <c r="AU143" s="148" t="s">
        <v>78</v>
      </c>
      <c r="AV143" s="12" t="s">
        <v>78</v>
      </c>
      <c r="AW143" s="12" t="s">
        <v>30</v>
      </c>
      <c r="AX143" s="12" t="s">
        <v>68</v>
      </c>
      <c r="AY143" s="148" t="s">
        <v>119</v>
      </c>
    </row>
    <row r="144" spans="2:65" s="12" customFormat="1" x14ac:dyDescent="0.2">
      <c r="B144" s="146"/>
      <c r="D144" s="147" t="s">
        <v>130</v>
      </c>
      <c r="E144" s="148" t="s">
        <v>3</v>
      </c>
      <c r="F144" s="149" t="s">
        <v>193</v>
      </c>
      <c r="H144" s="150">
        <v>2</v>
      </c>
      <c r="I144" s="151"/>
      <c r="L144" s="146"/>
      <c r="M144" s="152"/>
      <c r="T144" s="153"/>
      <c r="AT144" s="148" t="s">
        <v>130</v>
      </c>
      <c r="AU144" s="148" t="s">
        <v>78</v>
      </c>
      <c r="AV144" s="12" t="s">
        <v>78</v>
      </c>
      <c r="AW144" s="12" t="s">
        <v>30</v>
      </c>
      <c r="AX144" s="12" t="s">
        <v>68</v>
      </c>
      <c r="AY144" s="148" t="s">
        <v>119</v>
      </c>
    </row>
    <row r="145" spans="2:65" s="13" customFormat="1" x14ac:dyDescent="0.2">
      <c r="B145" s="154"/>
      <c r="D145" s="147" t="s">
        <v>130</v>
      </c>
      <c r="E145" s="155" t="s">
        <v>3</v>
      </c>
      <c r="F145" s="156" t="s">
        <v>132</v>
      </c>
      <c r="H145" s="157">
        <v>4</v>
      </c>
      <c r="I145" s="158"/>
      <c r="L145" s="154"/>
      <c r="M145" s="159"/>
      <c r="T145" s="160"/>
      <c r="AT145" s="155" t="s">
        <v>130</v>
      </c>
      <c r="AU145" s="155" t="s">
        <v>78</v>
      </c>
      <c r="AV145" s="13" t="s">
        <v>126</v>
      </c>
      <c r="AW145" s="13" t="s">
        <v>30</v>
      </c>
      <c r="AX145" s="13" t="s">
        <v>76</v>
      </c>
      <c r="AY145" s="155" t="s">
        <v>119</v>
      </c>
    </row>
    <row r="146" spans="2:65" s="1" customFormat="1" ht="24.15" customHeight="1" x14ac:dyDescent="0.2">
      <c r="B146" s="128"/>
      <c r="C146" s="129" t="s">
        <v>194</v>
      </c>
      <c r="D146" s="129" t="s">
        <v>121</v>
      </c>
      <c r="E146" s="130" t="s">
        <v>195</v>
      </c>
      <c r="F146" s="131" t="s">
        <v>196</v>
      </c>
      <c r="G146" s="132" t="s">
        <v>142</v>
      </c>
      <c r="H146" s="133">
        <v>8.4</v>
      </c>
      <c r="I146" s="134"/>
      <c r="J146" s="135">
        <f>ROUND(I146*H146,2)</f>
        <v>0</v>
      </c>
      <c r="K146" s="131" t="s">
        <v>125</v>
      </c>
      <c r="L146" s="33"/>
      <c r="M146" s="136" t="s">
        <v>3</v>
      </c>
      <c r="N146" s="137" t="s">
        <v>39</v>
      </c>
      <c r="P146" s="138">
        <f>O146*H146</f>
        <v>0</v>
      </c>
      <c r="Q146" s="138">
        <v>7.0000000000000001E-3</v>
      </c>
      <c r="R146" s="138">
        <f>Q146*H146</f>
        <v>5.8800000000000005E-2</v>
      </c>
      <c r="S146" s="138">
        <v>0</v>
      </c>
      <c r="T146" s="139">
        <f>S146*H146</f>
        <v>0</v>
      </c>
      <c r="AR146" s="140" t="s">
        <v>126</v>
      </c>
      <c r="AT146" s="140" t="s">
        <v>121</v>
      </c>
      <c r="AU146" s="140" t="s">
        <v>78</v>
      </c>
      <c r="AY146" s="18" t="s">
        <v>119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8" t="s">
        <v>76</v>
      </c>
      <c r="BK146" s="141">
        <f>ROUND(I146*H146,2)</f>
        <v>0</v>
      </c>
      <c r="BL146" s="18" t="s">
        <v>126</v>
      </c>
      <c r="BM146" s="140" t="s">
        <v>197</v>
      </c>
    </row>
    <row r="147" spans="2:65" s="1" customFormat="1" x14ac:dyDescent="0.2">
      <c r="B147" s="33"/>
      <c r="D147" s="142" t="s">
        <v>128</v>
      </c>
      <c r="F147" s="143" t="s">
        <v>198</v>
      </c>
      <c r="I147" s="144"/>
      <c r="L147" s="33"/>
      <c r="M147" s="145"/>
      <c r="T147" s="54"/>
      <c r="AT147" s="18" t="s">
        <v>128</v>
      </c>
      <c r="AU147" s="18" t="s">
        <v>78</v>
      </c>
    </row>
    <row r="148" spans="2:65" s="12" customFormat="1" x14ac:dyDescent="0.2">
      <c r="B148" s="146"/>
      <c r="D148" s="147" t="s">
        <v>130</v>
      </c>
      <c r="E148" s="148" t="s">
        <v>3</v>
      </c>
      <c r="F148" s="149" t="s">
        <v>199</v>
      </c>
      <c r="H148" s="150">
        <v>8.4</v>
      </c>
      <c r="I148" s="151"/>
      <c r="L148" s="146"/>
      <c r="M148" s="152"/>
      <c r="T148" s="153"/>
      <c r="AT148" s="148" t="s">
        <v>130</v>
      </c>
      <c r="AU148" s="148" t="s">
        <v>78</v>
      </c>
      <c r="AV148" s="12" t="s">
        <v>78</v>
      </c>
      <c r="AW148" s="12" t="s">
        <v>30</v>
      </c>
      <c r="AX148" s="12" t="s">
        <v>68</v>
      </c>
      <c r="AY148" s="148" t="s">
        <v>119</v>
      </c>
    </row>
    <row r="149" spans="2:65" s="13" customFormat="1" x14ac:dyDescent="0.2">
      <c r="B149" s="154"/>
      <c r="D149" s="147" t="s">
        <v>130</v>
      </c>
      <c r="E149" s="155" t="s">
        <v>3</v>
      </c>
      <c r="F149" s="156" t="s">
        <v>132</v>
      </c>
      <c r="H149" s="157">
        <v>8.4</v>
      </c>
      <c r="I149" s="158"/>
      <c r="L149" s="154"/>
      <c r="M149" s="159"/>
      <c r="T149" s="160"/>
      <c r="AT149" s="155" t="s">
        <v>130</v>
      </c>
      <c r="AU149" s="155" t="s">
        <v>78</v>
      </c>
      <c r="AV149" s="13" t="s">
        <v>126</v>
      </c>
      <c r="AW149" s="13" t="s">
        <v>30</v>
      </c>
      <c r="AX149" s="13" t="s">
        <v>76</v>
      </c>
      <c r="AY149" s="155" t="s">
        <v>119</v>
      </c>
    </row>
    <row r="150" spans="2:65" s="1" customFormat="1" ht="21.75" customHeight="1" x14ac:dyDescent="0.2">
      <c r="B150" s="128"/>
      <c r="C150" s="129" t="s">
        <v>200</v>
      </c>
      <c r="D150" s="129" t="s">
        <v>121</v>
      </c>
      <c r="E150" s="130" t="s">
        <v>201</v>
      </c>
      <c r="F150" s="131" t="s">
        <v>202</v>
      </c>
      <c r="G150" s="132" t="s">
        <v>155</v>
      </c>
      <c r="H150" s="133">
        <v>355</v>
      </c>
      <c r="I150" s="134"/>
      <c r="J150" s="135">
        <f>ROUND(I150*H150,2)</f>
        <v>0</v>
      </c>
      <c r="K150" s="131" t="s">
        <v>125</v>
      </c>
      <c r="L150" s="33"/>
      <c r="M150" s="136" t="s">
        <v>3</v>
      </c>
      <c r="N150" s="137" t="s">
        <v>39</v>
      </c>
      <c r="P150" s="138">
        <f>O150*H150</f>
        <v>0</v>
      </c>
      <c r="Q150" s="138">
        <v>8.4000000000000003E-4</v>
      </c>
      <c r="R150" s="138">
        <f>Q150*H150</f>
        <v>0.29820000000000002</v>
      </c>
      <c r="S150" s="138">
        <v>0</v>
      </c>
      <c r="T150" s="139">
        <f>S150*H150</f>
        <v>0</v>
      </c>
      <c r="AR150" s="140" t="s">
        <v>126</v>
      </c>
      <c r="AT150" s="140" t="s">
        <v>121</v>
      </c>
      <c r="AU150" s="140" t="s">
        <v>78</v>
      </c>
      <c r="AY150" s="18" t="s">
        <v>119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8" t="s">
        <v>76</v>
      </c>
      <c r="BK150" s="141">
        <f>ROUND(I150*H150,2)</f>
        <v>0</v>
      </c>
      <c r="BL150" s="18" t="s">
        <v>126</v>
      </c>
      <c r="BM150" s="140" t="s">
        <v>203</v>
      </c>
    </row>
    <row r="151" spans="2:65" s="1" customFormat="1" x14ac:dyDescent="0.2">
      <c r="B151" s="33"/>
      <c r="D151" s="142" t="s">
        <v>128</v>
      </c>
      <c r="F151" s="143" t="s">
        <v>204</v>
      </c>
      <c r="I151" s="144"/>
      <c r="L151" s="33"/>
      <c r="M151" s="145"/>
      <c r="T151" s="54"/>
      <c r="AT151" s="18" t="s">
        <v>128</v>
      </c>
      <c r="AU151" s="18" t="s">
        <v>78</v>
      </c>
    </row>
    <row r="152" spans="2:65" s="12" customFormat="1" x14ac:dyDescent="0.2">
      <c r="B152" s="146"/>
      <c r="D152" s="147" t="s">
        <v>130</v>
      </c>
      <c r="E152" s="148" t="s">
        <v>3</v>
      </c>
      <c r="F152" s="149" t="s">
        <v>205</v>
      </c>
      <c r="H152" s="150">
        <v>355</v>
      </c>
      <c r="I152" s="151"/>
      <c r="L152" s="146"/>
      <c r="M152" s="152"/>
      <c r="T152" s="153"/>
      <c r="AT152" s="148" t="s">
        <v>130</v>
      </c>
      <c r="AU152" s="148" t="s">
        <v>78</v>
      </c>
      <c r="AV152" s="12" t="s">
        <v>78</v>
      </c>
      <c r="AW152" s="12" t="s">
        <v>30</v>
      </c>
      <c r="AX152" s="12" t="s">
        <v>68</v>
      </c>
      <c r="AY152" s="148" t="s">
        <v>119</v>
      </c>
    </row>
    <row r="153" spans="2:65" s="13" customFormat="1" x14ac:dyDescent="0.2">
      <c r="B153" s="154"/>
      <c r="D153" s="147" t="s">
        <v>130</v>
      </c>
      <c r="E153" s="155" t="s">
        <v>3</v>
      </c>
      <c r="F153" s="156" t="s">
        <v>132</v>
      </c>
      <c r="H153" s="157">
        <v>355</v>
      </c>
      <c r="I153" s="158"/>
      <c r="L153" s="154"/>
      <c r="M153" s="159"/>
      <c r="T153" s="160"/>
      <c r="AT153" s="155" t="s">
        <v>130</v>
      </c>
      <c r="AU153" s="155" t="s">
        <v>78</v>
      </c>
      <c r="AV153" s="13" t="s">
        <v>126</v>
      </c>
      <c r="AW153" s="13" t="s">
        <v>30</v>
      </c>
      <c r="AX153" s="13" t="s">
        <v>76</v>
      </c>
      <c r="AY153" s="155" t="s">
        <v>119</v>
      </c>
    </row>
    <row r="154" spans="2:65" s="1" customFormat="1" ht="24.15" customHeight="1" x14ac:dyDescent="0.2">
      <c r="B154" s="128"/>
      <c r="C154" s="129" t="s">
        <v>206</v>
      </c>
      <c r="D154" s="129" t="s">
        <v>121</v>
      </c>
      <c r="E154" s="130" t="s">
        <v>207</v>
      </c>
      <c r="F154" s="131" t="s">
        <v>208</v>
      </c>
      <c r="G154" s="132" t="s">
        <v>155</v>
      </c>
      <c r="H154" s="133">
        <v>59.64</v>
      </c>
      <c r="I154" s="134"/>
      <c r="J154" s="135">
        <f>ROUND(I154*H154,2)</f>
        <v>0</v>
      </c>
      <c r="K154" s="131" t="s">
        <v>125</v>
      </c>
      <c r="L154" s="33"/>
      <c r="M154" s="136" t="s">
        <v>3</v>
      </c>
      <c r="N154" s="137" t="s">
        <v>39</v>
      </c>
      <c r="P154" s="138">
        <f>O154*H154</f>
        <v>0</v>
      </c>
      <c r="Q154" s="138">
        <v>8.4999999999999995E-4</v>
      </c>
      <c r="R154" s="138">
        <f>Q154*H154</f>
        <v>5.0693999999999996E-2</v>
      </c>
      <c r="S154" s="138">
        <v>0</v>
      </c>
      <c r="T154" s="139">
        <f>S154*H154</f>
        <v>0</v>
      </c>
      <c r="AR154" s="140" t="s">
        <v>126</v>
      </c>
      <c r="AT154" s="140" t="s">
        <v>121</v>
      </c>
      <c r="AU154" s="140" t="s">
        <v>78</v>
      </c>
      <c r="AY154" s="18" t="s">
        <v>119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8" t="s">
        <v>76</v>
      </c>
      <c r="BK154" s="141">
        <f>ROUND(I154*H154,2)</f>
        <v>0</v>
      </c>
      <c r="BL154" s="18" t="s">
        <v>126</v>
      </c>
      <c r="BM154" s="140" t="s">
        <v>209</v>
      </c>
    </row>
    <row r="155" spans="2:65" s="1" customFormat="1" x14ac:dyDescent="0.2">
      <c r="B155" s="33"/>
      <c r="D155" s="142" t="s">
        <v>128</v>
      </c>
      <c r="F155" s="143" t="s">
        <v>210</v>
      </c>
      <c r="I155" s="144"/>
      <c r="L155" s="33"/>
      <c r="M155" s="145"/>
      <c r="T155" s="54"/>
      <c r="AT155" s="18" t="s">
        <v>128</v>
      </c>
      <c r="AU155" s="18" t="s">
        <v>78</v>
      </c>
    </row>
    <row r="156" spans="2:65" s="12" customFormat="1" x14ac:dyDescent="0.2">
      <c r="B156" s="146"/>
      <c r="D156" s="147" t="s">
        <v>130</v>
      </c>
      <c r="E156" s="148" t="s">
        <v>3</v>
      </c>
      <c r="F156" s="149" t="s">
        <v>211</v>
      </c>
      <c r="H156" s="150">
        <v>59.64</v>
      </c>
      <c r="I156" s="151"/>
      <c r="L156" s="146"/>
      <c r="M156" s="152"/>
      <c r="T156" s="153"/>
      <c r="AT156" s="148" t="s">
        <v>130</v>
      </c>
      <c r="AU156" s="148" t="s">
        <v>78</v>
      </c>
      <c r="AV156" s="12" t="s">
        <v>78</v>
      </c>
      <c r="AW156" s="12" t="s">
        <v>30</v>
      </c>
      <c r="AX156" s="12" t="s">
        <v>68</v>
      </c>
      <c r="AY156" s="148" t="s">
        <v>119</v>
      </c>
    </row>
    <row r="157" spans="2:65" s="13" customFormat="1" x14ac:dyDescent="0.2">
      <c r="B157" s="154"/>
      <c r="D157" s="147" t="s">
        <v>130</v>
      </c>
      <c r="E157" s="155" t="s">
        <v>3</v>
      </c>
      <c r="F157" s="156" t="s">
        <v>132</v>
      </c>
      <c r="H157" s="157">
        <v>59.64</v>
      </c>
      <c r="I157" s="158"/>
      <c r="L157" s="154"/>
      <c r="M157" s="159"/>
      <c r="T157" s="160"/>
      <c r="AT157" s="155" t="s">
        <v>130</v>
      </c>
      <c r="AU157" s="155" t="s">
        <v>78</v>
      </c>
      <c r="AV157" s="13" t="s">
        <v>126</v>
      </c>
      <c r="AW157" s="13" t="s">
        <v>30</v>
      </c>
      <c r="AX157" s="13" t="s">
        <v>76</v>
      </c>
      <c r="AY157" s="155" t="s">
        <v>119</v>
      </c>
    </row>
    <row r="158" spans="2:65" s="1" customFormat="1" ht="24.15" customHeight="1" x14ac:dyDescent="0.2">
      <c r="B158" s="128"/>
      <c r="C158" s="129" t="s">
        <v>212</v>
      </c>
      <c r="D158" s="129" t="s">
        <v>121</v>
      </c>
      <c r="E158" s="130" t="s">
        <v>213</v>
      </c>
      <c r="F158" s="131" t="s">
        <v>214</v>
      </c>
      <c r="G158" s="132" t="s">
        <v>155</v>
      </c>
      <c r="H158" s="133">
        <v>355</v>
      </c>
      <c r="I158" s="134"/>
      <c r="J158" s="135">
        <f>ROUND(I158*H158,2)</f>
        <v>0</v>
      </c>
      <c r="K158" s="131" t="s">
        <v>125</v>
      </c>
      <c r="L158" s="33"/>
      <c r="M158" s="136" t="s">
        <v>3</v>
      </c>
      <c r="N158" s="137" t="s">
        <v>39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126</v>
      </c>
      <c r="AT158" s="140" t="s">
        <v>121</v>
      </c>
      <c r="AU158" s="140" t="s">
        <v>78</v>
      </c>
      <c r="AY158" s="18" t="s">
        <v>119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8" t="s">
        <v>76</v>
      </c>
      <c r="BK158" s="141">
        <f>ROUND(I158*H158,2)</f>
        <v>0</v>
      </c>
      <c r="BL158" s="18" t="s">
        <v>126</v>
      </c>
      <c r="BM158" s="140" t="s">
        <v>215</v>
      </c>
    </row>
    <row r="159" spans="2:65" s="1" customFormat="1" x14ac:dyDescent="0.2">
      <c r="B159" s="33"/>
      <c r="D159" s="142" t="s">
        <v>128</v>
      </c>
      <c r="F159" s="143" t="s">
        <v>216</v>
      </c>
      <c r="I159" s="144"/>
      <c r="L159" s="33"/>
      <c r="M159" s="145"/>
      <c r="T159" s="54"/>
      <c r="AT159" s="18" t="s">
        <v>128</v>
      </c>
      <c r="AU159" s="18" t="s">
        <v>78</v>
      </c>
    </row>
    <row r="160" spans="2:65" s="1" customFormat="1" ht="24.15" customHeight="1" x14ac:dyDescent="0.2">
      <c r="B160" s="128"/>
      <c r="C160" s="129" t="s">
        <v>217</v>
      </c>
      <c r="D160" s="129" t="s">
        <v>121</v>
      </c>
      <c r="E160" s="130" t="s">
        <v>218</v>
      </c>
      <c r="F160" s="131" t="s">
        <v>219</v>
      </c>
      <c r="G160" s="132" t="s">
        <v>155</v>
      </c>
      <c r="H160" s="133">
        <v>59.64</v>
      </c>
      <c r="I160" s="134"/>
      <c r="J160" s="135">
        <f>ROUND(I160*H160,2)</f>
        <v>0</v>
      </c>
      <c r="K160" s="131" t="s">
        <v>125</v>
      </c>
      <c r="L160" s="33"/>
      <c r="M160" s="136" t="s">
        <v>3</v>
      </c>
      <c r="N160" s="137" t="s">
        <v>39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126</v>
      </c>
      <c r="AT160" s="140" t="s">
        <v>121</v>
      </c>
      <c r="AU160" s="140" t="s">
        <v>78</v>
      </c>
      <c r="AY160" s="18" t="s">
        <v>119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8" t="s">
        <v>76</v>
      </c>
      <c r="BK160" s="141">
        <f>ROUND(I160*H160,2)</f>
        <v>0</v>
      </c>
      <c r="BL160" s="18" t="s">
        <v>126</v>
      </c>
      <c r="BM160" s="140" t="s">
        <v>220</v>
      </c>
    </row>
    <row r="161" spans="2:65" s="1" customFormat="1" x14ac:dyDescent="0.2">
      <c r="B161" s="33"/>
      <c r="D161" s="142" t="s">
        <v>128</v>
      </c>
      <c r="F161" s="143" t="s">
        <v>221</v>
      </c>
      <c r="I161" s="144"/>
      <c r="L161" s="33"/>
      <c r="M161" s="145"/>
      <c r="T161" s="54"/>
      <c r="AT161" s="18" t="s">
        <v>128</v>
      </c>
      <c r="AU161" s="18" t="s">
        <v>78</v>
      </c>
    </row>
    <row r="162" spans="2:65" s="1" customFormat="1" ht="16.5" customHeight="1" x14ac:dyDescent="0.2">
      <c r="B162" s="128"/>
      <c r="C162" s="129" t="s">
        <v>222</v>
      </c>
      <c r="D162" s="129" t="s">
        <v>121</v>
      </c>
      <c r="E162" s="130" t="s">
        <v>223</v>
      </c>
      <c r="F162" s="131" t="s">
        <v>224</v>
      </c>
      <c r="G162" s="132" t="s">
        <v>155</v>
      </c>
      <c r="H162" s="133">
        <v>130.30000000000001</v>
      </c>
      <c r="I162" s="134"/>
      <c r="J162" s="135">
        <f>ROUND(I162*H162,2)</f>
        <v>0</v>
      </c>
      <c r="K162" s="131" t="s">
        <v>125</v>
      </c>
      <c r="L162" s="33"/>
      <c r="M162" s="136" t="s">
        <v>3</v>
      </c>
      <c r="N162" s="137" t="s">
        <v>39</v>
      </c>
      <c r="P162" s="138">
        <f>O162*H162</f>
        <v>0</v>
      </c>
      <c r="Q162" s="138">
        <v>2.0799999999999998E-3</v>
      </c>
      <c r="R162" s="138">
        <f>Q162*H162</f>
        <v>0.27102399999999999</v>
      </c>
      <c r="S162" s="138">
        <v>0</v>
      </c>
      <c r="T162" s="139">
        <f>S162*H162</f>
        <v>0</v>
      </c>
      <c r="AR162" s="140" t="s">
        <v>126</v>
      </c>
      <c r="AT162" s="140" t="s">
        <v>121</v>
      </c>
      <c r="AU162" s="140" t="s">
        <v>78</v>
      </c>
      <c r="AY162" s="18" t="s">
        <v>119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76</v>
      </c>
      <c r="BK162" s="141">
        <f>ROUND(I162*H162,2)</f>
        <v>0</v>
      </c>
      <c r="BL162" s="18" t="s">
        <v>126</v>
      </c>
      <c r="BM162" s="140" t="s">
        <v>225</v>
      </c>
    </row>
    <row r="163" spans="2:65" s="1" customFormat="1" x14ac:dyDescent="0.2">
      <c r="B163" s="33"/>
      <c r="D163" s="142" t="s">
        <v>128</v>
      </c>
      <c r="F163" s="143" t="s">
        <v>226</v>
      </c>
      <c r="I163" s="144"/>
      <c r="L163" s="33"/>
      <c r="M163" s="145"/>
      <c r="T163" s="54"/>
      <c r="AT163" s="18" t="s">
        <v>128</v>
      </c>
      <c r="AU163" s="18" t="s">
        <v>78</v>
      </c>
    </row>
    <row r="164" spans="2:65" s="14" customFormat="1" x14ac:dyDescent="0.2">
      <c r="B164" s="161"/>
      <c r="D164" s="147" t="s">
        <v>130</v>
      </c>
      <c r="E164" s="162" t="s">
        <v>3</v>
      </c>
      <c r="F164" s="163" t="s">
        <v>227</v>
      </c>
      <c r="H164" s="162" t="s">
        <v>3</v>
      </c>
      <c r="I164" s="164"/>
      <c r="L164" s="161"/>
      <c r="M164" s="165"/>
      <c r="T164" s="166"/>
      <c r="AT164" s="162" t="s">
        <v>130</v>
      </c>
      <c r="AU164" s="162" t="s">
        <v>78</v>
      </c>
      <c r="AV164" s="14" t="s">
        <v>76</v>
      </c>
      <c r="AW164" s="14" t="s">
        <v>30</v>
      </c>
      <c r="AX164" s="14" t="s">
        <v>68</v>
      </c>
      <c r="AY164" s="162" t="s">
        <v>119</v>
      </c>
    </row>
    <row r="165" spans="2:65" s="12" customFormat="1" x14ac:dyDescent="0.2">
      <c r="B165" s="146"/>
      <c r="D165" s="147" t="s">
        <v>130</v>
      </c>
      <c r="E165" s="148" t="s">
        <v>3</v>
      </c>
      <c r="F165" s="149" t="s">
        <v>228</v>
      </c>
      <c r="H165" s="150">
        <v>84.8</v>
      </c>
      <c r="I165" s="151"/>
      <c r="L165" s="146"/>
      <c r="M165" s="152"/>
      <c r="T165" s="153"/>
      <c r="AT165" s="148" t="s">
        <v>130</v>
      </c>
      <c r="AU165" s="148" t="s">
        <v>78</v>
      </c>
      <c r="AV165" s="12" t="s">
        <v>78</v>
      </c>
      <c r="AW165" s="12" t="s">
        <v>30</v>
      </c>
      <c r="AX165" s="12" t="s">
        <v>68</v>
      </c>
      <c r="AY165" s="148" t="s">
        <v>119</v>
      </c>
    </row>
    <row r="166" spans="2:65" s="12" customFormat="1" x14ac:dyDescent="0.2">
      <c r="B166" s="146"/>
      <c r="D166" s="147" t="s">
        <v>130</v>
      </c>
      <c r="E166" s="148" t="s">
        <v>3</v>
      </c>
      <c r="F166" s="149" t="s">
        <v>229</v>
      </c>
      <c r="H166" s="150">
        <v>45.5</v>
      </c>
      <c r="I166" s="151"/>
      <c r="L166" s="146"/>
      <c r="M166" s="152"/>
      <c r="T166" s="153"/>
      <c r="AT166" s="148" t="s">
        <v>130</v>
      </c>
      <c r="AU166" s="148" t="s">
        <v>78</v>
      </c>
      <c r="AV166" s="12" t="s">
        <v>78</v>
      </c>
      <c r="AW166" s="12" t="s">
        <v>30</v>
      </c>
      <c r="AX166" s="12" t="s">
        <v>68</v>
      </c>
      <c r="AY166" s="148" t="s">
        <v>119</v>
      </c>
    </row>
    <row r="167" spans="2:65" s="13" customFormat="1" x14ac:dyDescent="0.2">
      <c r="B167" s="154"/>
      <c r="D167" s="147" t="s">
        <v>130</v>
      </c>
      <c r="E167" s="155" t="s">
        <v>3</v>
      </c>
      <c r="F167" s="156" t="s">
        <v>132</v>
      </c>
      <c r="H167" s="157">
        <v>130.30000000000001</v>
      </c>
      <c r="I167" s="158"/>
      <c r="L167" s="154"/>
      <c r="M167" s="159"/>
      <c r="T167" s="160"/>
      <c r="AT167" s="155" t="s">
        <v>130</v>
      </c>
      <c r="AU167" s="155" t="s">
        <v>78</v>
      </c>
      <c r="AV167" s="13" t="s">
        <v>126</v>
      </c>
      <c r="AW167" s="13" t="s">
        <v>30</v>
      </c>
      <c r="AX167" s="13" t="s">
        <v>76</v>
      </c>
      <c r="AY167" s="155" t="s">
        <v>119</v>
      </c>
    </row>
    <row r="168" spans="2:65" s="1" customFormat="1" ht="24.15" customHeight="1" x14ac:dyDescent="0.2">
      <c r="B168" s="128"/>
      <c r="C168" s="129" t="s">
        <v>9</v>
      </c>
      <c r="D168" s="129" t="s">
        <v>121</v>
      </c>
      <c r="E168" s="130" t="s">
        <v>230</v>
      </c>
      <c r="F168" s="131" t="s">
        <v>231</v>
      </c>
      <c r="G168" s="132" t="s">
        <v>155</v>
      </c>
      <c r="H168" s="133">
        <v>130.30000000000001</v>
      </c>
      <c r="I168" s="134"/>
      <c r="J168" s="135">
        <f>ROUND(I168*H168,2)</f>
        <v>0</v>
      </c>
      <c r="K168" s="131" t="s">
        <v>125</v>
      </c>
      <c r="L168" s="33"/>
      <c r="M168" s="136" t="s">
        <v>3</v>
      </c>
      <c r="N168" s="137" t="s">
        <v>39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126</v>
      </c>
      <c r="AT168" s="140" t="s">
        <v>121</v>
      </c>
      <c r="AU168" s="140" t="s">
        <v>78</v>
      </c>
      <c r="AY168" s="18" t="s">
        <v>119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8" t="s">
        <v>76</v>
      </c>
      <c r="BK168" s="141">
        <f>ROUND(I168*H168,2)</f>
        <v>0</v>
      </c>
      <c r="BL168" s="18" t="s">
        <v>126</v>
      </c>
      <c r="BM168" s="140" t="s">
        <v>232</v>
      </c>
    </row>
    <row r="169" spans="2:65" s="1" customFormat="1" x14ac:dyDescent="0.2">
      <c r="B169" s="33"/>
      <c r="D169" s="142" t="s">
        <v>128</v>
      </c>
      <c r="F169" s="143" t="s">
        <v>233</v>
      </c>
      <c r="I169" s="144"/>
      <c r="L169" s="33"/>
      <c r="M169" s="145"/>
      <c r="T169" s="54"/>
      <c r="AT169" s="18" t="s">
        <v>128</v>
      </c>
      <c r="AU169" s="18" t="s">
        <v>78</v>
      </c>
    </row>
    <row r="170" spans="2:65" s="1" customFormat="1" ht="37.799999999999997" customHeight="1" x14ac:dyDescent="0.2">
      <c r="B170" s="128"/>
      <c r="C170" s="129" t="s">
        <v>234</v>
      </c>
      <c r="D170" s="129" t="s">
        <v>121</v>
      </c>
      <c r="E170" s="130" t="s">
        <v>235</v>
      </c>
      <c r="F170" s="131" t="s">
        <v>236</v>
      </c>
      <c r="G170" s="132" t="s">
        <v>168</v>
      </c>
      <c r="H170" s="133">
        <v>208.88</v>
      </c>
      <c r="I170" s="134"/>
      <c r="J170" s="135">
        <f>ROUND(I170*H170,2)</f>
        <v>0</v>
      </c>
      <c r="K170" s="131" t="s">
        <v>125</v>
      </c>
      <c r="L170" s="33"/>
      <c r="M170" s="136" t="s">
        <v>3</v>
      </c>
      <c r="N170" s="137" t="s">
        <v>39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126</v>
      </c>
      <c r="AT170" s="140" t="s">
        <v>121</v>
      </c>
      <c r="AU170" s="140" t="s">
        <v>78</v>
      </c>
      <c r="AY170" s="18" t="s">
        <v>119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76</v>
      </c>
      <c r="BK170" s="141">
        <f>ROUND(I170*H170,2)</f>
        <v>0</v>
      </c>
      <c r="BL170" s="18" t="s">
        <v>126</v>
      </c>
      <c r="BM170" s="140" t="s">
        <v>237</v>
      </c>
    </row>
    <row r="171" spans="2:65" s="1" customFormat="1" x14ac:dyDescent="0.2">
      <c r="B171" s="33"/>
      <c r="D171" s="142" t="s">
        <v>128</v>
      </c>
      <c r="F171" s="143" t="s">
        <v>238</v>
      </c>
      <c r="I171" s="144"/>
      <c r="L171" s="33"/>
      <c r="M171" s="145"/>
      <c r="T171" s="54"/>
      <c r="AT171" s="18" t="s">
        <v>128</v>
      </c>
      <c r="AU171" s="18" t="s">
        <v>78</v>
      </c>
    </row>
    <row r="172" spans="2:65" s="14" customFormat="1" x14ac:dyDescent="0.2">
      <c r="B172" s="161"/>
      <c r="D172" s="147" t="s">
        <v>130</v>
      </c>
      <c r="E172" s="162" t="s">
        <v>3</v>
      </c>
      <c r="F172" s="163" t="s">
        <v>239</v>
      </c>
      <c r="H172" s="162" t="s">
        <v>3</v>
      </c>
      <c r="I172" s="164"/>
      <c r="L172" s="161"/>
      <c r="M172" s="165"/>
      <c r="T172" s="166"/>
      <c r="AT172" s="162" t="s">
        <v>130</v>
      </c>
      <c r="AU172" s="162" t="s">
        <v>78</v>
      </c>
      <c r="AV172" s="14" t="s">
        <v>76</v>
      </c>
      <c r="AW172" s="14" t="s">
        <v>30</v>
      </c>
      <c r="AX172" s="14" t="s">
        <v>68</v>
      </c>
      <c r="AY172" s="162" t="s">
        <v>119</v>
      </c>
    </row>
    <row r="173" spans="2:65" s="12" customFormat="1" x14ac:dyDescent="0.2">
      <c r="B173" s="146"/>
      <c r="D173" s="147" t="s">
        <v>130</v>
      </c>
      <c r="E173" s="148" t="s">
        <v>3</v>
      </c>
      <c r="F173" s="149" t="s">
        <v>240</v>
      </c>
      <c r="H173" s="150">
        <v>104.44</v>
      </c>
      <c r="I173" s="151"/>
      <c r="L173" s="146"/>
      <c r="M173" s="152"/>
      <c r="T173" s="153"/>
      <c r="AT173" s="148" t="s">
        <v>130</v>
      </c>
      <c r="AU173" s="148" t="s">
        <v>78</v>
      </c>
      <c r="AV173" s="12" t="s">
        <v>78</v>
      </c>
      <c r="AW173" s="12" t="s">
        <v>30</v>
      </c>
      <c r="AX173" s="12" t="s">
        <v>68</v>
      </c>
      <c r="AY173" s="148" t="s">
        <v>119</v>
      </c>
    </row>
    <row r="174" spans="2:65" s="12" customFormat="1" x14ac:dyDescent="0.2">
      <c r="B174" s="146"/>
      <c r="D174" s="147" t="s">
        <v>130</v>
      </c>
      <c r="E174" s="148" t="s">
        <v>3</v>
      </c>
      <c r="F174" s="149" t="s">
        <v>241</v>
      </c>
      <c r="H174" s="150">
        <v>0</v>
      </c>
      <c r="I174" s="151"/>
      <c r="L174" s="146"/>
      <c r="M174" s="152"/>
      <c r="T174" s="153"/>
      <c r="AT174" s="148" t="s">
        <v>130</v>
      </c>
      <c r="AU174" s="148" t="s">
        <v>78</v>
      </c>
      <c r="AV174" s="12" t="s">
        <v>78</v>
      </c>
      <c r="AW174" s="12" t="s">
        <v>30</v>
      </c>
      <c r="AX174" s="12" t="s">
        <v>68</v>
      </c>
      <c r="AY174" s="148" t="s">
        <v>119</v>
      </c>
    </row>
    <row r="175" spans="2:65" s="15" customFormat="1" x14ac:dyDescent="0.2">
      <c r="B175" s="167"/>
      <c r="D175" s="147" t="s">
        <v>130</v>
      </c>
      <c r="E175" s="168" t="s">
        <v>3</v>
      </c>
      <c r="F175" s="169" t="s">
        <v>162</v>
      </c>
      <c r="H175" s="170">
        <v>104.44</v>
      </c>
      <c r="I175" s="171"/>
      <c r="L175" s="167"/>
      <c r="M175" s="172"/>
      <c r="T175" s="173"/>
      <c r="AT175" s="168" t="s">
        <v>130</v>
      </c>
      <c r="AU175" s="168" t="s">
        <v>78</v>
      </c>
      <c r="AV175" s="15" t="s">
        <v>139</v>
      </c>
      <c r="AW175" s="15" t="s">
        <v>30</v>
      </c>
      <c r="AX175" s="15" t="s">
        <v>68</v>
      </c>
      <c r="AY175" s="168" t="s">
        <v>119</v>
      </c>
    </row>
    <row r="176" spans="2:65" s="14" customFormat="1" x14ac:dyDescent="0.2">
      <c r="B176" s="161"/>
      <c r="D176" s="147" t="s">
        <v>130</v>
      </c>
      <c r="E176" s="162" t="s">
        <v>3</v>
      </c>
      <c r="F176" s="163" t="s">
        <v>242</v>
      </c>
      <c r="H176" s="162" t="s">
        <v>3</v>
      </c>
      <c r="I176" s="164"/>
      <c r="L176" s="161"/>
      <c r="M176" s="165"/>
      <c r="T176" s="166"/>
      <c r="AT176" s="162" t="s">
        <v>130</v>
      </c>
      <c r="AU176" s="162" t="s">
        <v>78</v>
      </c>
      <c r="AV176" s="14" t="s">
        <v>76</v>
      </c>
      <c r="AW176" s="14" t="s">
        <v>30</v>
      </c>
      <c r="AX176" s="14" t="s">
        <v>68</v>
      </c>
      <c r="AY176" s="162" t="s">
        <v>119</v>
      </c>
    </row>
    <row r="177" spans="2:65" s="12" customFormat="1" x14ac:dyDescent="0.2">
      <c r="B177" s="146"/>
      <c r="D177" s="147" t="s">
        <v>130</v>
      </c>
      <c r="E177" s="148" t="s">
        <v>3</v>
      </c>
      <c r="F177" s="149" t="s">
        <v>240</v>
      </c>
      <c r="H177" s="150">
        <v>104.44</v>
      </c>
      <c r="I177" s="151"/>
      <c r="L177" s="146"/>
      <c r="M177" s="152"/>
      <c r="T177" s="153"/>
      <c r="AT177" s="148" t="s">
        <v>130</v>
      </c>
      <c r="AU177" s="148" t="s">
        <v>78</v>
      </c>
      <c r="AV177" s="12" t="s">
        <v>78</v>
      </c>
      <c r="AW177" s="12" t="s">
        <v>30</v>
      </c>
      <c r="AX177" s="12" t="s">
        <v>68</v>
      </c>
      <c r="AY177" s="148" t="s">
        <v>119</v>
      </c>
    </row>
    <row r="178" spans="2:65" s="12" customFormat="1" x14ac:dyDescent="0.2">
      <c r="B178" s="146"/>
      <c r="D178" s="147" t="s">
        <v>130</v>
      </c>
      <c r="E178" s="148" t="s">
        <v>3</v>
      </c>
      <c r="F178" s="149" t="s">
        <v>241</v>
      </c>
      <c r="H178" s="150">
        <v>0</v>
      </c>
      <c r="I178" s="151"/>
      <c r="L178" s="146"/>
      <c r="M178" s="152"/>
      <c r="T178" s="153"/>
      <c r="AT178" s="148" t="s">
        <v>130</v>
      </c>
      <c r="AU178" s="148" t="s">
        <v>78</v>
      </c>
      <c r="AV178" s="12" t="s">
        <v>78</v>
      </c>
      <c r="AW178" s="12" t="s">
        <v>30</v>
      </c>
      <c r="AX178" s="12" t="s">
        <v>68</v>
      </c>
      <c r="AY178" s="148" t="s">
        <v>119</v>
      </c>
    </row>
    <row r="179" spans="2:65" s="15" customFormat="1" x14ac:dyDescent="0.2">
      <c r="B179" s="167"/>
      <c r="D179" s="147" t="s">
        <v>130</v>
      </c>
      <c r="E179" s="168" t="s">
        <v>3</v>
      </c>
      <c r="F179" s="169" t="s">
        <v>162</v>
      </c>
      <c r="H179" s="170">
        <v>104.44</v>
      </c>
      <c r="I179" s="171"/>
      <c r="L179" s="167"/>
      <c r="M179" s="172"/>
      <c r="T179" s="173"/>
      <c r="AT179" s="168" t="s">
        <v>130</v>
      </c>
      <c r="AU179" s="168" t="s">
        <v>78</v>
      </c>
      <c r="AV179" s="15" t="s">
        <v>139</v>
      </c>
      <c r="AW179" s="15" t="s">
        <v>30</v>
      </c>
      <c r="AX179" s="15" t="s">
        <v>68</v>
      </c>
      <c r="AY179" s="168" t="s">
        <v>119</v>
      </c>
    </row>
    <row r="180" spans="2:65" s="13" customFormat="1" x14ac:dyDescent="0.2">
      <c r="B180" s="154"/>
      <c r="D180" s="147" t="s">
        <v>130</v>
      </c>
      <c r="E180" s="155" t="s">
        <v>3</v>
      </c>
      <c r="F180" s="156" t="s">
        <v>132</v>
      </c>
      <c r="H180" s="157">
        <v>208.88</v>
      </c>
      <c r="I180" s="158"/>
      <c r="L180" s="154"/>
      <c r="M180" s="159"/>
      <c r="T180" s="160"/>
      <c r="AT180" s="155" t="s">
        <v>130</v>
      </c>
      <c r="AU180" s="155" t="s">
        <v>78</v>
      </c>
      <c r="AV180" s="13" t="s">
        <v>126</v>
      </c>
      <c r="AW180" s="13" t="s">
        <v>30</v>
      </c>
      <c r="AX180" s="13" t="s">
        <v>76</v>
      </c>
      <c r="AY180" s="155" t="s">
        <v>119</v>
      </c>
    </row>
    <row r="181" spans="2:65" s="1" customFormat="1" ht="37.799999999999997" customHeight="1" x14ac:dyDescent="0.2">
      <c r="B181" s="128"/>
      <c r="C181" s="129" t="s">
        <v>243</v>
      </c>
      <c r="D181" s="129" t="s">
        <v>121</v>
      </c>
      <c r="E181" s="130" t="s">
        <v>244</v>
      </c>
      <c r="F181" s="131" t="s">
        <v>245</v>
      </c>
      <c r="G181" s="132" t="s">
        <v>168</v>
      </c>
      <c r="H181" s="133">
        <v>234.08</v>
      </c>
      <c r="I181" s="134"/>
      <c r="J181" s="135">
        <f>ROUND(I181*H181,2)</f>
        <v>0</v>
      </c>
      <c r="K181" s="131" t="s">
        <v>125</v>
      </c>
      <c r="L181" s="33"/>
      <c r="M181" s="136" t="s">
        <v>3</v>
      </c>
      <c r="N181" s="137" t="s">
        <v>39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126</v>
      </c>
      <c r="AT181" s="140" t="s">
        <v>121</v>
      </c>
      <c r="AU181" s="140" t="s">
        <v>78</v>
      </c>
      <c r="AY181" s="18" t="s">
        <v>119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8" t="s">
        <v>76</v>
      </c>
      <c r="BK181" s="141">
        <f>ROUND(I181*H181,2)</f>
        <v>0</v>
      </c>
      <c r="BL181" s="18" t="s">
        <v>126</v>
      </c>
      <c r="BM181" s="140" t="s">
        <v>246</v>
      </c>
    </row>
    <row r="182" spans="2:65" s="1" customFormat="1" x14ac:dyDescent="0.2">
      <c r="B182" s="33"/>
      <c r="D182" s="142" t="s">
        <v>128</v>
      </c>
      <c r="F182" s="143" t="s">
        <v>247</v>
      </c>
      <c r="I182" s="144"/>
      <c r="L182" s="33"/>
      <c r="M182" s="145"/>
      <c r="T182" s="54"/>
      <c r="AT182" s="18" t="s">
        <v>128</v>
      </c>
      <c r="AU182" s="18" t="s">
        <v>78</v>
      </c>
    </row>
    <row r="183" spans="2:65" s="14" customFormat="1" x14ac:dyDescent="0.2">
      <c r="B183" s="161"/>
      <c r="D183" s="147" t="s">
        <v>130</v>
      </c>
      <c r="E183" s="162" t="s">
        <v>3</v>
      </c>
      <c r="F183" s="163" t="s">
        <v>248</v>
      </c>
      <c r="H183" s="162" t="s">
        <v>3</v>
      </c>
      <c r="I183" s="164"/>
      <c r="L183" s="161"/>
      <c r="M183" s="165"/>
      <c r="T183" s="166"/>
      <c r="AT183" s="162" t="s">
        <v>130</v>
      </c>
      <c r="AU183" s="162" t="s">
        <v>78</v>
      </c>
      <c r="AV183" s="14" t="s">
        <v>76</v>
      </c>
      <c r="AW183" s="14" t="s">
        <v>30</v>
      </c>
      <c r="AX183" s="14" t="s">
        <v>68</v>
      </c>
      <c r="AY183" s="162" t="s">
        <v>119</v>
      </c>
    </row>
    <row r="184" spans="2:65" s="12" customFormat="1" x14ac:dyDescent="0.2">
      <c r="B184" s="146"/>
      <c r="D184" s="147" t="s">
        <v>130</v>
      </c>
      <c r="E184" s="148" t="s">
        <v>3</v>
      </c>
      <c r="F184" s="149" t="s">
        <v>171</v>
      </c>
      <c r="H184" s="150">
        <v>68.900000000000006</v>
      </c>
      <c r="I184" s="151"/>
      <c r="L184" s="146"/>
      <c r="M184" s="152"/>
      <c r="T184" s="153"/>
      <c r="AT184" s="148" t="s">
        <v>130</v>
      </c>
      <c r="AU184" s="148" t="s">
        <v>78</v>
      </c>
      <c r="AV184" s="12" t="s">
        <v>78</v>
      </c>
      <c r="AW184" s="12" t="s">
        <v>30</v>
      </c>
      <c r="AX184" s="12" t="s">
        <v>68</v>
      </c>
      <c r="AY184" s="148" t="s">
        <v>119</v>
      </c>
    </row>
    <row r="185" spans="2:65" s="14" customFormat="1" x14ac:dyDescent="0.2">
      <c r="B185" s="161"/>
      <c r="D185" s="147" t="s">
        <v>130</v>
      </c>
      <c r="E185" s="162" t="s">
        <v>3</v>
      </c>
      <c r="F185" s="163" t="s">
        <v>172</v>
      </c>
      <c r="H185" s="162" t="s">
        <v>3</v>
      </c>
      <c r="I185" s="164"/>
      <c r="L185" s="161"/>
      <c r="M185" s="165"/>
      <c r="T185" s="166"/>
      <c r="AT185" s="162" t="s">
        <v>130</v>
      </c>
      <c r="AU185" s="162" t="s">
        <v>78</v>
      </c>
      <c r="AV185" s="14" t="s">
        <v>76</v>
      </c>
      <c r="AW185" s="14" t="s">
        <v>30</v>
      </c>
      <c r="AX185" s="14" t="s">
        <v>68</v>
      </c>
      <c r="AY185" s="162" t="s">
        <v>119</v>
      </c>
    </row>
    <row r="186" spans="2:65" s="12" customFormat="1" x14ac:dyDescent="0.2">
      <c r="B186" s="146"/>
      <c r="D186" s="147" t="s">
        <v>130</v>
      </c>
      <c r="E186" s="148" t="s">
        <v>3</v>
      </c>
      <c r="F186" s="149" t="s">
        <v>173</v>
      </c>
      <c r="H186" s="150">
        <v>-2.6</v>
      </c>
      <c r="I186" s="151"/>
      <c r="L186" s="146"/>
      <c r="M186" s="152"/>
      <c r="T186" s="153"/>
      <c r="AT186" s="148" t="s">
        <v>130</v>
      </c>
      <c r="AU186" s="148" t="s">
        <v>78</v>
      </c>
      <c r="AV186" s="12" t="s">
        <v>78</v>
      </c>
      <c r="AW186" s="12" t="s">
        <v>30</v>
      </c>
      <c r="AX186" s="12" t="s">
        <v>68</v>
      </c>
      <c r="AY186" s="148" t="s">
        <v>119</v>
      </c>
    </row>
    <row r="187" spans="2:65" s="15" customFormat="1" x14ac:dyDescent="0.2">
      <c r="B187" s="167"/>
      <c r="D187" s="147" t="s">
        <v>130</v>
      </c>
      <c r="E187" s="168" t="s">
        <v>3</v>
      </c>
      <c r="F187" s="169" t="s">
        <v>162</v>
      </c>
      <c r="H187" s="170">
        <v>66.300000000000011</v>
      </c>
      <c r="I187" s="171"/>
      <c r="L187" s="167"/>
      <c r="M187" s="172"/>
      <c r="T187" s="173"/>
      <c r="AT187" s="168" t="s">
        <v>130</v>
      </c>
      <c r="AU187" s="168" t="s">
        <v>78</v>
      </c>
      <c r="AV187" s="15" t="s">
        <v>139</v>
      </c>
      <c r="AW187" s="15" t="s">
        <v>30</v>
      </c>
      <c r="AX187" s="15" t="s">
        <v>68</v>
      </c>
      <c r="AY187" s="168" t="s">
        <v>119</v>
      </c>
    </row>
    <row r="188" spans="2:65" s="12" customFormat="1" x14ac:dyDescent="0.2">
      <c r="B188" s="146"/>
      <c r="D188" s="147" t="s">
        <v>130</v>
      </c>
      <c r="E188" s="148" t="s">
        <v>3</v>
      </c>
      <c r="F188" s="149" t="s">
        <v>174</v>
      </c>
      <c r="H188" s="150">
        <v>31.5</v>
      </c>
      <c r="I188" s="151"/>
      <c r="L188" s="146"/>
      <c r="M188" s="152"/>
      <c r="T188" s="153"/>
      <c r="AT188" s="148" t="s">
        <v>130</v>
      </c>
      <c r="AU188" s="148" t="s">
        <v>78</v>
      </c>
      <c r="AV188" s="12" t="s">
        <v>78</v>
      </c>
      <c r="AW188" s="12" t="s">
        <v>30</v>
      </c>
      <c r="AX188" s="12" t="s">
        <v>68</v>
      </c>
      <c r="AY188" s="148" t="s">
        <v>119</v>
      </c>
    </row>
    <row r="189" spans="2:65" s="14" customFormat="1" x14ac:dyDescent="0.2">
      <c r="B189" s="161"/>
      <c r="D189" s="147" t="s">
        <v>130</v>
      </c>
      <c r="E189" s="162" t="s">
        <v>3</v>
      </c>
      <c r="F189" s="163" t="s">
        <v>172</v>
      </c>
      <c r="H189" s="162" t="s">
        <v>3</v>
      </c>
      <c r="I189" s="164"/>
      <c r="L189" s="161"/>
      <c r="M189" s="165"/>
      <c r="T189" s="166"/>
      <c r="AT189" s="162" t="s">
        <v>130</v>
      </c>
      <c r="AU189" s="162" t="s">
        <v>78</v>
      </c>
      <c r="AV189" s="14" t="s">
        <v>76</v>
      </c>
      <c r="AW189" s="14" t="s">
        <v>30</v>
      </c>
      <c r="AX189" s="14" t="s">
        <v>68</v>
      </c>
      <c r="AY189" s="162" t="s">
        <v>119</v>
      </c>
    </row>
    <row r="190" spans="2:65" s="12" customFormat="1" x14ac:dyDescent="0.2">
      <c r="B190" s="146"/>
      <c r="D190" s="147" t="s">
        <v>130</v>
      </c>
      <c r="E190" s="148" t="s">
        <v>3</v>
      </c>
      <c r="F190" s="149" t="s">
        <v>175</v>
      </c>
      <c r="H190" s="150">
        <v>-1.8</v>
      </c>
      <c r="I190" s="151"/>
      <c r="L190" s="146"/>
      <c r="M190" s="152"/>
      <c r="T190" s="153"/>
      <c r="AT190" s="148" t="s">
        <v>130</v>
      </c>
      <c r="AU190" s="148" t="s">
        <v>78</v>
      </c>
      <c r="AV190" s="12" t="s">
        <v>78</v>
      </c>
      <c r="AW190" s="12" t="s">
        <v>30</v>
      </c>
      <c r="AX190" s="12" t="s">
        <v>68</v>
      </c>
      <c r="AY190" s="148" t="s">
        <v>119</v>
      </c>
    </row>
    <row r="191" spans="2:65" s="15" customFormat="1" x14ac:dyDescent="0.2">
      <c r="B191" s="167"/>
      <c r="D191" s="147" t="s">
        <v>130</v>
      </c>
      <c r="E191" s="168" t="s">
        <v>3</v>
      </c>
      <c r="F191" s="169" t="s">
        <v>162</v>
      </c>
      <c r="H191" s="170">
        <v>29.7</v>
      </c>
      <c r="I191" s="171"/>
      <c r="L191" s="167"/>
      <c r="M191" s="172"/>
      <c r="T191" s="173"/>
      <c r="AT191" s="168" t="s">
        <v>130</v>
      </c>
      <c r="AU191" s="168" t="s">
        <v>78</v>
      </c>
      <c r="AV191" s="15" t="s">
        <v>139</v>
      </c>
      <c r="AW191" s="15" t="s">
        <v>30</v>
      </c>
      <c r="AX191" s="15" t="s">
        <v>68</v>
      </c>
      <c r="AY191" s="168" t="s">
        <v>119</v>
      </c>
    </row>
    <row r="192" spans="2:65" s="12" customFormat="1" x14ac:dyDescent="0.2">
      <c r="B192" s="146"/>
      <c r="D192" s="147" t="s">
        <v>130</v>
      </c>
      <c r="E192" s="148" t="s">
        <v>3</v>
      </c>
      <c r="F192" s="149" t="s">
        <v>181</v>
      </c>
      <c r="H192" s="150">
        <v>29.82</v>
      </c>
      <c r="I192" s="151"/>
      <c r="L192" s="146"/>
      <c r="M192" s="152"/>
      <c r="T192" s="153"/>
      <c r="AT192" s="148" t="s">
        <v>130</v>
      </c>
      <c r="AU192" s="148" t="s">
        <v>78</v>
      </c>
      <c r="AV192" s="12" t="s">
        <v>78</v>
      </c>
      <c r="AW192" s="12" t="s">
        <v>30</v>
      </c>
      <c r="AX192" s="12" t="s">
        <v>68</v>
      </c>
      <c r="AY192" s="148" t="s">
        <v>119</v>
      </c>
    </row>
    <row r="193" spans="2:65" s="14" customFormat="1" x14ac:dyDescent="0.2">
      <c r="B193" s="161"/>
      <c r="D193" s="147" t="s">
        <v>130</v>
      </c>
      <c r="E193" s="162" t="s">
        <v>3</v>
      </c>
      <c r="F193" s="163" t="s">
        <v>182</v>
      </c>
      <c r="H193" s="162" t="s">
        <v>3</v>
      </c>
      <c r="I193" s="164"/>
      <c r="L193" s="161"/>
      <c r="M193" s="165"/>
      <c r="T193" s="166"/>
      <c r="AT193" s="162" t="s">
        <v>130</v>
      </c>
      <c r="AU193" s="162" t="s">
        <v>78</v>
      </c>
      <c r="AV193" s="14" t="s">
        <v>76</v>
      </c>
      <c r="AW193" s="14" t="s">
        <v>30</v>
      </c>
      <c r="AX193" s="14" t="s">
        <v>68</v>
      </c>
      <c r="AY193" s="162" t="s">
        <v>119</v>
      </c>
    </row>
    <row r="194" spans="2:65" s="12" customFormat="1" x14ac:dyDescent="0.2">
      <c r="B194" s="146"/>
      <c r="D194" s="147" t="s">
        <v>130</v>
      </c>
      <c r="E194" s="148" t="s">
        <v>3</v>
      </c>
      <c r="F194" s="149" t="s">
        <v>183</v>
      </c>
      <c r="H194" s="150">
        <v>-0.7</v>
      </c>
      <c r="I194" s="151"/>
      <c r="L194" s="146"/>
      <c r="M194" s="152"/>
      <c r="T194" s="153"/>
      <c r="AT194" s="148" t="s">
        <v>130</v>
      </c>
      <c r="AU194" s="148" t="s">
        <v>78</v>
      </c>
      <c r="AV194" s="12" t="s">
        <v>78</v>
      </c>
      <c r="AW194" s="12" t="s">
        <v>30</v>
      </c>
      <c r="AX194" s="12" t="s">
        <v>68</v>
      </c>
      <c r="AY194" s="148" t="s">
        <v>119</v>
      </c>
    </row>
    <row r="195" spans="2:65" s="15" customFormat="1" x14ac:dyDescent="0.2">
      <c r="B195" s="167"/>
      <c r="D195" s="147" t="s">
        <v>130</v>
      </c>
      <c r="E195" s="168" t="s">
        <v>3</v>
      </c>
      <c r="F195" s="169" t="s">
        <v>162</v>
      </c>
      <c r="H195" s="170">
        <v>29.12</v>
      </c>
      <c r="I195" s="171"/>
      <c r="L195" s="167"/>
      <c r="M195" s="172"/>
      <c r="T195" s="173"/>
      <c r="AT195" s="168" t="s">
        <v>130</v>
      </c>
      <c r="AU195" s="168" t="s">
        <v>78</v>
      </c>
      <c r="AV195" s="15" t="s">
        <v>139</v>
      </c>
      <c r="AW195" s="15" t="s">
        <v>30</v>
      </c>
      <c r="AX195" s="15" t="s">
        <v>68</v>
      </c>
      <c r="AY195" s="168" t="s">
        <v>119</v>
      </c>
    </row>
    <row r="196" spans="2:65" s="14" customFormat="1" x14ac:dyDescent="0.2">
      <c r="B196" s="161"/>
      <c r="D196" s="147" t="s">
        <v>130</v>
      </c>
      <c r="E196" s="162" t="s">
        <v>3</v>
      </c>
      <c r="F196" s="163" t="s">
        <v>184</v>
      </c>
      <c r="H196" s="162" t="s">
        <v>3</v>
      </c>
      <c r="I196" s="164"/>
      <c r="L196" s="161"/>
      <c r="M196" s="165"/>
      <c r="T196" s="166"/>
      <c r="AT196" s="162" t="s">
        <v>130</v>
      </c>
      <c r="AU196" s="162" t="s">
        <v>78</v>
      </c>
      <c r="AV196" s="14" t="s">
        <v>76</v>
      </c>
      <c r="AW196" s="14" t="s">
        <v>30</v>
      </c>
      <c r="AX196" s="14" t="s">
        <v>68</v>
      </c>
      <c r="AY196" s="162" t="s">
        <v>119</v>
      </c>
    </row>
    <row r="197" spans="2:65" s="12" customFormat="1" x14ac:dyDescent="0.2">
      <c r="B197" s="146"/>
      <c r="D197" s="147" t="s">
        <v>130</v>
      </c>
      <c r="E197" s="148" t="s">
        <v>3</v>
      </c>
      <c r="F197" s="149" t="s">
        <v>185</v>
      </c>
      <c r="H197" s="150">
        <v>177.5</v>
      </c>
      <c r="I197" s="151"/>
      <c r="L197" s="146"/>
      <c r="M197" s="152"/>
      <c r="T197" s="153"/>
      <c r="AT197" s="148" t="s">
        <v>130</v>
      </c>
      <c r="AU197" s="148" t="s">
        <v>78</v>
      </c>
      <c r="AV197" s="12" t="s">
        <v>78</v>
      </c>
      <c r="AW197" s="12" t="s">
        <v>30</v>
      </c>
      <c r="AX197" s="12" t="s">
        <v>68</v>
      </c>
      <c r="AY197" s="148" t="s">
        <v>119</v>
      </c>
    </row>
    <row r="198" spans="2:65" s="15" customFormat="1" x14ac:dyDescent="0.2">
      <c r="B198" s="167"/>
      <c r="D198" s="147" t="s">
        <v>130</v>
      </c>
      <c r="E198" s="168" t="s">
        <v>3</v>
      </c>
      <c r="F198" s="169" t="s">
        <v>162</v>
      </c>
      <c r="H198" s="170">
        <v>177.5</v>
      </c>
      <c r="I198" s="171"/>
      <c r="L198" s="167"/>
      <c r="M198" s="172"/>
      <c r="T198" s="173"/>
      <c r="AT198" s="168" t="s">
        <v>130</v>
      </c>
      <c r="AU198" s="168" t="s">
        <v>78</v>
      </c>
      <c r="AV198" s="15" t="s">
        <v>139</v>
      </c>
      <c r="AW198" s="15" t="s">
        <v>30</v>
      </c>
      <c r="AX198" s="15" t="s">
        <v>68</v>
      </c>
      <c r="AY198" s="168" t="s">
        <v>119</v>
      </c>
    </row>
    <row r="199" spans="2:65" s="12" customFormat="1" x14ac:dyDescent="0.2">
      <c r="B199" s="146"/>
      <c r="D199" s="147" t="s">
        <v>130</v>
      </c>
      <c r="E199" s="148" t="s">
        <v>3</v>
      </c>
      <c r="F199" s="149" t="s">
        <v>249</v>
      </c>
      <c r="H199" s="150">
        <v>-104.44</v>
      </c>
      <c r="I199" s="151"/>
      <c r="L199" s="146"/>
      <c r="M199" s="152"/>
      <c r="T199" s="153"/>
      <c r="AT199" s="148" t="s">
        <v>130</v>
      </c>
      <c r="AU199" s="148" t="s">
        <v>78</v>
      </c>
      <c r="AV199" s="12" t="s">
        <v>78</v>
      </c>
      <c r="AW199" s="12" t="s">
        <v>30</v>
      </c>
      <c r="AX199" s="12" t="s">
        <v>68</v>
      </c>
      <c r="AY199" s="148" t="s">
        <v>119</v>
      </c>
    </row>
    <row r="200" spans="2:65" s="15" customFormat="1" x14ac:dyDescent="0.2">
      <c r="B200" s="167"/>
      <c r="D200" s="147" t="s">
        <v>130</v>
      </c>
      <c r="E200" s="168" t="s">
        <v>3</v>
      </c>
      <c r="F200" s="169" t="s">
        <v>162</v>
      </c>
      <c r="H200" s="170">
        <v>-104.44</v>
      </c>
      <c r="I200" s="171"/>
      <c r="L200" s="167"/>
      <c r="M200" s="172"/>
      <c r="T200" s="173"/>
      <c r="AT200" s="168" t="s">
        <v>130</v>
      </c>
      <c r="AU200" s="168" t="s">
        <v>78</v>
      </c>
      <c r="AV200" s="15" t="s">
        <v>139</v>
      </c>
      <c r="AW200" s="15" t="s">
        <v>30</v>
      </c>
      <c r="AX200" s="15" t="s">
        <v>68</v>
      </c>
      <c r="AY200" s="168" t="s">
        <v>119</v>
      </c>
    </row>
    <row r="201" spans="2:65" s="12" customFormat="1" x14ac:dyDescent="0.2">
      <c r="B201" s="146"/>
      <c r="D201" s="147" t="s">
        <v>130</v>
      </c>
      <c r="E201" s="148" t="s">
        <v>3</v>
      </c>
      <c r="F201" s="149" t="s">
        <v>186</v>
      </c>
      <c r="H201" s="150">
        <v>35.9</v>
      </c>
      <c r="I201" s="151"/>
      <c r="L201" s="146"/>
      <c r="M201" s="152"/>
      <c r="T201" s="153"/>
      <c r="AT201" s="148" t="s">
        <v>130</v>
      </c>
      <c r="AU201" s="148" t="s">
        <v>78</v>
      </c>
      <c r="AV201" s="12" t="s">
        <v>78</v>
      </c>
      <c r="AW201" s="12" t="s">
        <v>30</v>
      </c>
      <c r="AX201" s="12" t="s">
        <v>68</v>
      </c>
      <c r="AY201" s="148" t="s">
        <v>119</v>
      </c>
    </row>
    <row r="202" spans="2:65" s="15" customFormat="1" x14ac:dyDescent="0.2">
      <c r="B202" s="167"/>
      <c r="D202" s="147" t="s">
        <v>130</v>
      </c>
      <c r="E202" s="168" t="s">
        <v>3</v>
      </c>
      <c r="F202" s="169" t="s">
        <v>162</v>
      </c>
      <c r="H202" s="170">
        <v>35.9</v>
      </c>
      <c r="I202" s="171"/>
      <c r="L202" s="167"/>
      <c r="M202" s="172"/>
      <c r="T202" s="173"/>
      <c r="AT202" s="168" t="s">
        <v>130</v>
      </c>
      <c r="AU202" s="168" t="s">
        <v>78</v>
      </c>
      <c r="AV202" s="15" t="s">
        <v>139</v>
      </c>
      <c r="AW202" s="15" t="s">
        <v>30</v>
      </c>
      <c r="AX202" s="15" t="s">
        <v>68</v>
      </c>
      <c r="AY202" s="168" t="s">
        <v>119</v>
      </c>
    </row>
    <row r="203" spans="2:65" s="13" customFormat="1" x14ac:dyDescent="0.2">
      <c r="B203" s="154"/>
      <c r="D203" s="147" t="s">
        <v>130</v>
      </c>
      <c r="E203" s="155" t="s">
        <v>3</v>
      </c>
      <c r="F203" s="156" t="s">
        <v>132</v>
      </c>
      <c r="H203" s="157">
        <v>234.08</v>
      </c>
      <c r="I203" s="158"/>
      <c r="L203" s="154"/>
      <c r="M203" s="159"/>
      <c r="T203" s="160"/>
      <c r="AT203" s="155" t="s">
        <v>130</v>
      </c>
      <c r="AU203" s="155" t="s">
        <v>78</v>
      </c>
      <c r="AV203" s="13" t="s">
        <v>126</v>
      </c>
      <c r="AW203" s="13" t="s">
        <v>30</v>
      </c>
      <c r="AX203" s="13" t="s">
        <v>76</v>
      </c>
      <c r="AY203" s="155" t="s">
        <v>119</v>
      </c>
    </row>
    <row r="204" spans="2:65" s="1" customFormat="1" ht="37.799999999999997" customHeight="1" x14ac:dyDescent="0.2">
      <c r="B204" s="128"/>
      <c r="C204" s="129" t="s">
        <v>250</v>
      </c>
      <c r="D204" s="129" t="s">
        <v>121</v>
      </c>
      <c r="E204" s="130" t="s">
        <v>251</v>
      </c>
      <c r="F204" s="131" t="s">
        <v>252</v>
      </c>
      <c r="G204" s="132" t="s">
        <v>168</v>
      </c>
      <c r="H204" s="133">
        <v>234.08</v>
      </c>
      <c r="I204" s="134"/>
      <c r="J204" s="135">
        <f>ROUND(I204*H204,2)</f>
        <v>0</v>
      </c>
      <c r="K204" s="131" t="s">
        <v>125</v>
      </c>
      <c r="L204" s="33"/>
      <c r="M204" s="136" t="s">
        <v>3</v>
      </c>
      <c r="N204" s="137" t="s">
        <v>39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126</v>
      </c>
      <c r="AT204" s="140" t="s">
        <v>121</v>
      </c>
      <c r="AU204" s="140" t="s">
        <v>78</v>
      </c>
      <c r="AY204" s="18" t="s">
        <v>119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8" t="s">
        <v>76</v>
      </c>
      <c r="BK204" s="141">
        <f>ROUND(I204*H204,2)</f>
        <v>0</v>
      </c>
      <c r="BL204" s="18" t="s">
        <v>126</v>
      </c>
      <c r="BM204" s="140" t="s">
        <v>253</v>
      </c>
    </row>
    <row r="205" spans="2:65" s="1" customFormat="1" x14ac:dyDescent="0.2">
      <c r="B205" s="33"/>
      <c r="D205" s="142" t="s">
        <v>128</v>
      </c>
      <c r="F205" s="143" t="s">
        <v>254</v>
      </c>
      <c r="I205" s="144"/>
      <c r="L205" s="33"/>
      <c r="M205" s="145"/>
      <c r="T205" s="54"/>
      <c r="AT205" s="18" t="s">
        <v>128</v>
      </c>
      <c r="AU205" s="18" t="s">
        <v>78</v>
      </c>
    </row>
    <row r="206" spans="2:65" s="14" customFormat="1" x14ac:dyDescent="0.2">
      <c r="B206" s="161"/>
      <c r="D206" s="147" t="s">
        <v>130</v>
      </c>
      <c r="E206" s="162" t="s">
        <v>3</v>
      </c>
      <c r="F206" s="163" t="s">
        <v>248</v>
      </c>
      <c r="H206" s="162" t="s">
        <v>3</v>
      </c>
      <c r="I206" s="164"/>
      <c r="L206" s="161"/>
      <c r="M206" s="165"/>
      <c r="T206" s="166"/>
      <c r="AT206" s="162" t="s">
        <v>130</v>
      </c>
      <c r="AU206" s="162" t="s">
        <v>78</v>
      </c>
      <c r="AV206" s="14" t="s">
        <v>76</v>
      </c>
      <c r="AW206" s="14" t="s">
        <v>30</v>
      </c>
      <c r="AX206" s="14" t="s">
        <v>68</v>
      </c>
      <c r="AY206" s="162" t="s">
        <v>119</v>
      </c>
    </row>
    <row r="207" spans="2:65" s="12" customFormat="1" x14ac:dyDescent="0.2">
      <c r="B207" s="146"/>
      <c r="D207" s="147" t="s">
        <v>130</v>
      </c>
      <c r="E207" s="148" t="s">
        <v>3</v>
      </c>
      <c r="F207" s="149" t="s">
        <v>171</v>
      </c>
      <c r="H207" s="150">
        <v>68.900000000000006</v>
      </c>
      <c r="I207" s="151"/>
      <c r="L207" s="146"/>
      <c r="M207" s="152"/>
      <c r="T207" s="153"/>
      <c r="AT207" s="148" t="s">
        <v>130</v>
      </c>
      <c r="AU207" s="148" t="s">
        <v>78</v>
      </c>
      <c r="AV207" s="12" t="s">
        <v>78</v>
      </c>
      <c r="AW207" s="12" t="s">
        <v>30</v>
      </c>
      <c r="AX207" s="12" t="s">
        <v>68</v>
      </c>
      <c r="AY207" s="148" t="s">
        <v>119</v>
      </c>
    </row>
    <row r="208" spans="2:65" s="14" customFormat="1" x14ac:dyDescent="0.2">
      <c r="B208" s="161"/>
      <c r="D208" s="147" t="s">
        <v>130</v>
      </c>
      <c r="E208" s="162" t="s">
        <v>3</v>
      </c>
      <c r="F208" s="163" t="s">
        <v>172</v>
      </c>
      <c r="H208" s="162" t="s">
        <v>3</v>
      </c>
      <c r="I208" s="164"/>
      <c r="L208" s="161"/>
      <c r="M208" s="165"/>
      <c r="T208" s="166"/>
      <c r="AT208" s="162" t="s">
        <v>130</v>
      </c>
      <c r="AU208" s="162" t="s">
        <v>78</v>
      </c>
      <c r="AV208" s="14" t="s">
        <v>76</v>
      </c>
      <c r="AW208" s="14" t="s">
        <v>30</v>
      </c>
      <c r="AX208" s="14" t="s">
        <v>68</v>
      </c>
      <c r="AY208" s="162" t="s">
        <v>119</v>
      </c>
    </row>
    <row r="209" spans="2:51" s="12" customFormat="1" x14ac:dyDescent="0.2">
      <c r="B209" s="146"/>
      <c r="D209" s="147" t="s">
        <v>130</v>
      </c>
      <c r="E209" s="148" t="s">
        <v>3</v>
      </c>
      <c r="F209" s="149" t="s">
        <v>173</v>
      </c>
      <c r="H209" s="150">
        <v>-2.6</v>
      </c>
      <c r="I209" s="151"/>
      <c r="L209" s="146"/>
      <c r="M209" s="152"/>
      <c r="T209" s="153"/>
      <c r="AT209" s="148" t="s">
        <v>130</v>
      </c>
      <c r="AU209" s="148" t="s">
        <v>78</v>
      </c>
      <c r="AV209" s="12" t="s">
        <v>78</v>
      </c>
      <c r="AW209" s="12" t="s">
        <v>30</v>
      </c>
      <c r="AX209" s="12" t="s">
        <v>68</v>
      </c>
      <c r="AY209" s="148" t="s">
        <v>119</v>
      </c>
    </row>
    <row r="210" spans="2:51" s="15" customFormat="1" x14ac:dyDescent="0.2">
      <c r="B210" s="167"/>
      <c r="D210" s="147" t="s">
        <v>130</v>
      </c>
      <c r="E210" s="168" t="s">
        <v>3</v>
      </c>
      <c r="F210" s="169" t="s">
        <v>162</v>
      </c>
      <c r="H210" s="170">
        <v>66.300000000000011</v>
      </c>
      <c r="I210" s="171"/>
      <c r="L210" s="167"/>
      <c r="M210" s="172"/>
      <c r="T210" s="173"/>
      <c r="AT210" s="168" t="s">
        <v>130</v>
      </c>
      <c r="AU210" s="168" t="s">
        <v>78</v>
      </c>
      <c r="AV210" s="15" t="s">
        <v>139</v>
      </c>
      <c r="AW210" s="15" t="s">
        <v>30</v>
      </c>
      <c r="AX210" s="15" t="s">
        <v>68</v>
      </c>
      <c r="AY210" s="168" t="s">
        <v>119</v>
      </c>
    </row>
    <row r="211" spans="2:51" s="12" customFormat="1" x14ac:dyDescent="0.2">
      <c r="B211" s="146"/>
      <c r="D211" s="147" t="s">
        <v>130</v>
      </c>
      <c r="E211" s="148" t="s">
        <v>3</v>
      </c>
      <c r="F211" s="149" t="s">
        <v>174</v>
      </c>
      <c r="H211" s="150">
        <v>31.5</v>
      </c>
      <c r="I211" s="151"/>
      <c r="L211" s="146"/>
      <c r="M211" s="152"/>
      <c r="T211" s="153"/>
      <c r="AT211" s="148" t="s">
        <v>130</v>
      </c>
      <c r="AU211" s="148" t="s">
        <v>78</v>
      </c>
      <c r="AV211" s="12" t="s">
        <v>78</v>
      </c>
      <c r="AW211" s="12" t="s">
        <v>30</v>
      </c>
      <c r="AX211" s="12" t="s">
        <v>68</v>
      </c>
      <c r="AY211" s="148" t="s">
        <v>119</v>
      </c>
    </row>
    <row r="212" spans="2:51" s="14" customFormat="1" x14ac:dyDescent="0.2">
      <c r="B212" s="161"/>
      <c r="D212" s="147" t="s">
        <v>130</v>
      </c>
      <c r="E212" s="162" t="s">
        <v>3</v>
      </c>
      <c r="F212" s="163" t="s">
        <v>172</v>
      </c>
      <c r="H212" s="162" t="s">
        <v>3</v>
      </c>
      <c r="I212" s="164"/>
      <c r="L212" s="161"/>
      <c r="M212" s="165"/>
      <c r="T212" s="166"/>
      <c r="AT212" s="162" t="s">
        <v>130</v>
      </c>
      <c r="AU212" s="162" t="s">
        <v>78</v>
      </c>
      <c r="AV212" s="14" t="s">
        <v>76</v>
      </c>
      <c r="AW212" s="14" t="s">
        <v>30</v>
      </c>
      <c r="AX212" s="14" t="s">
        <v>68</v>
      </c>
      <c r="AY212" s="162" t="s">
        <v>119</v>
      </c>
    </row>
    <row r="213" spans="2:51" s="12" customFormat="1" x14ac:dyDescent="0.2">
      <c r="B213" s="146"/>
      <c r="D213" s="147" t="s">
        <v>130</v>
      </c>
      <c r="E213" s="148" t="s">
        <v>3</v>
      </c>
      <c r="F213" s="149" t="s">
        <v>175</v>
      </c>
      <c r="H213" s="150">
        <v>-1.8</v>
      </c>
      <c r="I213" s="151"/>
      <c r="L213" s="146"/>
      <c r="M213" s="152"/>
      <c r="T213" s="153"/>
      <c r="AT213" s="148" t="s">
        <v>130</v>
      </c>
      <c r="AU213" s="148" t="s">
        <v>78</v>
      </c>
      <c r="AV213" s="12" t="s">
        <v>78</v>
      </c>
      <c r="AW213" s="12" t="s">
        <v>30</v>
      </c>
      <c r="AX213" s="12" t="s">
        <v>68</v>
      </c>
      <c r="AY213" s="148" t="s">
        <v>119</v>
      </c>
    </row>
    <row r="214" spans="2:51" s="15" customFormat="1" x14ac:dyDescent="0.2">
      <c r="B214" s="167"/>
      <c r="D214" s="147" t="s">
        <v>130</v>
      </c>
      <c r="E214" s="168" t="s">
        <v>3</v>
      </c>
      <c r="F214" s="169" t="s">
        <v>162</v>
      </c>
      <c r="H214" s="170">
        <v>29.7</v>
      </c>
      <c r="I214" s="171"/>
      <c r="L214" s="167"/>
      <c r="M214" s="172"/>
      <c r="T214" s="173"/>
      <c r="AT214" s="168" t="s">
        <v>130</v>
      </c>
      <c r="AU214" s="168" t="s">
        <v>78</v>
      </c>
      <c r="AV214" s="15" t="s">
        <v>139</v>
      </c>
      <c r="AW214" s="15" t="s">
        <v>30</v>
      </c>
      <c r="AX214" s="15" t="s">
        <v>68</v>
      </c>
      <c r="AY214" s="168" t="s">
        <v>119</v>
      </c>
    </row>
    <row r="215" spans="2:51" s="12" customFormat="1" x14ac:dyDescent="0.2">
      <c r="B215" s="146"/>
      <c r="D215" s="147" t="s">
        <v>130</v>
      </c>
      <c r="E215" s="148" t="s">
        <v>3</v>
      </c>
      <c r="F215" s="149" t="s">
        <v>181</v>
      </c>
      <c r="H215" s="150">
        <v>29.82</v>
      </c>
      <c r="I215" s="151"/>
      <c r="L215" s="146"/>
      <c r="M215" s="152"/>
      <c r="T215" s="153"/>
      <c r="AT215" s="148" t="s">
        <v>130</v>
      </c>
      <c r="AU215" s="148" t="s">
        <v>78</v>
      </c>
      <c r="AV215" s="12" t="s">
        <v>78</v>
      </c>
      <c r="AW215" s="12" t="s">
        <v>30</v>
      </c>
      <c r="AX215" s="12" t="s">
        <v>68</v>
      </c>
      <c r="AY215" s="148" t="s">
        <v>119</v>
      </c>
    </row>
    <row r="216" spans="2:51" s="14" customFormat="1" x14ac:dyDescent="0.2">
      <c r="B216" s="161"/>
      <c r="D216" s="147" t="s">
        <v>130</v>
      </c>
      <c r="E216" s="162" t="s">
        <v>3</v>
      </c>
      <c r="F216" s="163" t="s">
        <v>182</v>
      </c>
      <c r="H216" s="162" t="s">
        <v>3</v>
      </c>
      <c r="I216" s="164"/>
      <c r="L216" s="161"/>
      <c r="M216" s="165"/>
      <c r="T216" s="166"/>
      <c r="AT216" s="162" t="s">
        <v>130</v>
      </c>
      <c r="AU216" s="162" t="s">
        <v>78</v>
      </c>
      <c r="AV216" s="14" t="s">
        <v>76</v>
      </c>
      <c r="AW216" s="14" t="s">
        <v>30</v>
      </c>
      <c r="AX216" s="14" t="s">
        <v>68</v>
      </c>
      <c r="AY216" s="162" t="s">
        <v>119</v>
      </c>
    </row>
    <row r="217" spans="2:51" s="12" customFormat="1" x14ac:dyDescent="0.2">
      <c r="B217" s="146"/>
      <c r="D217" s="147" t="s">
        <v>130</v>
      </c>
      <c r="E217" s="148" t="s">
        <v>3</v>
      </c>
      <c r="F217" s="149" t="s">
        <v>183</v>
      </c>
      <c r="H217" s="150">
        <v>-0.7</v>
      </c>
      <c r="I217" s="151"/>
      <c r="L217" s="146"/>
      <c r="M217" s="152"/>
      <c r="T217" s="153"/>
      <c r="AT217" s="148" t="s">
        <v>130</v>
      </c>
      <c r="AU217" s="148" t="s">
        <v>78</v>
      </c>
      <c r="AV217" s="12" t="s">
        <v>78</v>
      </c>
      <c r="AW217" s="12" t="s">
        <v>30</v>
      </c>
      <c r="AX217" s="12" t="s">
        <v>68</v>
      </c>
      <c r="AY217" s="148" t="s">
        <v>119</v>
      </c>
    </row>
    <row r="218" spans="2:51" s="15" customFormat="1" x14ac:dyDescent="0.2">
      <c r="B218" s="167"/>
      <c r="D218" s="147" t="s">
        <v>130</v>
      </c>
      <c r="E218" s="168" t="s">
        <v>3</v>
      </c>
      <c r="F218" s="169" t="s">
        <v>162</v>
      </c>
      <c r="H218" s="170">
        <v>29.12</v>
      </c>
      <c r="I218" s="171"/>
      <c r="L218" s="167"/>
      <c r="M218" s="172"/>
      <c r="T218" s="173"/>
      <c r="AT218" s="168" t="s">
        <v>130</v>
      </c>
      <c r="AU218" s="168" t="s">
        <v>78</v>
      </c>
      <c r="AV218" s="15" t="s">
        <v>139</v>
      </c>
      <c r="AW218" s="15" t="s">
        <v>30</v>
      </c>
      <c r="AX218" s="15" t="s">
        <v>68</v>
      </c>
      <c r="AY218" s="168" t="s">
        <v>119</v>
      </c>
    </row>
    <row r="219" spans="2:51" s="14" customFormat="1" x14ac:dyDescent="0.2">
      <c r="B219" s="161"/>
      <c r="D219" s="147" t="s">
        <v>130</v>
      </c>
      <c r="E219" s="162" t="s">
        <v>3</v>
      </c>
      <c r="F219" s="163" t="s">
        <v>184</v>
      </c>
      <c r="H219" s="162" t="s">
        <v>3</v>
      </c>
      <c r="I219" s="164"/>
      <c r="L219" s="161"/>
      <c r="M219" s="165"/>
      <c r="T219" s="166"/>
      <c r="AT219" s="162" t="s">
        <v>130</v>
      </c>
      <c r="AU219" s="162" t="s">
        <v>78</v>
      </c>
      <c r="AV219" s="14" t="s">
        <v>76</v>
      </c>
      <c r="AW219" s="14" t="s">
        <v>30</v>
      </c>
      <c r="AX219" s="14" t="s">
        <v>68</v>
      </c>
      <c r="AY219" s="162" t="s">
        <v>119</v>
      </c>
    </row>
    <row r="220" spans="2:51" s="12" customFormat="1" x14ac:dyDescent="0.2">
      <c r="B220" s="146"/>
      <c r="D220" s="147" t="s">
        <v>130</v>
      </c>
      <c r="E220" s="148" t="s">
        <v>3</v>
      </c>
      <c r="F220" s="149" t="s">
        <v>185</v>
      </c>
      <c r="H220" s="150">
        <v>177.5</v>
      </c>
      <c r="I220" s="151"/>
      <c r="L220" s="146"/>
      <c r="M220" s="152"/>
      <c r="T220" s="153"/>
      <c r="AT220" s="148" t="s">
        <v>130</v>
      </c>
      <c r="AU220" s="148" t="s">
        <v>78</v>
      </c>
      <c r="AV220" s="12" t="s">
        <v>78</v>
      </c>
      <c r="AW220" s="12" t="s">
        <v>30</v>
      </c>
      <c r="AX220" s="12" t="s">
        <v>68</v>
      </c>
      <c r="AY220" s="148" t="s">
        <v>119</v>
      </c>
    </row>
    <row r="221" spans="2:51" s="15" customFormat="1" x14ac:dyDescent="0.2">
      <c r="B221" s="167"/>
      <c r="D221" s="147" t="s">
        <v>130</v>
      </c>
      <c r="E221" s="168" t="s">
        <v>3</v>
      </c>
      <c r="F221" s="169" t="s">
        <v>162</v>
      </c>
      <c r="H221" s="170">
        <v>177.5</v>
      </c>
      <c r="I221" s="171"/>
      <c r="L221" s="167"/>
      <c r="M221" s="172"/>
      <c r="T221" s="173"/>
      <c r="AT221" s="168" t="s">
        <v>130</v>
      </c>
      <c r="AU221" s="168" t="s">
        <v>78</v>
      </c>
      <c r="AV221" s="15" t="s">
        <v>139</v>
      </c>
      <c r="AW221" s="15" t="s">
        <v>30</v>
      </c>
      <c r="AX221" s="15" t="s">
        <v>68</v>
      </c>
      <c r="AY221" s="168" t="s">
        <v>119</v>
      </c>
    </row>
    <row r="222" spans="2:51" s="12" customFormat="1" x14ac:dyDescent="0.2">
      <c r="B222" s="146"/>
      <c r="D222" s="147" t="s">
        <v>130</v>
      </c>
      <c r="E222" s="148" t="s">
        <v>3</v>
      </c>
      <c r="F222" s="149" t="s">
        <v>249</v>
      </c>
      <c r="H222" s="150">
        <v>-104.44</v>
      </c>
      <c r="I222" s="151"/>
      <c r="L222" s="146"/>
      <c r="M222" s="152"/>
      <c r="T222" s="153"/>
      <c r="AT222" s="148" t="s">
        <v>130</v>
      </c>
      <c r="AU222" s="148" t="s">
        <v>78</v>
      </c>
      <c r="AV222" s="12" t="s">
        <v>78</v>
      </c>
      <c r="AW222" s="12" t="s">
        <v>30</v>
      </c>
      <c r="AX222" s="12" t="s">
        <v>68</v>
      </c>
      <c r="AY222" s="148" t="s">
        <v>119</v>
      </c>
    </row>
    <row r="223" spans="2:51" s="15" customFormat="1" x14ac:dyDescent="0.2">
      <c r="B223" s="167"/>
      <c r="D223" s="147" t="s">
        <v>130</v>
      </c>
      <c r="E223" s="168" t="s">
        <v>3</v>
      </c>
      <c r="F223" s="169" t="s">
        <v>162</v>
      </c>
      <c r="H223" s="170">
        <v>-104.44</v>
      </c>
      <c r="I223" s="171"/>
      <c r="L223" s="167"/>
      <c r="M223" s="172"/>
      <c r="T223" s="173"/>
      <c r="AT223" s="168" t="s">
        <v>130</v>
      </c>
      <c r="AU223" s="168" t="s">
        <v>78</v>
      </c>
      <c r="AV223" s="15" t="s">
        <v>139</v>
      </c>
      <c r="AW223" s="15" t="s">
        <v>30</v>
      </c>
      <c r="AX223" s="15" t="s">
        <v>68</v>
      </c>
      <c r="AY223" s="168" t="s">
        <v>119</v>
      </c>
    </row>
    <row r="224" spans="2:51" s="12" customFormat="1" x14ac:dyDescent="0.2">
      <c r="B224" s="146"/>
      <c r="D224" s="147" t="s">
        <v>130</v>
      </c>
      <c r="E224" s="148" t="s">
        <v>3</v>
      </c>
      <c r="F224" s="149" t="s">
        <v>186</v>
      </c>
      <c r="H224" s="150">
        <v>35.9</v>
      </c>
      <c r="I224" s="151"/>
      <c r="L224" s="146"/>
      <c r="M224" s="152"/>
      <c r="T224" s="153"/>
      <c r="AT224" s="148" t="s">
        <v>130</v>
      </c>
      <c r="AU224" s="148" t="s">
        <v>78</v>
      </c>
      <c r="AV224" s="12" t="s">
        <v>78</v>
      </c>
      <c r="AW224" s="12" t="s">
        <v>30</v>
      </c>
      <c r="AX224" s="12" t="s">
        <v>68</v>
      </c>
      <c r="AY224" s="148" t="s">
        <v>119</v>
      </c>
    </row>
    <row r="225" spans="2:65" s="15" customFormat="1" x14ac:dyDescent="0.2">
      <c r="B225" s="167"/>
      <c r="D225" s="147" t="s">
        <v>130</v>
      </c>
      <c r="E225" s="168" t="s">
        <v>3</v>
      </c>
      <c r="F225" s="169" t="s">
        <v>162</v>
      </c>
      <c r="H225" s="170">
        <v>35.9</v>
      </c>
      <c r="I225" s="171"/>
      <c r="L225" s="167"/>
      <c r="M225" s="172"/>
      <c r="T225" s="173"/>
      <c r="AT225" s="168" t="s">
        <v>130</v>
      </c>
      <c r="AU225" s="168" t="s">
        <v>78</v>
      </c>
      <c r="AV225" s="15" t="s">
        <v>139</v>
      </c>
      <c r="AW225" s="15" t="s">
        <v>30</v>
      </c>
      <c r="AX225" s="15" t="s">
        <v>68</v>
      </c>
      <c r="AY225" s="168" t="s">
        <v>119</v>
      </c>
    </row>
    <row r="226" spans="2:65" s="13" customFormat="1" x14ac:dyDescent="0.2">
      <c r="B226" s="154"/>
      <c r="D226" s="147" t="s">
        <v>130</v>
      </c>
      <c r="E226" s="155" t="s">
        <v>3</v>
      </c>
      <c r="F226" s="156" t="s">
        <v>132</v>
      </c>
      <c r="H226" s="157">
        <v>234.08</v>
      </c>
      <c r="I226" s="158"/>
      <c r="L226" s="154"/>
      <c r="M226" s="159"/>
      <c r="T226" s="160"/>
      <c r="AT226" s="155" t="s">
        <v>130</v>
      </c>
      <c r="AU226" s="155" t="s">
        <v>78</v>
      </c>
      <c r="AV226" s="13" t="s">
        <v>126</v>
      </c>
      <c r="AW226" s="13" t="s">
        <v>30</v>
      </c>
      <c r="AX226" s="13" t="s">
        <v>76</v>
      </c>
      <c r="AY226" s="155" t="s">
        <v>119</v>
      </c>
    </row>
    <row r="227" spans="2:65" s="1" customFormat="1" ht="24.15" customHeight="1" x14ac:dyDescent="0.2">
      <c r="B227" s="128"/>
      <c r="C227" s="129" t="s">
        <v>255</v>
      </c>
      <c r="D227" s="129" t="s">
        <v>121</v>
      </c>
      <c r="E227" s="130" t="s">
        <v>256</v>
      </c>
      <c r="F227" s="131" t="s">
        <v>257</v>
      </c>
      <c r="G227" s="132" t="s">
        <v>168</v>
      </c>
      <c r="H227" s="133">
        <v>104.44</v>
      </c>
      <c r="I227" s="134"/>
      <c r="J227" s="135">
        <f>ROUND(I227*H227,2)</f>
        <v>0</v>
      </c>
      <c r="K227" s="131" t="s">
        <v>125</v>
      </c>
      <c r="L227" s="33"/>
      <c r="M227" s="136" t="s">
        <v>3</v>
      </c>
      <c r="N227" s="137" t="s">
        <v>39</v>
      </c>
      <c r="P227" s="138">
        <f>O227*H227</f>
        <v>0</v>
      </c>
      <c r="Q227" s="138">
        <v>0</v>
      </c>
      <c r="R227" s="138">
        <f>Q227*H227</f>
        <v>0</v>
      </c>
      <c r="S227" s="138">
        <v>0</v>
      </c>
      <c r="T227" s="139">
        <f>S227*H227</f>
        <v>0</v>
      </c>
      <c r="AR227" s="140" t="s">
        <v>126</v>
      </c>
      <c r="AT227" s="140" t="s">
        <v>121</v>
      </c>
      <c r="AU227" s="140" t="s">
        <v>78</v>
      </c>
      <c r="AY227" s="18" t="s">
        <v>119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8" t="s">
        <v>76</v>
      </c>
      <c r="BK227" s="141">
        <f>ROUND(I227*H227,2)</f>
        <v>0</v>
      </c>
      <c r="BL227" s="18" t="s">
        <v>126</v>
      </c>
      <c r="BM227" s="140" t="s">
        <v>258</v>
      </c>
    </row>
    <row r="228" spans="2:65" s="1" customFormat="1" x14ac:dyDescent="0.2">
      <c r="B228" s="33"/>
      <c r="D228" s="142" t="s">
        <v>128</v>
      </c>
      <c r="F228" s="143" t="s">
        <v>259</v>
      </c>
      <c r="I228" s="144"/>
      <c r="L228" s="33"/>
      <c r="M228" s="145"/>
      <c r="T228" s="54"/>
      <c r="AT228" s="18" t="s">
        <v>128</v>
      </c>
      <c r="AU228" s="18" t="s">
        <v>78</v>
      </c>
    </row>
    <row r="229" spans="2:65" s="14" customFormat="1" x14ac:dyDescent="0.2">
      <c r="B229" s="161"/>
      <c r="D229" s="147" t="s">
        <v>130</v>
      </c>
      <c r="E229" s="162" t="s">
        <v>3</v>
      </c>
      <c r="F229" s="163" t="s">
        <v>260</v>
      </c>
      <c r="H229" s="162" t="s">
        <v>3</v>
      </c>
      <c r="I229" s="164"/>
      <c r="L229" s="161"/>
      <c r="M229" s="165"/>
      <c r="T229" s="166"/>
      <c r="AT229" s="162" t="s">
        <v>130</v>
      </c>
      <c r="AU229" s="162" t="s">
        <v>78</v>
      </c>
      <c r="AV229" s="14" t="s">
        <v>76</v>
      </c>
      <c r="AW229" s="14" t="s">
        <v>30</v>
      </c>
      <c r="AX229" s="14" t="s">
        <v>68</v>
      </c>
      <c r="AY229" s="162" t="s">
        <v>119</v>
      </c>
    </row>
    <row r="230" spans="2:65" s="12" customFormat="1" x14ac:dyDescent="0.2">
      <c r="B230" s="146"/>
      <c r="D230" s="147" t="s">
        <v>130</v>
      </c>
      <c r="E230" s="148" t="s">
        <v>3</v>
      </c>
      <c r="F230" s="149" t="s">
        <v>240</v>
      </c>
      <c r="H230" s="150">
        <v>104.44</v>
      </c>
      <c r="I230" s="151"/>
      <c r="L230" s="146"/>
      <c r="M230" s="152"/>
      <c r="T230" s="153"/>
      <c r="AT230" s="148" t="s">
        <v>130</v>
      </c>
      <c r="AU230" s="148" t="s">
        <v>78</v>
      </c>
      <c r="AV230" s="12" t="s">
        <v>78</v>
      </c>
      <c r="AW230" s="12" t="s">
        <v>30</v>
      </c>
      <c r="AX230" s="12" t="s">
        <v>68</v>
      </c>
      <c r="AY230" s="148" t="s">
        <v>119</v>
      </c>
    </row>
    <row r="231" spans="2:65" s="12" customFormat="1" x14ac:dyDescent="0.2">
      <c r="B231" s="146"/>
      <c r="D231" s="147" t="s">
        <v>130</v>
      </c>
      <c r="E231" s="148" t="s">
        <v>3</v>
      </c>
      <c r="F231" s="149" t="s">
        <v>241</v>
      </c>
      <c r="H231" s="150">
        <v>0</v>
      </c>
      <c r="I231" s="151"/>
      <c r="L231" s="146"/>
      <c r="M231" s="152"/>
      <c r="T231" s="153"/>
      <c r="AT231" s="148" t="s">
        <v>130</v>
      </c>
      <c r="AU231" s="148" t="s">
        <v>78</v>
      </c>
      <c r="AV231" s="12" t="s">
        <v>78</v>
      </c>
      <c r="AW231" s="12" t="s">
        <v>30</v>
      </c>
      <c r="AX231" s="12" t="s">
        <v>68</v>
      </c>
      <c r="AY231" s="148" t="s">
        <v>119</v>
      </c>
    </row>
    <row r="232" spans="2:65" s="13" customFormat="1" x14ac:dyDescent="0.2">
      <c r="B232" s="154"/>
      <c r="D232" s="147" t="s">
        <v>130</v>
      </c>
      <c r="E232" s="155" t="s">
        <v>3</v>
      </c>
      <c r="F232" s="156" t="s">
        <v>132</v>
      </c>
      <c r="H232" s="157">
        <v>104.44</v>
      </c>
      <c r="I232" s="158"/>
      <c r="L232" s="154"/>
      <c r="M232" s="159"/>
      <c r="T232" s="160"/>
      <c r="AT232" s="155" t="s">
        <v>130</v>
      </c>
      <c r="AU232" s="155" t="s">
        <v>78</v>
      </c>
      <c r="AV232" s="13" t="s">
        <v>126</v>
      </c>
      <c r="AW232" s="13" t="s">
        <v>30</v>
      </c>
      <c r="AX232" s="13" t="s">
        <v>76</v>
      </c>
      <c r="AY232" s="155" t="s">
        <v>119</v>
      </c>
    </row>
    <row r="233" spans="2:65" s="1" customFormat="1" ht="24.15" customHeight="1" x14ac:dyDescent="0.2">
      <c r="B233" s="128"/>
      <c r="C233" s="129" t="s">
        <v>261</v>
      </c>
      <c r="D233" s="129" t="s">
        <v>121</v>
      </c>
      <c r="E233" s="130" t="s">
        <v>262</v>
      </c>
      <c r="F233" s="131" t="s">
        <v>263</v>
      </c>
      <c r="G233" s="132" t="s">
        <v>264</v>
      </c>
      <c r="H233" s="133">
        <v>468.16</v>
      </c>
      <c r="I233" s="134"/>
      <c r="J233" s="135">
        <f>ROUND(I233*H233,2)</f>
        <v>0</v>
      </c>
      <c r="K233" s="131" t="s">
        <v>125</v>
      </c>
      <c r="L233" s="33"/>
      <c r="M233" s="136" t="s">
        <v>3</v>
      </c>
      <c r="N233" s="137" t="s">
        <v>39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126</v>
      </c>
      <c r="AT233" s="140" t="s">
        <v>121</v>
      </c>
      <c r="AU233" s="140" t="s">
        <v>78</v>
      </c>
      <c r="AY233" s="18" t="s">
        <v>119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8" t="s">
        <v>76</v>
      </c>
      <c r="BK233" s="141">
        <f>ROUND(I233*H233,2)</f>
        <v>0</v>
      </c>
      <c r="BL233" s="18" t="s">
        <v>126</v>
      </c>
      <c r="BM233" s="140" t="s">
        <v>265</v>
      </c>
    </row>
    <row r="234" spans="2:65" s="1" customFormat="1" x14ac:dyDescent="0.2">
      <c r="B234" s="33"/>
      <c r="D234" s="142" t="s">
        <v>128</v>
      </c>
      <c r="F234" s="143" t="s">
        <v>266</v>
      </c>
      <c r="I234" s="144"/>
      <c r="L234" s="33"/>
      <c r="M234" s="145"/>
      <c r="T234" s="54"/>
      <c r="AT234" s="18" t="s">
        <v>128</v>
      </c>
      <c r="AU234" s="18" t="s">
        <v>78</v>
      </c>
    </row>
    <row r="235" spans="2:65" s="14" customFormat="1" x14ac:dyDescent="0.2">
      <c r="B235" s="161"/>
      <c r="D235" s="147" t="s">
        <v>130</v>
      </c>
      <c r="E235" s="162" t="s">
        <v>3</v>
      </c>
      <c r="F235" s="163" t="s">
        <v>248</v>
      </c>
      <c r="H235" s="162" t="s">
        <v>3</v>
      </c>
      <c r="I235" s="164"/>
      <c r="L235" s="161"/>
      <c r="M235" s="165"/>
      <c r="T235" s="166"/>
      <c r="AT235" s="162" t="s">
        <v>130</v>
      </c>
      <c r="AU235" s="162" t="s">
        <v>78</v>
      </c>
      <c r="AV235" s="14" t="s">
        <v>76</v>
      </c>
      <c r="AW235" s="14" t="s">
        <v>30</v>
      </c>
      <c r="AX235" s="14" t="s">
        <v>68</v>
      </c>
      <c r="AY235" s="162" t="s">
        <v>119</v>
      </c>
    </row>
    <row r="236" spans="2:65" s="12" customFormat="1" x14ac:dyDescent="0.2">
      <c r="B236" s="146"/>
      <c r="D236" s="147" t="s">
        <v>130</v>
      </c>
      <c r="E236" s="148" t="s">
        <v>3</v>
      </c>
      <c r="F236" s="149" t="s">
        <v>171</v>
      </c>
      <c r="H236" s="150">
        <v>68.900000000000006</v>
      </c>
      <c r="I236" s="151"/>
      <c r="L236" s="146"/>
      <c r="M236" s="152"/>
      <c r="T236" s="153"/>
      <c r="AT236" s="148" t="s">
        <v>130</v>
      </c>
      <c r="AU236" s="148" t="s">
        <v>78</v>
      </c>
      <c r="AV236" s="12" t="s">
        <v>78</v>
      </c>
      <c r="AW236" s="12" t="s">
        <v>30</v>
      </c>
      <c r="AX236" s="12" t="s">
        <v>68</v>
      </c>
      <c r="AY236" s="148" t="s">
        <v>119</v>
      </c>
    </row>
    <row r="237" spans="2:65" s="14" customFormat="1" x14ac:dyDescent="0.2">
      <c r="B237" s="161"/>
      <c r="D237" s="147" t="s">
        <v>130</v>
      </c>
      <c r="E237" s="162" t="s">
        <v>3</v>
      </c>
      <c r="F237" s="163" t="s">
        <v>172</v>
      </c>
      <c r="H237" s="162" t="s">
        <v>3</v>
      </c>
      <c r="I237" s="164"/>
      <c r="L237" s="161"/>
      <c r="M237" s="165"/>
      <c r="T237" s="166"/>
      <c r="AT237" s="162" t="s">
        <v>130</v>
      </c>
      <c r="AU237" s="162" t="s">
        <v>78</v>
      </c>
      <c r="AV237" s="14" t="s">
        <v>76</v>
      </c>
      <c r="AW237" s="14" t="s">
        <v>30</v>
      </c>
      <c r="AX237" s="14" t="s">
        <v>68</v>
      </c>
      <c r="AY237" s="162" t="s">
        <v>119</v>
      </c>
    </row>
    <row r="238" spans="2:65" s="12" customFormat="1" x14ac:dyDescent="0.2">
      <c r="B238" s="146"/>
      <c r="D238" s="147" t="s">
        <v>130</v>
      </c>
      <c r="E238" s="148" t="s">
        <v>3</v>
      </c>
      <c r="F238" s="149" t="s">
        <v>173</v>
      </c>
      <c r="H238" s="150">
        <v>-2.6</v>
      </c>
      <c r="I238" s="151"/>
      <c r="L238" s="146"/>
      <c r="M238" s="152"/>
      <c r="T238" s="153"/>
      <c r="AT238" s="148" t="s">
        <v>130</v>
      </c>
      <c r="AU238" s="148" t="s">
        <v>78</v>
      </c>
      <c r="AV238" s="12" t="s">
        <v>78</v>
      </c>
      <c r="AW238" s="12" t="s">
        <v>30</v>
      </c>
      <c r="AX238" s="12" t="s">
        <v>68</v>
      </c>
      <c r="AY238" s="148" t="s">
        <v>119</v>
      </c>
    </row>
    <row r="239" spans="2:65" s="15" customFormat="1" x14ac:dyDescent="0.2">
      <c r="B239" s="167"/>
      <c r="D239" s="147" t="s">
        <v>130</v>
      </c>
      <c r="E239" s="168" t="s">
        <v>3</v>
      </c>
      <c r="F239" s="169" t="s">
        <v>162</v>
      </c>
      <c r="H239" s="170">
        <v>66.300000000000011</v>
      </c>
      <c r="I239" s="171"/>
      <c r="L239" s="167"/>
      <c r="M239" s="172"/>
      <c r="T239" s="173"/>
      <c r="AT239" s="168" t="s">
        <v>130</v>
      </c>
      <c r="AU239" s="168" t="s">
        <v>78</v>
      </c>
      <c r="AV239" s="15" t="s">
        <v>139</v>
      </c>
      <c r="AW239" s="15" t="s">
        <v>30</v>
      </c>
      <c r="AX239" s="15" t="s">
        <v>68</v>
      </c>
      <c r="AY239" s="168" t="s">
        <v>119</v>
      </c>
    </row>
    <row r="240" spans="2:65" s="12" customFormat="1" x14ac:dyDescent="0.2">
      <c r="B240" s="146"/>
      <c r="D240" s="147" t="s">
        <v>130</v>
      </c>
      <c r="E240" s="148" t="s">
        <v>3</v>
      </c>
      <c r="F240" s="149" t="s">
        <v>174</v>
      </c>
      <c r="H240" s="150">
        <v>31.5</v>
      </c>
      <c r="I240" s="151"/>
      <c r="L240" s="146"/>
      <c r="M240" s="152"/>
      <c r="T240" s="153"/>
      <c r="AT240" s="148" t="s">
        <v>130</v>
      </c>
      <c r="AU240" s="148" t="s">
        <v>78</v>
      </c>
      <c r="AV240" s="12" t="s">
        <v>78</v>
      </c>
      <c r="AW240" s="12" t="s">
        <v>30</v>
      </c>
      <c r="AX240" s="12" t="s">
        <v>68</v>
      </c>
      <c r="AY240" s="148" t="s">
        <v>119</v>
      </c>
    </row>
    <row r="241" spans="2:51" s="14" customFormat="1" x14ac:dyDescent="0.2">
      <c r="B241" s="161"/>
      <c r="D241" s="147" t="s">
        <v>130</v>
      </c>
      <c r="E241" s="162" t="s">
        <v>3</v>
      </c>
      <c r="F241" s="163" t="s">
        <v>172</v>
      </c>
      <c r="H241" s="162" t="s">
        <v>3</v>
      </c>
      <c r="I241" s="164"/>
      <c r="L241" s="161"/>
      <c r="M241" s="165"/>
      <c r="T241" s="166"/>
      <c r="AT241" s="162" t="s">
        <v>130</v>
      </c>
      <c r="AU241" s="162" t="s">
        <v>78</v>
      </c>
      <c r="AV241" s="14" t="s">
        <v>76</v>
      </c>
      <c r="AW241" s="14" t="s">
        <v>30</v>
      </c>
      <c r="AX241" s="14" t="s">
        <v>68</v>
      </c>
      <c r="AY241" s="162" t="s">
        <v>119</v>
      </c>
    </row>
    <row r="242" spans="2:51" s="12" customFormat="1" x14ac:dyDescent="0.2">
      <c r="B242" s="146"/>
      <c r="D242" s="147" t="s">
        <v>130</v>
      </c>
      <c r="E242" s="148" t="s">
        <v>3</v>
      </c>
      <c r="F242" s="149" t="s">
        <v>175</v>
      </c>
      <c r="H242" s="150">
        <v>-1.8</v>
      </c>
      <c r="I242" s="151"/>
      <c r="L242" s="146"/>
      <c r="M242" s="152"/>
      <c r="T242" s="153"/>
      <c r="AT242" s="148" t="s">
        <v>130</v>
      </c>
      <c r="AU242" s="148" t="s">
        <v>78</v>
      </c>
      <c r="AV242" s="12" t="s">
        <v>78</v>
      </c>
      <c r="AW242" s="12" t="s">
        <v>30</v>
      </c>
      <c r="AX242" s="12" t="s">
        <v>68</v>
      </c>
      <c r="AY242" s="148" t="s">
        <v>119</v>
      </c>
    </row>
    <row r="243" spans="2:51" s="15" customFormat="1" x14ac:dyDescent="0.2">
      <c r="B243" s="167"/>
      <c r="D243" s="147" t="s">
        <v>130</v>
      </c>
      <c r="E243" s="168" t="s">
        <v>3</v>
      </c>
      <c r="F243" s="169" t="s">
        <v>162</v>
      </c>
      <c r="H243" s="170">
        <v>29.7</v>
      </c>
      <c r="I243" s="171"/>
      <c r="L243" s="167"/>
      <c r="M243" s="172"/>
      <c r="T243" s="173"/>
      <c r="AT243" s="168" t="s">
        <v>130</v>
      </c>
      <c r="AU243" s="168" t="s">
        <v>78</v>
      </c>
      <c r="AV243" s="15" t="s">
        <v>139</v>
      </c>
      <c r="AW243" s="15" t="s">
        <v>30</v>
      </c>
      <c r="AX243" s="15" t="s">
        <v>68</v>
      </c>
      <c r="AY243" s="168" t="s">
        <v>119</v>
      </c>
    </row>
    <row r="244" spans="2:51" s="12" customFormat="1" x14ac:dyDescent="0.2">
      <c r="B244" s="146"/>
      <c r="D244" s="147" t="s">
        <v>130</v>
      </c>
      <c r="E244" s="148" t="s">
        <v>3</v>
      </c>
      <c r="F244" s="149" t="s">
        <v>181</v>
      </c>
      <c r="H244" s="150">
        <v>29.82</v>
      </c>
      <c r="I244" s="151"/>
      <c r="L244" s="146"/>
      <c r="M244" s="152"/>
      <c r="T244" s="153"/>
      <c r="AT244" s="148" t="s">
        <v>130</v>
      </c>
      <c r="AU244" s="148" t="s">
        <v>78</v>
      </c>
      <c r="AV244" s="12" t="s">
        <v>78</v>
      </c>
      <c r="AW244" s="12" t="s">
        <v>30</v>
      </c>
      <c r="AX244" s="12" t="s">
        <v>68</v>
      </c>
      <c r="AY244" s="148" t="s">
        <v>119</v>
      </c>
    </row>
    <row r="245" spans="2:51" s="14" customFormat="1" x14ac:dyDescent="0.2">
      <c r="B245" s="161"/>
      <c r="D245" s="147" t="s">
        <v>130</v>
      </c>
      <c r="E245" s="162" t="s">
        <v>3</v>
      </c>
      <c r="F245" s="163" t="s">
        <v>182</v>
      </c>
      <c r="H245" s="162" t="s">
        <v>3</v>
      </c>
      <c r="I245" s="164"/>
      <c r="L245" s="161"/>
      <c r="M245" s="165"/>
      <c r="T245" s="166"/>
      <c r="AT245" s="162" t="s">
        <v>130</v>
      </c>
      <c r="AU245" s="162" t="s">
        <v>78</v>
      </c>
      <c r="AV245" s="14" t="s">
        <v>76</v>
      </c>
      <c r="AW245" s="14" t="s">
        <v>30</v>
      </c>
      <c r="AX245" s="14" t="s">
        <v>68</v>
      </c>
      <c r="AY245" s="162" t="s">
        <v>119</v>
      </c>
    </row>
    <row r="246" spans="2:51" s="12" customFormat="1" x14ac:dyDescent="0.2">
      <c r="B246" s="146"/>
      <c r="D246" s="147" t="s">
        <v>130</v>
      </c>
      <c r="E246" s="148" t="s">
        <v>3</v>
      </c>
      <c r="F246" s="149" t="s">
        <v>183</v>
      </c>
      <c r="H246" s="150">
        <v>-0.7</v>
      </c>
      <c r="I246" s="151"/>
      <c r="L246" s="146"/>
      <c r="M246" s="152"/>
      <c r="T246" s="153"/>
      <c r="AT246" s="148" t="s">
        <v>130</v>
      </c>
      <c r="AU246" s="148" t="s">
        <v>78</v>
      </c>
      <c r="AV246" s="12" t="s">
        <v>78</v>
      </c>
      <c r="AW246" s="12" t="s">
        <v>30</v>
      </c>
      <c r="AX246" s="12" t="s">
        <v>68</v>
      </c>
      <c r="AY246" s="148" t="s">
        <v>119</v>
      </c>
    </row>
    <row r="247" spans="2:51" s="15" customFormat="1" x14ac:dyDescent="0.2">
      <c r="B247" s="167"/>
      <c r="D247" s="147" t="s">
        <v>130</v>
      </c>
      <c r="E247" s="168" t="s">
        <v>3</v>
      </c>
      <c r="F247" s="169" t="s">
        <v>162</v>
      </c>
      <c r="H247" s="170">
        <v>29.12</v>
      </c>
      <c r="I247" s="171"/>
      <c r="L247" s="167"/>
      <c r="M247" s="172"/>
      <c r="T247" s="173"/>
      <c r="AT247" s="168" t="s">
        <v>130</v>
      </c>
      <c r="AU247" s="168" t="s">
        <v>78</v>
      </c>
      <c r="AV247" s="15" t="s">
        <v>139</v>
      </c>
      <c r="AW247" s="15" t="s">
        <v>30</v>
      </c>
      <c r="AX247" s="15" t="s">
        <v>68</v>
      </c>
      <c r="AY247" s="168" t="s">
        <v>119</v>
      </c>
    </row>
    <row r="248" spans="2:51" s="14" customFormat="1" x14ac:dyDescent="0.2">
      <c r="B248" s="161"/>
      <c r="D248" s="147" t="s">
        <v>130</v>
      </c>
      <c r="E248" s="162" t="s">
        <v>3</v>
      </c>
      <c r="F248" s="163" t="s">
        <v>184</v>
      </c>
      <c r="H248" s="162" t="s">
        <v>3</v>
      </c>
      <c r="I248" s="164"/>
      <c r="L248" s="161"/>
      <c r="M248" s="165"/>
      <c r="T248" s="166"/>
      <c r="AT248" s="162" t="s">
        <v>130</v>
      </c>
      <c r="AU248" s="162" t="s">
        <v>78</v>
      </c>
      <c r="AV248" s="14" t="s">
        <v>76</v>
      </c>
      <c r="AW248" s="14" t="s">
        <v>30</v>
      </c>
      <c r="AX248" s="14" t="s">
        <v>68</v>
      </c>
      <c r="AY248" s="162" t="s">
        <v>119</v>
      </c>
    </row>
    <row r="249" spans="2:51" s="12" customFormat="1" x14ac:dyDescent="0.2">
      <c r="B249" s="146"/>
      <c r="D249" s="147" t="s">
        <v>130</v>
      </c>
      <c r="E249" s="148" t="s">
        <v>3</v>
      </c>
      <c r="F249" s="149" t="s">
        <v>185</v>
      </c>
      <c r="H249" s="150">
        <v>177.5</v>
      </c>
      <c r="I249" s="151"/>
      <c r="L249" s="146"/>
      <c r="M249" s="152"/>
      <c r="T249" s="153"/>
      <c r="AT249" s="148" t="s">
        <v>130</v>
      </c>
      <c r="AU249" s="148" t="s">
        <v>78</v>
      </c>
      <c r="AV249" s="12" t="s">
        <v>78</v>
      </c>
      <c r="AW249" s="12" t="s">
        <v>30</v>
      </c>
      <c r="AX249" s="12" t="s">
        <v>68</v>
      </c>
      <c r="AY249" s="148" t="s">
        <v>119</v>
      </c>
    </row>
    <row r="250" spans="2:51" s="15" customFormat="1" x14ac:dyDescent="0.2">
      <c r="B250" s="167"/>
      <c r="D250" s="147" t="s">
        <v>130</v>
      </c>
      <c r="E250" s="168" t="s">
        <v>3</v>
      </c>
      <c r="F250" s="169" t="s">
        <v>162</v>
      </c>
      <c r="H250" s="170">
        <v>177.5</v>
      </c>
      <c r="I250" s="171"/>
      <c r="L250" s="167"/>
      <c r="M250" s="172"/>
      <c r="T250" s="173"/>
      <c r="AT250" s="168" t="s">
        <v>130</v>
      </c>
      <c r="AU250" s="168" t="s">
        <v>78</v>
      </c>
      <c r="AV250" s="15" t="s">
        <v>139</v>
      </c>
      <c r="AW250" s="15" t="s">
        <v>30</v>
      </c>
      <c r="AX250" s="15" t="s">
        <v>68</v>
      </c>
      <c r="AY250" s="168" t="s">
        <v>119</v>
      </c>
    </row>
    <row r="251" spans="2:51" s="12" customFormat="1" x14ac:dyDescent="0.2">
      <c r="B251" s="146"/>
      <c r="D251" s="147" t="s">
        <v>130</v>
      </c>
      <c r="E251" s="148" t="s">
        <v>3</v>
      </c>
      <c r="F251" s="149" t="s">
        <v>249</v>
      </c>
      <c r="H251" s="150">
        <v>-104.44</v>
      </c>
      <c r="I251" s="151"/>
      <c r="L251" s="146"/>
      <c r="M251" s="152"/>
      <c r="T251" s="153"/>
      <c r="AT251" s="148" t="s">
        <v>130</v>
      </c>
      <c r="AU251" s="148" t="s">
        <v>78</v>
      </c>
      <c r="AV251" s="12" t="s">
        <v>78</v>
      </c>
      <c r="AW251" s="12" t="s">
        <v>30</v>
      </c>
      <c r="AX251" s="12" t="s">
        <v>68</v>
      </c>
      <c r="AY251" s="148" t="s">
        <v>119</v>
      </c>
    </row>
    <row r="252" spans="2:51" s="15" customFormat="1" x14ac:dyDescent="0.2">
      <c r="B252" s="167"/>
      <c r="D252" s="147" t="s">
        <v>130</v>
      </c>
      <c r="E252" s="168" t="s">
        <v>3</v>
      </c>
      <c r="F252" s="169" t="s">
        <v>162</v>
      </c>
      <c r="H252" s="170">
        <v>-104.44</v>
      </c>
      <c r="I252" s="171"/>
      <c r="L252" s="167"/>
      <c r="M252" s="172"/>
      <c r="T252" s="173"/>
      <c r="AT252" s="168" t="s">
        <v>130</v>
      </c>
      <c r="AU252" s="168" t="s">
        <v>78</v>
      </c>
      <c r="AV252" s="15" t="s">
        <v>139</v>
      </c>
      <c r="AW252" s="15" t="s">
        <v>30</v>
      </c>
      <c r="AX252" s="15" t="s">
        <v>68</v>
      </c>
      <c r="AY252" s="168" t="s">
        <v>119</v>
      </c>
    </row>
    <row r="253" spans="2:51" s="12" customFormat="1" x14ac:dyDescent="0.2">
      <c r="B253" s="146"/>
      <c r="D253" s="147" t="s">
        <v>130</v>
      </c>
      <c r="E253" s="148" t="s">
        <v>3</v>
      </c>
      <c r="F253" s="149" t="s">
        <v>186</v>
      </c>
      <c r="H253" s="150">
        <v>35.9</v>
      </c>
      <c r="I253" s="151"/>
      <c r="L253" s="146"/>
      <c r="M253" s="152"/>
      <c r="T253" s="153"/>
      <c r="AT253" s="148" t="s">
        <v>130</v>
      </c>
      <c r="AU253" s="148" t="s">
        <v>78</v>
      </c>
      <c r="AV253" s="12" t="s">
        <v>78</v>
      </c>
      <c r="AW253" s="12" t="s">
        <v>30</v>
      </c>
      <c r="AX253" s="12" t="s">
        <v>68</v>
      </c>
      <c r="AY253" s="148" t="s">
        <v>119</v>
      </c>
    </row>
    <row r="254" spans="2:51" s="15" customFormat="1" x14ac:dyDescent="0.2">
      <c r="B254" s="167"/>
      <c r="D254" s="147" t="s">
        <v>130</v>
      </c>
      <c r="E254" s="168" t="s">
        <v>3</v>
      </c>
      <c r="F254" s="169" t="s">
        <v>162</v>
      </c>
      <c r="H254" s="170">
        <v>35.9</v>
      </c>
      <c r="I254" s="171"/>
      <c r="L254" s="167"/>
      <c r="M254" s="172"/>
      <c r="T254" s="173"/>
      <c r="AT254" s="168" t="s">
        <v>130</v>
      </c>
      <c r="AU254" s="168" t="s">
        <v>78</v>
      </c>
      <c r="AV254" s="15" t="s">
        <v>139</v>
      </c>
      <c r="AW254" s="15" t="s">
        <v>30</v>
      </c>
      <c r="AX254" s="15" t="s">
        <v>68</v>
      </c>
      <c r="AY254" s="168" t="s">
        <v>119</v>
      </c>
    </row>
    <row r="255" spans="2:51" s="13" customFormat="1" x14ac:dyDescent="0.2">
      <c r="B255" s="154"/>
      <c r="D255" s="147" t="s">
        <v>130</v>
      </c>
      <c r="E255" s="155" t="s">
        <v>3</v>
      </c>
      <c r="F255" s="156" t="s">
        <v>132</v>
      </c>
      <c r="H255" s="157">
        <v>234.08</v>
      </c>
      <c r="I255" s="158"/>
      <c r="L255" s="154"/>
      <c r="M255" s="159"/>
      <c r="T255" s="160"/>
      <c r="AT255" s="155" t="s">
        <v>130</v>
      </c>
      <c r="AU255" s="155" t="s">
        <v>78</v>
      </c>
      <c r="AV255" s="13" t="s">
        <v>126</v>
      </c>
      <c r="AW255" s="13" t="s">
        <v>30</v>
      </c>
      <c r="AX255" s="13" t="s">
        <v>76</v>
      </c>
      <c r="AY255" s="155" t="s">
        <v>119</v>
      </c>
    </row>
    <row r="256" spans="2:51" s="12" customFormat="1" x14ac:dyDescent="0.2">
      <c r="B256" s="146"/>
      <c r="D256" s="147" t="s">
        <v>130</v>
      </c>
      <c r="F256" s="149" t="s">
        <v>267</v>
      </c>
      <c r="H256" s="150">
        <v>468.16</v>
      </c>
      <c r="I256" s="151"/>
      <c r="L256" s="146"/>
      <c r="M256" s="152"/>
      <c r="T256" s="153"/>
      <c r="AT256" s="148" t="s">
        <v>130</v>
      </c>
      <c r="AU256" s="148" t="s">
        <v>78</v>
      </c>
      <c r="AV256" s="12" t="s">
        <v>78</v>
      </c>
      <c r="AW256" s="12" t="s">
        <v>4</v>
      </c>
      <c r="AX256" s="12" t="s">
        <v>76</v>
      </c>
      <c r="AY256" s="148" t="s">
        <v>119</v>
      </c>
    </row>
    <row r="257" spans="2:65" s="1" customFormat="1" ht="24.15" customHeight="1" x14ac:dyDescent="0.2">
      <c r="B257" s="128"/>
      <c r="C257" s="129" t="s">
        <v>8</v>
      </c>
      <c r="D257" s="129" t="s">
        <v>121</v>
      </c>
      <c r="E257" s="130" t="s">
        <v>268</v>
      </c>
      <c r="F257" s="131" t="s">
        <v>269</v>
      </c>
      <c r="G257" s="132" t="s">
        <v>168</v>
      </c>
      <c r="H257" s="133">
        <v>104.44</v>
      </c>
      <c r="I257" s="134"/>
      <c r="J257" s="135">
        <f>ROUND(I257*H257,2)</f>
        <v>0</v>
      </c>
      <c r="K257" s="131" t="s">
        <v>125</v>
      </c>
      <c r="L257" s="33"/>
      <c r="M257" s="136" t="s">
        <v>3</v>
      </c>
      <c r="N257" s="137" t="s">
        <v>39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126</v>
      </c>
      <c r="AT257" s="140" t="s">
        <v>121</v>
      </c>
      <c r="AU257" s="140" t="s">
        <v>78</v>
      </c>
      <c r="AY257" s="18" t="s">
        <v>119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8" t="s">
        <v>76</v>
      </c>
      <c r="BK257" s="141">
        <f>ROUND(I257*H257,2)</f>
        <v>0</v>
      </c>
      <c r="BL257" s="18" t="s">
        <v>126</v>
      </c>
      <c r="BM257" s="140" t="s">
        <v>270</v>
      </c>
    </row>
    <row r="258" spans="2:65" s="1" customFormat="1" x14ac:dyDescent="0.2">
      <c r="B258" s="33"/>
      <c r="D258" s="142" t="s">
        <v>128</v>
      </c>
      <c r="F258" s="143" t="s">
        <v>271</v>
      </c>
      <c r="I258" s="144"/>
      <c r="L258" s="33"/>
      <c r="M258" s="145"/>
      <c r="T258" s="54"/>
      <c r="AT258" s="18" t="s">
        <v>128</v>
      </c>
      <c r="AU258" s="18" t="s">
        <v>78</v>
      </c>
    </row>
    <row r="259" spans="2:65" s="14" customFormat="1" x14ac:dyDescent="0.2">
      <c r="B259" s="161"/>
      <c r="D259" s="147" t="s">
        <v>130</v>
      </c>
      <c r="E259" s="162" t="s">
        <v>3</v>
      </c>
      <c r="F259" s="163" t="s">
        <v>260</v>
      </c>
      <c r="H259" s="162" t="s">
        <v>3</v>
      </c>
      <c r="I259" s="164"/>
      <c r="L259" s="161"/>
      <c r="M259" s="165"/>
      <c r="T259" s="166"/>
      <c r="AT259" s="162" t="s">
        <v>130</v>
      </c>
      <c r="AU259" s="162" t="s">
        <v>78</v>
      </c>
      <c r="AV259" s="14" t="s">
        <v>76</v>
      </c>
      <c r="AW259" s="14" t="s">
        <v>30</v>
      </c>
      <c r="AX259" s="14" t="s">
        <v>68</v>
      </c>
      <c r="AY259" s="162" t="s">
        <v>119</v>
      </c>
    </row>
    <row r="260" spans="2:65" s="12" customFormat="1" x14ac:dyDescent="0.2">
      <c r="B260" s="146"/>
      <c r="D260" s="147" t="s">
        <v>130</v>
      </c>
      <c r="E260" s="148" t="s">
        <v>3</v>
      </c>
      <c r="F260" s="149" t="s">
        <v>240</v>
      </c>
      <c r="H260" s="150">
        <v>104.44</v>
      </c>
      <c r="I260" s="151"/>
      <c r="L260" s="146"/>
      <c r="M260" s="152"/>
      <c r="T260" s="153"/>
      <c r="AT260" s="148" t="s">
        <v>130</v>
      </c>
      <c r="AU260" s="148" t="s">
        <v>78</v>
      </c>
      <c r="AV260" s="12" t="s">
        <v>78</v>
      </c>
      <c r="AW260" s="12" t="s">
        <v>30</v>
      </c>
      <c r="AX260" s="12" t="s">
        <v>68</v>
      </c>
      <c r="AY260" s="148" t="s">
        <v>119</v>
      </c>
    </row>
    <row r="261" spans="2:65" s="12" customFormat="1" x14ac:dyDescent="0.2">
      <c r="B261" s="146"/>
      <c r="D261" s="147" t="s">
        <v>130</v>
      </c>
      <c r="E261" s="148" t="s">
        <v>3</v>
      </c>
      <c r="F261" s="149" t="s">
        <v>241</v>
      </c>
      <c r="H261" s="150">
        <v>0</v>
      </c>
      <c r="I261" s="151"/>
      <c r="L261" s="146"/>
      <c r="M261" s="152"/>
      <c r="T261" s="153"/>
      <c r="AT261" s="148" t="s">
        <v>130</v>
      </c>
      <c r="AU261" s="148" t="s">
        <v>78</v>
      </c>
      <c r="AV261" s="12" t="s">
        <v>78</v>
      </c>
      <c r="AW261" s="12" t="s">
        <v>30</v>
      </c>
      <c r="AX261" s="12" t="s">
        <v>68</v>
      </c>
      <c r="AY261" s="148" t="s">
        <v>119</v>
      </c>
    </row>
    <row r="262" spans="2:65" s="13" customFormat="1" x14ac:dyDescent="0.2">
      <c r="B262" s="154"/>
      <c r="D262" s="147" t="s">
        <v>130</v>
      </c>
      <c r="E262" s="155" t="s">
        <v>3</v>
      </c>
      <c r="F262" s="156" t="s">
        <v>132</v>
      </c>
      <c r="H262" s="157">
        <v>104.44</v>
      </c>
      <c r="I262" s="158"/>
      <c r="L262" s="154"/>
      <c r="M262" s="159"/>
      <c r="T262" s="160"/>
      <c r="AT262" s="155" t="s">
        <v>130</v>
      </c>
      <c r="AU262" s="155" t="s">
        <v>78</v>
      </c>
      <c r="AV262" s="13" t="s">
        <v>126</v>
      </c>
      <c r="AW262" s="13" t="s">
        <v>30</v>
      </c>
      <c r="AX262" s="13" t="s">
        <v>76</v>
      </c>
      <c r="AY262" s="155" t="s">
        <v>119</v>
      </c>
    </row>
    <row r="263" spans="2:65" s="1" customFormat="1" ht="24.15" customHeight="1" x14ac:dyDescent="0.2">
      <c r="B263" s="128"/>
      <c r="C263" s="129" t="s">
        <v>272</v>
      </c>
      <c r="D263" s="129" t="s">
        <v>121</v>
      </c>
      <c r="E263" s="130" t="s">
        <v>273</v>
      </c>
      <c r="F263" s="131" t="s">
        <v>274</v>
      </c>
      <c r="G263" s="132" t="s">
        <v>168</v>
      </c>
      <c r="H263" s="133">
        <v>104.44</v>
      </c>
      <c r="I263" s="134"/>
      <c r="J263" s="135">
        <f>ROUND(I263*H263,2)</f>
        <v>0</v>
      </c>
      <c r="K263" s="131" t="s">
        <v>125</v>
      </c>
      <c r="L263" s="33"/>
      <c r="M263" s="136" t="s">
        <v>3</v>
      </c>
      <c r="N263" s="137" t="s">
        <v>39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126</v>
      </c>
      <c r="AT263" s="140" t="s">
        <v>121</v>
      </c>
      <c r="AU263" s="140" t="s">
        <v>78</v>
      </c>
      <c r="AY263" s="18" t="s">
        <v>119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8" t="s">
        <v>76</v>
      </c>
      <c r="BK263" s="141">
        <f>ROUND(I263*H263,2)</f>
        <v>0</v>
      </c>
      <c r="BL263" s="18" t="s">
        <v>126</v>
      </c>
      <c r="BM263" s="140" t="s">
        <v>275</v>
      </c>
    </row>
    <row r="264" spans="2:65" s="1" customFormat="1" x14ac:dyDescent="0.2">
      <c r="B264" s="33"/>
      <c r="D264" s="142" t="s">
        <v>128</v>
      </c>
      <c r="F264" s="143" t="s">
        <v>276</v>
      </c>
      <c r="I264" s="144"/>
      <c r="L264" s="33"/>
      <c r="M264" s="145"/>
      <c r="T264" s="54"/>
      <c r="AT264" s="18" t="s">
        <v>128</v>
      </c>
      <c r="AU264" s="18" t="s">
        <v>78</v>
      </c>
    </row>
    <row r="265" spans="2:65" s="14" customFormat="1" x14ac:dyDescent="0.2">
      <c r="B265" s="161"/>
      <c r="D265" s="147" t="s">
        <v>130</v>
      </c>
      <c r="E265" s="162" t="s">
        <v>3</v>
      </c>
      <c r="F265" s="163" t="s">
        <v>277</v>
      </c>
      <c r="H265" s="162" t="s">
        <v>3</v>
      </c>
      <c r="I265" s="164"/>
      <c r="L265" s="161"/>
      <c r="M265" s="165"/>
      <c r="T265" s="166"/>
      <c r="AT265" s="162" t="s">
        <v>130</v>
      </c>
      <c r="AU265" s="162" t="s">
        <v>78</v>
      </c>
      <c r="AV265" s="14" t="s">
        <v>76</v>
      </c>
      <c r="AW265" s="14" t="s">
        <v>30</v>
      </c>
      <c r="AX265" s="14" t="s">
        <v>68</v>
      </c>
      <c r="AY265" s="162" t="s">
        <v>119</v>
      </c>
    </row>
    <row r="266" spans="2:65" s="12" customFormat="1" x14ac:dyDescent="0.2">
      <c r="B266" s="146"/>
      <c r="D266" s="147" t="s">
        <v>130</v>
      </c>
      <c r="E266" s="148" t="s">
        <v>3</v>
      </c>
      <c r="F266" s="149" t="s">
        <v>171</v>
      </c>
      <c r="H266" s="150">
        <v>68.900000000000006</v>
      </c>
      <c r="I266" s="151"/>
      <c r="L266" s="146"/>
      <c r="M266" s="152"/>
      <c r="T266" s="153"/>
      <c r="AT266" s="148" t="s">
        <v>130</v>
      </c>
      <c r="AU266" s="148" t="s">
        <v>78</v>
      </c>
      <c r="AV266" s="12" t="s">
        <v>78</v>
      </c>
      <c r="AW266" s="12" t="s">
        <v>30</v>
      </c>
      <c r="AX266" s="12" t="s">
        <v>68</v>
      </c>
      <c r="AY266" s="148" t="s">
        <v>119</v>
      </c>
    </row>
    <row r="267" spans="2:65" s="14" customFormat="1" x14ac:dyDescent="0.2">
      <c r="B267" s="161"/>
      <c r="D267" s="147" t="s">
        <v>130</v>
      </c>
      <c r="E267" s="162" t="s">
        <v>3</v>
      </c>
      <c r="F267" s="163" t="s">
        <v>172</v>
      </c>
      <c r="H267" s="162" t="s">
        <v>3</v>
      </c>
      <c r="I267" s="164"/>
      <c r="L267" s="161"/>
      <c r="M267" s="165"/>
      <c r="T267" s="166"/>
      <c r="AT267" s="162" t="s">
        <v>130</v>
      </c>
      <c r="AU267" s="162" t="s">
        <v>78</v>
      </c>
      <c r="AV267" s="14" t="s">
        <v>76</v>
      </c>
      <c r="AW267" s="14" t="s">
        <v>30</v>
      </c>
      <c r="AX267" s="14" t="s">
        <v>68</v>
      </c>
      <c r="AY267" s="162" t="s">
        <v>119</v>
      </c>
    </row>
    <row r="268" spans="2:65" s="12" customFormat="1" x14ac:dyDescent="0.2">
      <c r="B268" s="146"/>
      <c r="D268" s="147" t="s">
        <v>130</v>
      </c>
      <c r="E268" s="148" t="s">
        <v>3</v>
      </c>
      <c r="F268" s="149" t="s">
        <v>173</v>
      </c>
      <c r="H268" s="150">
        <v>-2.6</v>
      </c>
      <c r="I268" s="151"/>
      <c r="L268" s="146"/>
      <c r="M268" s="152"/>
      <c r="T268" s="153"/>
      <c r="AT268" s="148" t="s">
        <v>130</v>
      </c>
      <c r="AU268" s="148" t="s">
        <v>78</v>
      </c>
      <c r="AV268" s="12" t="s">
        <v>78</v>
      </c>
      <c r="AW268" s="12" t="s">
        <v>30</v>
      </c>
      <c r="AX268" s="12" t="s">
        <v>68</v>
      </c>
      <c r="AY268" s="148" t="s">
        <v>119</v>
      </c>
    </row>
    <row r="269" spans="2:65" s="15" customFormat="1" x14ac:dyDescent="0.2">
      <c r="B269" s="167"/>
      <c r="D269" s="147" t="s">
        <v>130</v>
      </c>
      <c r="E269" s="168" t="s">
        <v>3</v>
      </c>
      <c r="F269" s="169" t="s">
        <v>162</v>
      </c>
      <c r="H269" s="170">
        <v>66.300000000000011</v>
      </c>
      <c r="I269" s="171"/>
      <c r="L269" s="167"/>
      <c r="M269" s="172"/>
      <c r="T269" s="173"/>
      <c r="AT269" s="168" t="s">
        <v>130</v>
      </c>
      <c r="AU269" s="168" t="s">
        <v>78</v>
      </c>
      <c r="AV269" s="15" t="s">
        <v>139</v>
      </c>
      <c r="AW269" s="15" t="s">
        <v>30</v>
      </c>
      <c r="AX269" s="15" t="s">
        <v>68</v>
      </c>
      <c r="AY269" s="168" t="s">
        <v>119</v>
      </c>
    </row>
    <row r="270" spans="2:65" s="12" customFormat="1" x14ac:dyDescent="0.2">
      <c r="B270" s="146"/>
      <c r="D270" s="147" t="s">
        <v>130</v>
      </c>
      <c r="E270" s="148" t="s">
        <v>3</v>
      </c>
      <c r="F270" s="149" t="s">
        <v>174</v>
      </c>
      <c r="H270" s="150">
        <v>31.5</v>
      </c>
      <c r="I270" s="151"/>
      <c r="L270" s="146"/>
      <c r="M270" s="152"/>
      <c r="T270" s="153"/>
      <c r="AT270" s="148" t="s">
        <v>130</v>
      </c>
      <c r="AU270" s="148" t="s">
        <v>78</v>
      </c>
      <c r="AV270" s="12" t="s">
        <v>78</v>
      </c>
      <c r="AW270" s="12" t="s">
        <v>30</v>
      </c>
      <c r="AX270" s="12" t="s">
        <v>68</v>
      </c>
      <c r="AY270" s="148" t="s">
        <v>119</v>
      </c>
    </row>
    <row r="271" spans="2:65" s="14" customFormat="1" x14ac:dyDescent="0.2">
      <c r="B271" s="161"/>
      <c r="D271" s="147" t="s">
        <v>130</v>
      </c>
      <c r="E271" s="162" t="s">
        <v>3</v>
      </c>
      <c r="F271" s="163" t="s">
        <v>172</v>
      </c>
      <c r="H271" s="162" t="s">
        <v>3</v>
      </c>
      <c r="I271" s="164"/>
      <c r="L271" s="161"/>
      <c r="M271" s="165"/>
      <c r="T271" s="166"/>
      <c r="AT271" s="162" t="s">
        <v>130</v>
      </c>
      <c r="AU271" s="162" t="s">
        <v>78</v>
      </c>
      <c r="AV271" s="14" t="s">
        <v>76</v>
      </c>
      <c r="AW271" s="14" t="s">
        <v>30</v>
      </c>
      <c r="AX271" s="14" t="s">
        <v>68</v>
      </c>
      <c r="AY271" s="162" t="s">
        <v>119</v>
      </c>
    </row>
    <row r="272" spans="2:65" s="12" customFormat="1" x14ac:dyDescent="0.2">
      <c r="B272" s="146"/>
      <c r="D272" s="147" t="s">
        <v>130</v>
      </c>
      <c r="E272" s="148" t="s">
        <v>3</v>
      </c>
      <c r="F272" s="149" t="s">
        <v>175</v>
      </c>
      <c r="H272" s="150">
        <v>-1.8</v>
      </c>
      <c r="I272" s="151"/>
      <c r="L272" s="146"/>
      <c r="M272" s="152"/>
      <c r="T272" s="153"/>
      <c r="AT272" s="148" t="s">
        <v>130</v>
      </c>
      <c r="AU272" s="148" t="s">
        <v>78</v>
      </c>
      <c r="AV272" s="12" t="s">
        <v>78</v>
      </c>
      <c r="AW272" s="12" t="s">
        <v>30</v>
      </c>
      <c r="AX272" s="12" t="s">
        <v>68</v>
      </c>
      <c r="AY272" s="148" t="s">
        <v>119</v>
      </c>
    </row>
    <row r="273" spans="2:65" s="15" customFormat="1" x14ac:dyDescent="0.2">
      <c r="B273" s="167"/>
      <c r="D273" s="147" t="s">
        <v>130</v>
      </c>
      <c r="E273" s="168" t="s">
        <v>3</v>
      </c>
      <c r="F273" s="169" t="s">
        <v>162</v>
      </c>
      <c r="H273" s="170">
        <v>29.7</v>
      </c>
      <c r="I273" s="171"/>
      <c r="L273" s="167"/>
      <c r="M273" s="172"/>
      <c r="T273" s="173"/>
      <c r="AT273" s="168" t="s">
        <v>130</v>
      </c>
      <c r="AU273" s="168" t="s">
        <v>78</v>
      </c>
      <c r="AV273" s="15" t="s">
        <v>139</v>
      </c>
      <c r="AW273" s="15" t="s">
        <v>30</v>
      </c>
      <c r="AX273" s="15" t="s">
        <v>68</v>
      </c>
      <c r="AY273" s="168" t="s">
        <v>119</v>
      </c>
    </row>
    <row r="274" spans="2:65" s="12" customFormat="1" x14ac:dyDescent="0.2">
      <c r="B274" s="146"/>
      <c r="D274" s="147" t="s">
        <v>130</v>
      </c>
      <c r="E274" s="148" t="s">
        <v>3</v>
      </c>
      <c r="F274" s="149" t="s">
        <v>181</v>
      </c>
      <c r="H274" s="150">
        <v>29.82</v>
      </c>
      <c r="I274" s="151"/>
      <c r="L274" s="146"/>
      <c r="M274" s="152"/>
      <c r="T274" s="153"/>
      <c r="AT274" s="148" t="s">
        <v>130</v>
      </c>
      <c r="AU274" s="148" t="s">
        <v>78</v>
      </c>
      <c r="AV274" s="12" t="s">
        <v>78</v>
      </c>
      <c r="AW274" s="12" t="s">
        <v>30</v>
      </c>
      <c r="AX274" s="12" t="s">
        <v>68</v>
      </c>
      <c r="AY274" s="148" t="s">
        <v>119</v>
      </c>
    </row>
    <row r="275" spans="2:65" s="14" customFormat="1" x14ac:dyDescent="0.2">
      <c r="B275" s="161"/>
      <c r="D275" s="147" t="s">
        <v>130</v>
      </c>
      <c r="E275" s="162" t="s">
        <v>3</v>
      </c>
      <c r="F275" s="163" t="s">
        <v>182</v>
      </c>
      <c r="H275" s="162" t="s">
        <v>3</v>
      </c>
      <c r="I275" s="164"/>
      <c r="L275" s="161"/>
      <c r="M275" s="165"/>
      <c r="T275" s="166"/>
      <c r="AT275" s="162" t="s">
        <v>130</v>
      </c>
      <c r="AU275" s="162" t="s">
        <v>78</v>
      </c>
      <c r="AV275" s="14" t="s">
        <v>76</v>
      </c>
      <c r="AW275" s="14" t="s">
        <v>30</v>
      </c>
      <c r="AX275" s="14" t="s">
        <v>68</v>
      </c>
      <c r="AY275" s="162" t="s">
        <v>119</v>
      </c>
    </row>
    <row r="276" spans="2:65" s="12" customFormat="1" x14ac:dyDescent="0.2">
      <c r="B276" s="146"/>
      <c r="D276" s="147" t="s">
        <v>130</v>
      </c>
      <c r="E276" s="148" t="s">
        <v>3</v>
      </c>
      <c r="F276" s="149" t="s">
        <v>183</v>
      </c>
      <c r="H276" s="150">
        <v>-0.7</v>
      </c>
      <c r="I276" s="151"/>
      <c r="L276" s="146"/>
      <c r="M276" s="152"/>
      <c r="T276" s="153"/>
      <c r="AT276" s="148" t="s">
        <v>130</v>
      </c>
      <c r="AU276" s="148" t="s">
        <v>78</v>
      </c>
      <c r="AV276" s="12" t="s">
        <v>78</v>
      </c>
      <c r="AW276" s="12" t="s">
        <v>30</v>
      </c>
      <c r="AX276" s="12" t="s">
        <v>68</v>
      </c>
      <c r="AY276" s="148" t="s">
        <v>119</v>
      </c>
    </row>
    <row r="277" spans="2:65" s="15" customFormat="1" x14ac:dyDescent="0.2">
      <c r="B277" s="167"/>
      <c r="D277" s="147" t="s">
        <v>130</v>
      </c>
      <c r="E277" s="168" t="s">
        <v>3</v>
      </c>
      <c r="F277" s="169" t="s">
        <v>162</v>
      </c>
      <c r="H277" s="170">
        <v>29.12</v>
      </c>
      <c r="I277" s="171"/>
      <c r="L277" s="167"/>
      <c r="M277" s="172"/>
      <c r="T277" s="173"/>
      <c r="AT277" s="168" t="s">
        <v>130</v>
      </c>
      <c r="AU277" s="168" t="s">
        <v>78</v>
      </c>
      <c r="AV277" s="15" t="s">
        <v>139</v>
      </c>
      <c r="AW277" s="15" t="s">
        <v>30</v>
      </c>
      <c r="AX277" s="15" t="s">
        <v>68</v>
      </c>
      <c r="AY277" s="168" t="s">
        <v>119</v>
      </c>
    </row>
    <row r="278" spans="2:65" s="14" customFormat="1" x14ac:dyDescent="0.2">
      <c r="B278" s="161"/>
      <c r="D278" s="147" t="s">
        <v>130</v>
      </c>
      <c r="E278" s="162" t="s">
        <v>3</v>
      </c>
      <c r="F278" s="163" t="s">
        <v>278</v>
      </c>
      <c r="H278" s="162" t="s">
        <v>3</v>
      </c>
      <c r="I278" s="164"/>
      <c r="L278" s="161"/>
      <c r="M278" s="165"/>
      <c r="T278" s="166"/>
      <c r="AT278" s="162" t="s">
        <v>130</v>
      </c>
      <c r="AU278" s="162" t="s">
        <v>78</v>
      </c>
      <c r="AV278" s="14" t="s">
        <v>76</v>
      </c>
      <c r="AW278" s="14" t="s">
        <v>30</v>
      </c>
      <c r="AX278" s="14" t="s">
        <v>68</v>
      </c>
      <c r="AY278" s="162" t="s">
        <v>119</v>
      </c>
    </row>
    <row r="279" spans="2:65" s="12" customFormat="1" x14ac:dyDescent="0.2">
      <c r="B279" s="146"/>
      <c r="D279" s="147" t="s">
        <v>130</v>
      </c>
      <c r="E279" s="148" t="s">
        <v>3</v>
      </c>
      <c r="F279" s="149" t="s">
        <v>279</v>
      </c>
      <c r="H279" s="150">
        <v>-3.76</v>
      </c>
      <c r="I279" s="151"/>
      <c r="L279" s="146"/>
      <c r="M279" s="152"/>
      <c r="T279" s="153"/>
      <c r="AT279" s="148" t="s">
        <v>130</v>
      </c>
      <c r="AU279" s="148" t="s">
        <v>78</v>
      </c>
      <c r="AV279" s="12" t="s">
        <v>78</v>
      </c>
      <c r="AW279" s="12" t="s">
        <v>30</v>
      </c>
      <c r="AX279" s="12" t="s">
        <v>68</v>
      </c>
      <c r="AY279" s="148" t="s">
        <v>119</v>
      </c>
    </row>
    <row r="280" spans="2:65" s="12" customFormat="1" x14ac:dyDescent="0.2">
      <c r="B280" s="146"/>
      <c r="D280" s="147" t="s">
        <v>130</v>
      </c>
      <c r="E280" s="148" t="s">
        <v>3</v>
      </c>
      <c r="F280" s="149" t="s">
        <v>280</v>
      </c>
      <c r="H280" s="150">
        <v>-16.920000000000002</v>
      </c>
      <c r="I280" s="151"/>
      <c r="L280" s="146"/>
      <c r="M280" s="152"/>
      <c r="T280" s="153"/>
      <c r="AT280" s="148" t="s">
        <v>130</v>
      </c>
      <c r="AU280" s="148" t="s">
        <v>78</v>
      </c>
      <c r="AV280" s="12" t="s">
        <v>78</v>
      </c>
      <c r="AW280" s="12" t="s">
        <v>30</v>
      </c>
      <c r="AX280" s="12" t="s">
        <v>68</v>
      </c>
      <c r="AY280" s="148" t="s">
        <v>119</v>
      </c>
    </row>
    <row r="281" spans="2:65" s="15" customFormat="1" x14ac:dyDescent="0.2">
      <c r="B281" s="167"/>
      <c r="D281" s="147" t="s">
        <v>130</v>
      </c>
      <c r="E281" s="168" t="s">
        <v>3</v>
      </c>
      <c r="F281" s="169" t="s">
        <v>162</v>
      </c>
      <c r="H281" s="170">
        <v>-20.68</v>
      </c>
      <c r="I281" s="171"/>
      <c r="L281" s="167"/>
      <c r="M281" s="172"/>
      <c r="T281" s="173"/>
      <c r="AT281" s="168" t="s">
        <v>130</v>
      </c>
      <c r="AU281" s="168" t="s">
        <v>78</v>
      </c>
      <c r="AV281" s="15" t="s">
        <v>139</v>
      </c>
      <c r="AW281" s="15" t="s">
        <v>30</v>
      </c>
      <c r="AX281" s="15" t="s">
        <v>68</v>
      </c>
      <c r="AY281" s="168" t="s">
        <v>119</v>
      </c>
    </row>
    <row r="282" spans="2:65" s="13" customFormat="1" x14ac:dyDescent="0.2">
      <c r="B282" s="154"/>
      <c r="D282" s="147" t="s">
        <v>130</v>
      </c>
      <c r="E282" s="155" t="s">
        <v>3</v>
      </c>
      <c r="F282" s="156" t="s">
        <v>132</v>
      </c>
      <c r="H282" s="157">
        <v>104.44000000000001</v>
      </c>
      <c r="I282" s="158"/>
      <c r="L282" s="154"/>
      <c r="M282" s="159"/>
      <c r="T282" s="160"/>
      <c r="AT282" s="155" t="s">
        <v>130</v>
      </c>
      <c r="AU282" s="155" t="s">
        <v>78</v>
      </c>
      <c r="AV282" s="13" t="s">
        <v>126</v>
      </c>
      <c r="AW282" s="13" t="s">
        <v>30</v>
      </c>
      <c r="AX282" s="13" t="s">
        <v>76</v>
      </c>
      <c r="AY282" s="155" t="s">
        <v>119</v>
      </c>
    </row>
    <row r="283" spans="2:65" s="1" customFormat="1" ht="24.15" customHeight="1" x14ac:dyDescent="0.2">
      <c r="B283" s="128"/>
      <c r="C283" s="129" t="s">
        <v>281</v>
      </c>
      <c r="D283" s="129" t="s">
        <v>121</v>
      </c>
      <c r="E283" s="130" t="s">
        <v>273</v>
      </c>
      <c r="F283" s="131" t="s">
        <v>274</v>
      </c>
      <c r="G283" s="132" t="s">
        <v>168</v>
      </c>
      <c r="H283" s="133">
        <v>99.4</v>
      </c>
      <c r="I283" s="134"/>
      <c r="J283" s="135">
        <f>ROUND(I283*H283,2)</f>
        <v>0</v>
      </c>
      <c r="K283" s="131" t="s">
        <v>125</v>
      </c>
      <c r="L283" s="33"/>
      <c r="M283" s="136" t="s">
        <v>3</v>
      </c>
      <c r="N283" s="137" t="s">
        <v>39</v>
      </c>
      <c r="P283" s="138">
        <f>O283*H283</f>
        <v>0</v>
      </c>
      <c r="Q283" s="138">
        <v>0</v>
      </c>
      <c r="R283" s="138">
        <f>Q283*H283</f>
        <v>0</v>
      </c>
      <c r="S283" s="138">
        <v>0</v>
      </c>
      <c r="T283" s="139">
        <f>S283*H283</f>
        <v>0</v>
      </c>
      <c r="AR283" s="140" t="s">
        <v>126</v>
      </c>
      <c r="AT283" s="140" t="s">
        <v>121</v>
      </c>
      <c r="AU283" s="140" t="s">
        <v>78</v>
      </c>
      <c r="AY283" s="18" t="s">
        <v>119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8" t="s">
        <v>76</v>
      </c>
      <c r="BK283" s="141">
        <f>ROUND(I283*H283,2)</f>
        <v>0</v>
      </c>
      <c r="BL283" s="18" t="s">
        <v>126</v>
      </c>
      <c r="BM283" s="140" t="s">
        <v>282</v>
      </c>
    </row>
    <row r="284" spans="2:65" s="1" customFormat="1" x14ac:dyDescent="0.2">
      <c r="B284" s="33"/>
      <c r="D284" s="142" t="s">
        <v>128</v>
      </c>
      <c r="F284" s="143" t="s">
        <v>276</v>
      </c>
      <c r="I284" s="144"/>
      <c r="L284" s="33"/>
      <c r="M284" s="145"/>
      <c r="T284" s="54"/>
      <c r="AT284" s="18" t="s">
        <v>128</v>
      </c>
      <c r="AU284" s="18" t="s">
        <v>78</v>
      </c>
    </row>
    <row r="285" spans="2:65" s="14" customFormat="1" x14ac:dyDescent="0.2">
      <c r="B285" s="161"/>
      <c r="D285" s="147" t="s">
        <v>130</v>
      </c>
      <c r="E285" s="162" t="s">
        <v>3</v>
      </c>
      <c r="F285" s="163" t="s">
        <v>283</v>
      </c>
      <c r="H285" s="162" t="s">
        <v>3</v>
      </c>
      <c r="I285" s="164"/>
      <c r="L285" s="161"/>
      <c r="M285" s="165"/>
      <c r="T285" s="166"/>
      <c r="AT285" s="162" t="s">
        <v>130</v>
      </c>
      <c r="AU285" s="162" t="s">
        <v>78</v>
      </c>
      <c r="AV285" s="14" t="s">
        <v>76</v>
      </c>
      <c r="AW285" s="14" t="s">
        <v>30</v>
      </c>
      <c r="AX285" s="14" t="s">
        <v>68</v>
      </c>
      <c r="AY285" s="162" t="s">
        <v>119</v>
      </c>
    </row>
    <row r="286" spans="2:65" s="14" customFormat="1" x14ac:dyDescent="0.2">
      <c r="B286" s="161"/>
      <c r="D286" s="147" t="s">
        <v>130</v>
      </c>
      <c r="E286" s="162" t="s">
        <v>3</v>
      </c>
      <c r="F286" s="163" t="s">
        <v>184</v>
      </c>
      <c r="H286" s="162" t="s">
        <v>3</v>
      </c>
      <c r="I286" s="164"/>
      <c r="L286" s="161"/>
      <c r="M286" s="165"/>
      <c r="T286" s="166"/>
      <c r="AT286" s="162" t="s">
        <v>130</v>
      </c>
      <c r="AU286" s="162" t="s">
        <v>78</v>
      </c>
      <c r="AV286" s="14" t="s">
        <v>76</v>
      </c>
      <c r="AW286" s="14" t="s">
        <v>30</v>
      </c>
      <c r="AX286" s="14" t="s">
        <v>68</v>
      </c>
      <c r="AY286" s="162" t="s">
        <v>119</v>
      </c>
    </row>
    <row r="287" spans="2:65" s="12" customFormat="1" x14ac:dyDescent="0.2">
      <c r="B287" s="146"/>
      <c r="D287" s="147" t="s">
        <v>130</v>
      </c>
      <c r="E287" s="148" t="s">
        <v>3</v>
      </c>
      <c r="F287" s="149" t="s">
        <v>185</v>
      </c>
      <c r="H287" s="150">
        <v>177.5</v>
      </c>
      <c r="I287" s="151"/>
      <c r="L287" s="146"/>
      <c r="M287" s="152"/>
      <c r="T287" s="153"/>
      <c r="AT287" s="148" t="s">
        <v>130</v>
      </c>
      <c r="AU287" s="148" t="s">
        <v>78</v>
      </c>
      <c r="AV287" s="12" t="s">
        <v>78</v>
      </c>
      <c r="AW287" s="12" t="s">
        <v>30</v>
      </c>
      <c r="AX287" s="12" t="s">
        <v>68</v>
      </c>
      <c r="AY287" s="148" t="s">
        <v>119</v>
      </c>
    </row>
    <row r="288" spans="2:65" s="15" customFormat="1" x14ac:dyDescent="0.2">
      <c r="B288" s="167"/>
      <c r="D288" s="147" t="s">
        <v>130</v>
      </c>
      <c r="E288" s="168" t="s">
        <v>3</v>
      </c>
      <c r="F288" s="169" t="s">
        <v>162</v>
      </c>
      <c r="H288" s="170">
        <v>177.5</v>
      </c>
      <c r="I288" s="171"/>
      <c r="L288" s="167"/>
      <c r="M288" s="172"/>
      <c r="T288" s="173"/>
      <c r="AT288" s="168" t="s">
        <v>130</v>
      </c>
      <c r="AU288" s="168" t="s">
        <v>78</v>
      </c>
      <c r="AV288" s="15" t="s">
        <v>139</v>
      </c>
      <c r="AW288" s="15" t="s">
        <v>30</v>
      </c>
      <c r="AX288" s="15" t="s">
        <v>68</v>
      </c>
      <c r="AY288" s="168" t="s">
        <v>119</v>
      </c>
    </row>
    <row r="289" spans="2:65" s="14" customFormat="1" x14ac:dyDescent="0.2">
      <c r="B289" s="161"/>
      <c r="D289" s="147" t="s">
        <v>130</v>
      </c>
      <c r="E289" s="162" t="s">
        <v>3</v>
      </c>
      <c r="F289" s="163" t="s">
        <v>278</v>
      </c>
      <c r="H289" s="162" t="s">
        <v>3</v>
      </c>
      <c r="I289" s="164"/>
      <c r="L289" s="161"/>
      <c r="M289" s="165"/>
      <c r="T289" s="166"/>
      <c r="AT289" s="162" t="s">
        <v>130</v>
      </c>
      <c r="AU289" s="162" t="s">
        <v>78</v>
      </c>
      <c r="AV289" s="14" t="s">
        <v>76</v>
      </c>
      <c r="AW289" s="14" t="s">
        <v>30</v>
      </c>
      <c r="AX289" s="14" t="s">
        <v>68</v>
      </c>
      <c r="AY289" s="162" t="s">
        <v>119</v>
      </c>
    </row>
    <row r="290" spans="2:65" s="12" customFormat="1" x14ac:dyDescent="0.2">
      <c r="B290" s="146"/>
      <c r="D290" s="147" t="s">
        <v>130</v>
      </c>
      <c r="E290" s="148" t="s">
        <v>3</v>
      </c>
      <c r="F290" s="149" t="s">
        <v>284</v>
      </c>
      <c r="H290" s="150">
        <v>-14.2</v>
      </c>
      <c r="I290" s="151"/>
      <c r="L290" s="146"/>
      <c r="M290" s="152"/>
      <c r="T290" s="153"/>
      <c r="AT290" s="148" t="s">
        <v>130</v>
      </c>
      <c r="AU290" s="148" t="s">
        <v>78</v>
      </c>
      <c r="AV290" s="12" t="s">
        <v>78</v>
      </c>
      <c r="AW290" s="12" t="s">
        <v>30</v>
      </c>
      <c r="AX290" s="12" t="s">
        <v>68</v>
      </c>
      <c r="AY290" s="148" t="s">
        <v>119</v>
      </c>
    </row>
    <row r="291" spans="2:65" s="12" customFormat="1" x14ac:dyDescent="0.2">
      <c r="B291" s="146"/>
      <c r="D291" s="147" t="s">
        <v>130</v>
      </c>
      <c r="E291" s="148" t="s">
        <v>3</v>
      </c>
      <c r="F291" s="149" t="s">
        <v>285</v>
      </c>
      <c r="H291" s="150">
        <v>-63.9</v>
      </c>
      <c r="I291" s="151"/>
      <c r="L291" s="146"/>
      <c r="M291" s="152"/>
      <c r="T291" s="153"/>
      <c r="AT291" s="148" t="s">
        <v>130</v>
      </c>
      <c r="AU291" s="148" t="s">
        <v>78</v>
      </c>
      <c r="AV291" s="12" t="s">
        <v>78</v>
      </c>
      <c r="AW291" s="12" t="s">
        <v>30</v>
      </c>
      <c r="AX291" s="12" t="s">
        <v>68</v>
      </c>
      <c r="AY291" s="148" t="s">
        <v>119</v>
      </c>
    </row>
    <row r="292" spans="2:65" s="15" customFormat="1" x14ac:dyDescent="0.2">
      <c r="B292" s="167"/>
      <c r="D292" s="147" t="s">
        <v>130</v>
      </c>
      <c r="E292" s="168" t="s">
        <v>3</v>
      </c>
      <c r="F292" s="169" t="s">
        <v>162</v>
      </c>
      <c r="H292" s="170">
        <v>-78.099999999999994</v>
      </c>
      <c r="I292" s="171"/>
      <c r="L292" s="167"/>
      <c r="M292" s="172"/>
      <c r="T292" s="173"/>
      <c r="AT292" s="168" t="s">
        <v>130</v>
      </c>
      <c r="AU292" s="168" t="s">
        <v>78</v>
      </c>
      <c r="AV292" s="15" t="s">
        <v>139</v>
      </c>
      <c r="AW292" s="15" t="s">
        <v>30</v>
      </c>
      <c r="AX292" s="15" t="s">
        <v>68</v>
      </c>
      <c r="AY292" s="168" t="s">
        <v>119</v>
      </c>
    </row>
    <row r="293" spans="2:65" s="13" customFormat="1" x14ac:dyDescent="0.2">
      <c r="B293" s="154"/>
      <c r="D293" s="147" t="s">
        <v>130</v>
      </c>
      <c r="E293" s="155" t="s">
        <v>3</v>
      </c>
      <c r="F293" s="156" t="s">
        <v>132</v>
      </c>
      <c r="H293" s="157">
        <v>99.4</v>
      </c>
      <c r="I293" s="158"/>
      <c r="L293" s="154"/>
      <c r="M293" s="159"/>
      <c r="T293" s="160"/>
      <c r="AT293" s="155" t="s">
        <v>130</v>
      </c>
      <c r="AU293" s="155" t="s">
        <v>78</v>
      </c>
      <c r="AV293" s="13" t="s">
        <v>126</v>
      </c>
      <c r="AW293" s="13" t="s">
        <v>30</v>
      </c>
      <c r="AX293" s="13" t="s">
        <v>76</v>
      </c>
      <c r="AY293" s="155" t="s">
        <v>119</v>
      </c>
    </row>
    <row r="294" spans="2:65" s="1" customFormat="1" ht="16.5" customHeight="1" x14ac:dyDescent="0.2">
      <c r="B294" s="128"/>
      <c r="C294" s="174" t="s">
        <v>286</v>
      </c>
      <c r="D294" s="174" t="s">
        <v>287</v>
      </c>
      <c r="E294" s="175" t="s">
        <v>288</v>
      </c>
      <c r="F294" s="176" t="s">
        <v>289</v>
      </c>
      <c r="G294" s="177" t="s">
        <v>264</v>
      </c>
      <c r="H294" s="178">
        <v>214.70400000000001</v>
      </c>
      <c r="I294" s="179"/>
      <c r="J294" s="180">
        <f>ROUND(I294*H294,2)</f>
        <v>0</v>
      </c>
      <c r="K294" s="176" t="s">
        <v>125</v>
      </c>
      <c r="L294" s="181"/>
      <c r="M294" s="182" t="s">
        <v>3</v>
      </c>
      <c r="N294" s="183" t="s">
        <v>39</v>
      </c>
      <c r="P294" s="138">
        <f>O294*H294</f>
        <v>0</v>
      </c>
      <c r="Q294" s="138">
        <v>0</v>
      </c>
      <c r="R294" s="138">
        <f>Q294*H294</f>
        <v>0</v>
      </c>
      <c r="S294" s="138">
        <v>0</v>
      </c>
      <c r="T294" s="139">
        <f>S294*H294</f>
        <v>0</v>
      </c>
      <c r="AR294" s="140" t="s">
        <v>187</v>
      </c>
      <c r="AT294" s="140" t="s">
        <v>287</v>
      </c>
      <c r="AU294" s="140" t="s">
        <v>78</v>
      </c>
      <c r="AY294" s="18" t="s">
        <v>119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8" t="s">
        <v>76</v>
      </c>
      <c r="BK294" s="141">
        <f>ROUND(I294*H294,2)</f>
        <v>0</v>
      </c>
      <c r="BL294" s="18" t="s">
        <v>126</v>
      </c>
      <c r="BM294" s="140" t="s">
        <v>290</v>
      </c>
    </row>
    <row r="295" spans="2:65" s="12" customFormat="1" x14ac:dyDescent="0.2">
      <c r="B295" s="146"/>
      <c r="D295" s="147" t="s">
        <v>130</v>
      </c>
      <c r="E295" s="148" t="s">
        <v>3</v>
      </c>
      <c r="F295" s="149" t="s">
        <v>291</v>
      </c>
      <c r="H295" s="150">
        <v>214.70400000000001</v>
      </c>
      <c r="I295" s="151"/>
      <c r="L295" s="146"/>
      <c r="M295" s="152"/>
      <c r="T295" s="153"/>
      <c r="AT295" s="148" t="s">
        <v>130</v>
      </c>
      <c r="AU295" s="148" t="s">
        <v>78</v>
      </c>
      <c r="AV295" s="12" t="s">
        <v>78</v>
      </c>
      <c r="AW295" s="12" t="s">
        <v>30</v>
      </c>
      <c r="AX295" s="12" t="s">
        <v>68</v>
      </c>
      <c r="AY295" s="148" t="s">
        <v>119</v>
      </c>
    </row>
    <row r="296" spans="2:65" s="13" customFormat="1" x14ac:dyDescent="0.2">
      <c r="B296" s="154"/>
      <c r="D296" s="147" t="s">
        <v>130</v>
      </c>
      <c r="E296" s="155" t="s">
        <v>3</v>
      </c>
      <c r="F296" s="156" t="s">
        <v>132</v>
      </c>
      <c r="H296" s="157">
        <v>214.70400000000001</v>
      </c>
      <c r="I296" s="158"/>
      <c r="L296" s="154"/>
      <c r="M296" s="159"/>
      <c r="T296" s="160"/>
      <c r="AT296" s="155" t="s">
        <v>130</v>
      </c>
      <c r="AU296" s="155" t="s">
        <v>78</v>
      </c>
      <c r="AV296" s="13" t="s">
        <v>126</v>
      </c>
      <c r="AW296" s="13" t="s">
        <v>30</v>
      </c>
      <c r="AX296" s="13" t="s">
        <v>76</v>
      </c>
      <c r="AY296" s="155" t="s">
        <v>119</v>
      </c>
    </row>
    <row r="297" spans="2:65" s="1" customFormat="1" ht="37.799999999999997" customHeight="1" x14ac:dyDescent="0.2">
      <c r="B297" s="128"/>
      <c r="C297" s="129" t="s">
        <v>292</v>
      </c>
      <c r="D297" s="129" t="s">
        <v>121</v>
      </c>
      <c r="E297" s="130" t="s">
        <v>293</v>
      </c>
      <c r="F297" s="131" t="s">
        <v>294</v>
      </c>
      <c r="G297" s="132" t="s">
        <v>168</v>
      </c>
      <c r="H297" s="133">
        <v>80.775000000000006</v>
      </c>
      <c r="I297" s="134"/>
      <c r="J297" s="135">
        <f>ROUND(I297*H297,2)</f>
        <v>0</v>
      </c>
      <c r="K297" s="131" t="s">
        <v>125</v>
      </c>
      <c r="L297" s="33"/>
      <c r="M297" s="136" t="s">
        <v>3</v>
      </c>
      <c r="N297" s="137" t="s">
        <v>39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126</v>
      </c>
      <c r="AT297" s="140" t="s">
        <v>121</v>
      </c>
      <c r="AU297" s="140" t="s">
        <v>78</v>
      </c>
      <c r="AY297" s="18" t="s">
        <v>119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8" t="s">
        <v>76</v>
      </c>
      <c r="BK297" s="141">
        <f>ROUND(I297*H297,2)</f>
        <v>0</v>
      </c>
      <c r="BL297" s="18" t="s">
        <v>126</v>
      </c>
      <c r="BM297" s="140" t="s">
        <v>295</v>
      </c>
    </row>
    <row r="298" spans="2:65" s="1" customFormat="1" x14ac:dyDescent="0.2">
      <c r="B298" s="33"/>
      <c r="D298" s="142" t="s">
        <v>128</v>
      </c>
      <c r="F298" s="143" t="s">
        <v>296</v>
      </c>
      <c r="I298" s="144"/>
      <c r="L298" s="33"/>
      <c r="M298" s="145"/>
      <c r="T298" s="54"/>
      <c r="AT298" s="18" t="s">
        <v>128</v>
      </c>
      <c r="AU298" s="18" t="s">
        <v>78</v>
      </c>
    </row>
    <row r="299" spans="2:65" s="12" customFormat="1" x14ac:dyDescent="0.2">
      <c r="B299" s="146"/>
      <c r="D299" s="147" t="s">
        <v>130</v>
      </c>
      <c r="E299" s="148" t="s">
        <v>3</v>
      </c>
      <c r="F299" s="149" t="s">
        <v>297</v>
      </c>
      <c r="H299" s="150">
        <v>80.775000000000006</v>
      </c>
      <c r="I299" s="151"/>
      <c r="L299" s="146"/>
      <c r="M299" s="152"/>
      <c r="T299" s="153"/>
      <c r="AT299" s="148" t="s">
        <v>130</v>
      </c>
      <c r="AU299" s="148" t="s">
        <v>78</v>
      </c>
      <c r="AV299" s="12" t="s">
        <v>78</v>
      </c>
      <c r="AW299" s="12" t="s">
        <v>30</v>
      </c>
      <c r="AX299" s="12" t="s">
        <v>68</v>
      </c>
      <c r="AY299" s="148" t="s">
        <v>119</v>
      </c>
    </row>
    <row r="300" spans="2:65" s="13" customFormat="1" x14ac:dyDescent="0.2">
      <c r="B300" s="154"/>
      <c r="D300" s="147" t="s">
        <v>130</v>
      </c>
      <c r="E300" s="155" t="s">
        <v>3</v>
      </c>
      <c r="F300" s="156" t="s">
        <v>132</v>
      </c>
      <c r="H300" s="157">
        <v>80.775000000000006</v>
      </c>
      <c r="I300" s="158"/>
      <c r="L300" s="154"/>
      <c r="M300" s="159"/>
      <c r="T300" s="160"/>
      <c r="AT300" s="155" t="s">
        <v>130</v>
      </c>
      <c r="AU300" s="155" t="s">
        <v>78</v>
      </c>
      <c r="AV300" s="13" t="s">
        <v>126</v>
      </c>
      <c r="AW300" s="13" t="s">
        <v>30</v>
      </c>
      <c r="AX300" s="13" t="s">
        <v>76</v>
      </c>
      <c r="AY300" s="155" t="s">
        <v>119</v>
      </c>
    </row>
    <row r="301" spans="2:65" s="1" customFormat="1" ht="16.5" customHeight="1" x14ac:dyDescent="0.2">
      <c r="B301" s="128"/>
      <c r="C301" s="174" t="s">
        <v>298</v>
      </c>
      <c r="D301" s="174" t="s">
        <v>287</v>
      </c>
      <c r="E301" s="175" t="s">
        <v>299</v>
      </c>
      <c r="F301" s="176" t="s">
        <v>300</v>
      </c>
      <c r="G301" s="177" t="s">
        <v>264</v>
      </c>
      <c r="H301" s="178">
        <v>174.47399999999999</v>
      </c>
      <c r="I301" s="179"/>
      <c r="J301" s="180">
        <f>ROUND(I301*H301,2)</f>
        <v>0</v>
      </c>
      <c r="K301" s="176" t="s">
        <v>125</v>
      </c>
      <c r="L301" s="181"/>
      <c r="M301" s="182" t="s">
        <v>3</v>
      </c>
      <c r="N301" s="183" t="s">
        <v>39</v>
      </c>
      <c r="P301" s="138">
        <f>O301*H301</f>
        <v>0</v>
      </c>
      <c r="Q301" s="138">
        <v>1</v>
      </c>
      <c r="R301" s="138">
        <f>Q301*H301</f>
        <v>174.47399999999999</v>
      </c>
      <c r="S301" s="138">
        <v>0</v>
      </c>
      <c r="T301" s="139">
        <f>S301*H301</f>
        <v>0</v>
      </c>
      <c r="AR301" s="140" t="s">
        <v>187</v>
      </c>
      <c r="AT301" s="140" t="s">
        <v>287</v>
      </c>
      <c r="AU301" s="140" t="s">
        <v>78</v>
      </c>
      <c r="AY301" s="18" t="s">
        <v>119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8" t="s">
        <v>76</v>
      </c>
      <c r="BK301" s="141">
        <f>ROUND(I301*H301,2)</f>
        <v>0</v>
      </c>
      <c r="BL301" s="18" t="s">
        <v>126</v>
      </c>
      <c r="BM301" s="140" t="s">
        <v>301</v>
      </c>
    </row>
    <row r="302" spans="2:65" s="12" customFormat="1" x14ac:dyDescent="0.2">
      <c r="B302" s="146"/>
      <c r="D302" s="147" t="s">
        <v>130</v>
      </c>
      <c r="E302" s="148" t="s">
        <v>3</v>
      </c>
      <c r="F302" s="149" t="s">
        <v>302</v>
      </c>
      <c r="H302" s="150">
        <v>174.47399999999999</v>
      </c>
      <c r="I302" s="151"/>
      <c r="L302" s="146"/>
      <c r="M302" s="152"/>
      <c r="T302" s="153"/>
      <c r="AT302" s="148" t="s">
        <v>130</v>
      </c>
      <c r="AU302" s="148" t="s">
        <v>78</v>
      </c>
      <c r="AV302" s="12" t="s">
        <v>78</v>
      </c>
      <c r="AW302" s="12" t="s">
        <v>30</v>
      </c>
      <c r="AX302" s="12" t="s">
        <v>68</v>
      </c>
      <c r="AY302" s="148" t="s">
        <v>119</v>
      </c>
    </row>
    <row r="303" spans="2:65" s="13" customFormat="1" x14ac:dyDescent="0.2">
      <c r="B303" s="154"/>
      <c r="D303" s="147" t="s">
        <v>130</v>
      </c>
      <c r="E303" s="155" t="s">
        <v>3</v>
      </c>
      <c r="F303" s="156" t="s">
        <v>132</v>
      </c>
      <c r="H303" s="157">
        <v>174.47399999999999</v>
      </c>
      <c r="I303" s="158"/>
      <c r="L303" s="154"/>
      <c r="M303" s="159"/>
      <c r="T303" s="160"/>
      <c r="AT303" s="155" t="s">
        <v>130</v>
      </c>
      <c r="AU303" s="155" t="s">
        <v>78</v>
      </c>
      <c r="AV303" s="13" t="s">
        <v>126</v>
      </c>
      <c r="AW303" s="13" t="s">
        <v>30</v>
      </c>
      <c r="AX303" s="13" t="s">
        <v>76</v>
      </c>
      <c r="AY303" s="155" t="s">
        <v>119</v>
      </c>
    </row>
    <row r="304" spans="2:65" s="1" customFormat="1" ht="24.15" customHeight="1" x14ac:dyDescent="0.2">
      <c r="B304" s="128"/>
      <c r="C304" s="129" t="s">
        <v>303</v>
      </c>
      <c r="D304" s="129" t="s">
        <v>121</v>
      </c>
      <c r="E304" s="130" t="s">
        <v>304</v>
      </c>
      <c r="F304" s="131" t="s">
        <v>305</v>
      </c>
      <c r="G304" s="132" t="s">
        <v>155</v>
      </c>
      <c r="H304" s="133">
        <v>36</v>
      </c>
      <c r="I304" s="134"/>
      <c r="J304" s="135">
        <f>ROUND(I304*H304,2)</f>
        <v>0</v>
      </c>
      <c r="K304" s="131" t="s">
        <v>125</v>
      </c>
      <c r="L304" s="33"/>
      <c r="M304" s="136" t="s">
        <v>3</v>
      </c>
      <c r="N304" s="137" t="s">
        <v>39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126</v>
      </c>
      <c r="AT304" s="140" t="s">
        <v>121</v>
      </c>
      <c r="AU304" s="140" t="s">
        <v>78</v>
      </c>
      <c r="AY304" s="18" t="s">
        <v>119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8" t="s">
        <v>76</v>
      </c>
      <c r="BK304" s="141">
        <f>ROUND(I304*H304,2)</f>
        <v>0</v>
      </c>
      <c r="BL304" s="18" t="s">
        <v>126</v>
      </c>
      <c r="BM304" s="140" t="s">
        <v>306</v>
      </c>
    </row>
    <row r="305" spans="2:65" s="1" customFormat="1" x14ac:dyDescent="0.2">
      <c r="B305" s="33"/>
      <c r="D305" s="142" t="s">
        <v>128</v>
      </c>
      <c r="F305" s="143" t="s">
        <v>307</v>
      </c>
      <c r="I305" s="144"/>
      <c r="L305" s="33"/>
      <c r="M305" s="145"/>
      <c r="T305" s="54"/>
      <c r="AT305" s="18" t="s">
        <v>128</v>
      </c>
      <c r="AU305" s="18" t="s">
        <v>78</v>
      </c>
    </row>
    <row r="306" spans="2:65" s="14" customFormat="1" x14ac:dyDescent="0.2">
      <c r="B306" s="161"/>
      <c r="D306" s="147" t="s">
        <v>130</v>
      </c>
      <c r="E306" s="162" t="s">
        <v>3</v>
      </c>
      <c r="F306" s="163" t="s">
        <v>158</v>
      </c>
      <c r="H306" s="162" t="s">
        <v>3</v>
      </c>
      <c r="I306" s="164"/>
      <c r="L306" s="161"/>
      <c r="M306" s="165"/>
      <c r="T306" s="166"/>
      <c r="AT306" s="162" t="s">
        <v>130</v>
      </c>
      <c r="AU306" s="162" t="s">
        <v>78</v>
      </c>
      <c r="AV306" s="14" t="s">
        <v>76</v>
      </c>
      <c r="AW306" s="14" t="s">
        <v>30</v>
      </c>
      <c r="AX306" s="14" t="s">
        <v>68</v>
      </c>
      <c r="AY306" s="162" t="s">
        <v>119</v>
      </c>
    </row>
    <row r="307" spans="2:65" s="14" customFormat="1" x14ac:dyDescent="0.2">
      <c r="B307" s="161"/>
      <c r="D307" s="147" t="s">
        <v>130</v>
      </c>
      <c r="E307" s="162" t="s">
        <v>3</v>
      </c>
      <c r="F307" s="163" t="s">
        <v>159</v>
      </c>
      <c r="H307" s="162" t="s">
        <v>3</v>
      </c>
      <c r="I307" s="164"/>
      <c r="L307" s="161"/>
      <c r="M307" s="165"/>
      <c r="T307" s="166"/>
      <c r="AT307" s="162" t="s">
        <v>130</v>
      </c>
      <c r="AU307" s="162" t="s">
        <v>78</v>
      </c>
      <c r="AV307" s="14" t="s">
        <v>76</v>
      </c>
      <c r="AW307" s="14" t="s">
        <v>30</v>
      </c>
      <c r="AX307" s="14" t="s">
        <v>68</v>
      </c>
      <c r="AY307" s="162" t="s">
        <v>119</v>
      </c>
    </row>
    <row r="308" spans="2:65" s="12" customFormat="1" x14ac:dyDescent="0.2">
      <c r="B308" s="146"/>
      <c r="D308" s="147" t="s">
        <v>130</v>
      </c>
      <c r="E308" s="148" t="s">
        <v>3</v>
      </c>
      <c r="F308" s="149" t="s">
        <v>160</v>
      </c>
      <c r="H308" s="150">
        <v>13</v>
      </c>
      <c r="I308" s="151"/>
      <c r="L308" s="146"/>
      <c r="M308" s="152"/>
      <c r="T308" s="153"/>
      <c r="AT308" s="148" t="s">
        <v>130</v>
      </c>
      <c r="AU308" s="148" t="s">
        <v>78</v>
      </c>
      <c r="AV308" s="12" t="s">
        <v>78</v>
      </c>
      <c r="AW308" s="12" t="s">
        <v>30</v>
      </c>
      <c r="AX308" s="12" t="s">
        <v>68</v>
      </c>
      <c r="AY308" s="148" t="s">
        <v>119</v>
      </c>
    </row>
    <row r="309" spans="2:65" s="12" customFormat="1" x14ac:dyDescent="0.2">
      <c r="B309" s="146"/>
      <c r="D309" s="147" t="s">
        <v>130</v>
      </c>
      <c r="E309" s="148" t="s">
        <v>3</v>
      </c>
      <c r="F309" s="149" t="s">
        <v>161</v>
      </c>
      <c r="H309" s="150">
        <v>9</v>
      </c>
      <c r="I309" s="151"/>
      <c r="L309" s="146"/>
      <c r="M309" s="152"/>
      <c r="T309" s="153"/>
      <c r="AT309" s="148" t="s">
        <v>130</v>
      </c>
      <c r="AU309" s="148" t="s">
        <v>78</v>
      </c>
      <c r="AV309" s="12" t="s">
        <v>78</v>
      </c>
      <c r="AW309" s="12" t="s">
        <v>30</v>
      </c>
      <c r="AX309" s="12" t="s">
        <v>68</v>
      </c>
      <c r="AY309" s="148" t="s">
        <v>119</v>
      </c>
    </row>
    <row r="310" spans="2:65" s="15" customFormat="1" x14ac:dyDescent="0.2">
      <c r="B310" s="167"/>
      <c r="D310" s="147" t="s">
        <v>130</v>
      </c>
      <c r="E310" s="168" t="s">
        <v>3</v>
      </c>
      <c r="F310" s="169" t="s">
        <v>162</v>
      </c>
      <c r="H310" s="170">
        <v>22</v>
      </c>
      <c r="I310" s="171"/>
      <c r="L310" s="167"/>
      <c r="M310" s="172"/>
      <c r="T310" s="173"/>
      <c r="AT310" s="168" t="s">
        <v>130</v>
      </c>
      <c r="AU310" s="168" t="s">
        <v>78</v>
      </c>
      <c r="AV310" s="15" t="s">
        <v>139</v>
      </c>
      <c r="AW310" s="15" t="s">
        <v>30</v>
      </c>
      <c r="AX310" s="15" t="s">
        <v>68</v>
      </c>
      <c r="AY310" s="168" t="s">
        <v>119</v>
      </c>
    </row>
    <row r="311" spans="2:65" s="14" customFormat="1" x14ac:dyDescent="0.2">
      <c r="B311" s="161"/>
      <c r="D311" s="147" t="s">
        <v>130</v>
      </c>
      <c r="E311" s="162" t="s">
        <v>3</v>
      </c>
      <c r="F311" s="163" t="s">
        <v>163</v>
      </c>
      <c r="H311" s="162" t="s">
        <v>3</v>
      </c>
      <c r="I311" s="164"/>
      <c r="L311" s="161"/>
      <c r="M311" s="165"/>
      <c r="T311" s="166"/>
      <c r="AT311" s="162" t="s">
        <v>130</v>
      </c>
      <c r="AU311" s="162" t="s">
        <v>78</v>
      </c>
      <c r="AV311" s="14" t="s">
        <v>76</v>
      </c>
      <c r="AW311" s="14" t="s">
        <v>30</v>
      </c>
      <c r="AX311" s="14" t="s">
        <v>68</v>
      </c>
      <c r="AY311" s="162" t="s">
        <v>119</v>
      </c>
    </row>
    <row r="312" spans="2:65" s="12" customFormat="1" x14ac:dyDescent="0.2">
      <c r="B312" s="146"/>
      <c r="D312" s="147" t="s">
        <v>130</v>
      </c>
      <c r="E312" s="148" t="s">
        <v>3</v>
      </c>
      <c r="F312" s="149" t="s">
        <v>164</v>
      </c>
      <c r="H312" s="150">
        <v>14</v>
      </c>
      <c r="I312" s="151"/>
      <c r="L312" s="146"/>
      <c r="M312" s="152"/>
      <c r="T312" s="153"/>
      <c r="AT312" s="148" t="s">
        <v>130</v>
      </c>
      <c r="AU312" s="148" t="s">
        <v>78</v>
      </c>
      <c r="AV312" s="12" t="s">
        <v>78</v>
      </c>
      <c r="AW312" s="12" t="s">
        <v>30</v>
      </c>
      <c r="AX312" s="12" t="s">
        <v>68</v>
      </c>
      <c r="AY312" s="148" t="s">
        <v>119</v>
      </c>
    </row>
    <row r="313" spans="2:65" s="15" customFormat="1" x14ac:dyDescent="0.2">
      <c r="B313" s="167"/>
      <c r="D313" s="147" t="s">
        <v>130</v>
      </c>
      <c r="E313" s="168" t="s">
        <v>3</v>
      </c>
      <c r="F313" s="169" t="s">
        <v>162</v>
      </c>
      <c r="H313" s="170">
        <v>14</v>
      </c>
      <c r="I313" s="171"/>
      <c r="L313" s="167"/>
      <c r="M313" s="172"/>
      <c r="T313" s="173"/>
      <c r="AT313" s="168" t="s">
        <v>130</v>
      </c>
      <c r="AU313" s="168" t="s">
        <v>78</v>
      </c>
      <c r="AV313" s="15" t="s">
        <v>139</v>
      </c>
      <c r="AW313" s="15" t="s">
        <v>30</v>
      </c>
      <c r="AX313" s="15" t="s">
        <v>68</v>
      </c>
      <c r="AY313" s="168" t="s">
        <v>119</v>
      </c>
    </row>
    <row r="314" spans="2:65" s="13" customFormat="1" x14ac:dyDescent="0.2">
      <c r="B314" s="154"/>
      <c r="D314" s="147" t="s">
        <v>130</v>
      </c>
      <c r="E314" s="155" t="s">
        <v>3</v>
      </c>
      <c r="F314" s="156" t="s">
        <v>132</v>
      </c>
      <c r="H314" s="157">
        <v>36</v>
      </c>
      <c r="I314" s="158"/>
      <c r="L314" s="154"/>
      <c r="M314" s="159"/>
      <c r="T314" s="160"/>
      <c r="AT314" s="155" t="s">
        <v>130</v>
      </c>
      <c r="AU314" s="155" t="s">
        <v>78</v>
      </c>
      <c r="AV314" s="13" t="s">
        <v>126</v>
      </c>
      <c r="AW314" s="13" t="s">
        <v>30</v>
      </c>
      <c r="AX314" s="13" t="s">
        <v>76</v>
      </c>
      <c r="AY314" s="155" t="s">
        <v>119</v>
      </c>
    </row>
    <row r="315" spans="2:65" s="1" customFormat="1" ht="24.15" customHeight="1" x14ac:dyDescent="0.2">
      <c r="B315" s="128"/>
      <c r="C315" s="129" t="s">
        <v>308</v>
      </c>
      <c r="D315" s="129" t="s">
        <v>121</v>
      </c>
      <c r="E315" s="130" t="s">
        <v>309</v>
      </c>
      <c r="F315" s="131" t="s">
        <v>310</v>
      </c>
      <c r="G315" s="132" t="s">
        <v>155</v>
      </c>
      <c r="H315" s="133">
        <v>36</v>
      </c>
      <c r="I315" s="134"/>
      <c r="J315" s="135">
        <f>ROUND(I315*H315,2)</f>
        <v>0</v>
      </c>
      <c r="K315" s="131" t="s">
        <v>125</v>
      </c>
      <c r="L315" s="33"/>
      <c r="M315" s="136" t="s">
        <v>3</v>
      </c>
      <c r="N315" s="137" t="s">
        <v>39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126</v>
      </c>
      <c r="AT315" s="140" t="s">
        <v>121</v>
      </c>
      <c r="AU315" s="140" t="s">
        <v>78</v>
      </c>
      <c r="AY315" s="18" t="s">
        <v>119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8" t="s">
        <v>76</v>
      </c>
      <c r="BK315" s="141">
        <f>ROUND(I315*H315,2)</f>
        <v>0</v>
      </c>
      <c r="BL315" s="18" t="s">
        <v>126</v>
      </c>
      <c r="BM315" s="140" t="s">
        <v>311</v>
      </c>
    </row>
    <row r="316" spans="2:65" s="1" customFormat="1" x14ac:dyDescent="0.2">
      <c r="B316" s="33"/>
      <c r="D316" s="142" t="s">
        <v>128</v>
      </c>
      <c r="F316" s="143" t="s">
        <v>312</v>
      </c>
      <c r="I316" s="144"/>
      <c r="L316" s="33"/>
      <c r="M316" s="145"/>
      <c r="T316" s="54"/>
      <c r="AT316" s="18" t="s">
        <v>128</v>
      </c>
      <c r="AU316" s="18" t="s">
        <v>78</v>
      </c>
    </row>
    <row r="317" spans="2:65" s="14" customFormat="1" x14ac:dyDescent="0.2">
      <c r="B317" s="161"/>
      <c r="D317" s="147" t="s">
        <v>130</v>
      </c>
      <c r="E317" s="162" t="s">
        <v>3</v>
      </c>
      <c r="F317" s="163" t="s">
        <v>158</v>
      </c>
      <c r="H317" s="162" t="s">
        <v>3</v>
      </c>
      <c r="I317" s="164"/>
      <c r="L317" s="161"/>
      <c r="M317" s="165"/>
      <c r="T317" s="166"/>
      <c r="AT317" s="162" t="s">
        <v>130</v>
      </c>
      <c r="AU317" s="162" t="s">
        <v>78</v>
      </c>
      <c r="AV317" s="14" t="s">
        <v>76</v>
      </c>
      <c r="AW317" s="14" t="s">
        <v>30</v>
      </c>
      <c r="AX317" s="14" t="s">
        <v>68</v>
      </c>
      <c r="AY317" s="162" t="s">
        <v>119</v>
      </c>
    </row>
    <row r="318" spans="2:65" s="14" customFormat="1" x14ac:dyDescent="0.2">
      <c r="B318" s="161"/>
      <c r="D318" s="147" t="s">
        <v>130</v>
      </c>
      <c r="E318" s="162" t="s">
        <v>3</v>
      </c>
      <c r="F318" s="163" t="s">
        <v>159</v>
      </c>
      <c r="H318" s="162" t="s">
        <v>3</v>
      </c>
      <c r="I318" s="164"/>
      <c r="L318" s="161"/>
      <c r="M318" s="165"/>
      <c r="T318" s="166"/>
      <c r="AT318" s="162" t="s">
        <v>130</v>
      </c>
      <c r="AU318" s="162" t="s">
        <v>78</v>
      </c>
      <c r="AV318" s="14" t="s">
        <v>76</v>
      </c>
      <c r="AW318" s="14" t="s">
        <v>30</v>
      </c>
      <c r="AX318" s="14" t="s">
        <v>68</v>
      </c>
      <c r="AY318" s="162" t="s">
        <v>119</v>
      </c>
    </row>
    <row r="319" spans="2:65" s="12" customFormat="1" x14ac:dyDescent="0.2">
      <c r="B319" s="146"/>
      <c r="D319" s="147" t="s">
        <v>130</v>
      </c>
      <c r="E319" s="148" t="s">
        <v>3</v>
      </c>
      <c r="F319" s="149" t="s">
        <v>160</v>
      </c>
      <c r="H319" s="150">
        <v>13</v>
      </c>
      <c r="I319" s="151"/>
      <c r="L319" s="146"/>
      <c r="M319" s="152"/>
      <c r="T319" s="153"/>
      <c r="AT319" s="148" t="s">
        <v>130</v>
      </c>
      <c r="AU319" s="148" t="s">
        <v>78</v>
      </c>
      <c r="AV319" s="12" t="s">
        <v>78</v>
      </c>
      <c r="AW319" s="12" t="s">
        <v>30</v>
      </c>
      <c r="AX319" s="12" t="s">
        <v>68</v>
      </c>
      <c r="AY319" s="148" t="s">
        <v>119</v>
      </c>
    </row>
    <row r="320" spans="2:65" s="12" customFormat="1" x14ac:dyDescent="0.2">
      <c r="B320" s="146"/>
      <c r="D320" s="147" t="s">
        <v>130</v>
      </c>
      <c r="E320" s="148" t="s">
        <v>3</v>
      </c>
      <c r="F320" s="149" t="s">
        <v>161</v>
      </c>
      <c r="H320" s="150">
        <v>9</v>
      </c>
      <c r="I320" s="151"/>
      <c r="L320" s="146"/>
      <c r="M320" s="152"/>
      <c r="T320" s="153"/>
      <c r="AT320" s="148" t="s">
        <v>130</v>
      </c>
      <c r="AU320" s="148" t="s">
        <v>78</v>
      </c>
      <c r="AV320" s="12" t="s">
        <v>78</v>
      </c>
      <c r="AW320" s="12" t="s">
        <v>30</v>
      </c>
      <c r="AX320" s="12" t="s">
        <v>68</v>
      </c>
      <c r="AY320" s="148" t="s">
        <v>119</v>
      </c>
    </row>
    <row r="321" spans="2:65" s="15" customFormat="1" x14ac:dyDescent="0.2">
      <c r="B321" s="167"/>
      <c r="D321" s="147" t="s">
        <v>130</v>
      </c>
      <c r="E321" s="168" t="s">
        <v>3</v>
      </c>
      <c r="F321" s="169" t="s">
        <v>162</v>
      </c>
      <c r="H321" s="170">
        <v>22</v>
      </c>
      <c r="I321" s="171"/>
      <c r="L321" s="167"/>
      <c r="M321" s="172"/>
      <c r="T321" s="173"/>
      <c r="AT321" s="168" t="s">
        <v>130</v>
      </c>
      <c r="AU321" s="168" t="s">
        <v>78</v>
      </c>
      <c r="AV321" s="15" t="s">
        <v>139</v>
      </c>
      <c r="AW321" s="15" t="s">
        <v>30</v>
      </c>
      <c r="AX321" s="15" t="s">
        <v>68</v>
      </c>
      <c r="AY321" s="168" t="s">
        <v>119</v>
      </c>
    </row>
    <row r="322" spans="2:65" s="14" customFormat="1" x14ac:dyDescent="0.2">
      <c r="B322" s="161"/>
      <c r="D322" s="147" t="s">
        <v>130</v>
      </c>
      <c r="E322" s="162" t="s">
        <v>3</v>
      </c>
      <c r="F322" s="163" t="s">
        <v>163</v>
      </c>
      <c r="H322" s="162" t="s">
        <v>3</v>
      </c>
      <c r="I322" s="164"/>
      <c r="L322" s="161"/>
      <c r="M322" s="165"/>
      <c r="T322" s="166"/>
      <c r="AT322" s="162" t="s">
        <v>130</v>
      </c>
      <c r="AU322" s="162" t="s">
        <v>78</v>
      </c>
      <c r="AV322" s="14" t="s">
        <v>76</v>
      </c>
      <c r="AW322" s="14" t="s">
        <v>30</v>
      </c>
      <c r="AX322" s="14" t="s">
        <v>68</v>
      </c>
      <c r="AY322" s="162" t="s">
        <v>119</v>
      </c>
    </row>
    <row r="323" spans="2:65" s="12" customFormat="1" x14ac:dyDescent="0.2">
      <c r="B323" s="146"/>
      <c r="D323" s="147" t="s">
        <v>130</v>
      </c>
      <c r="E323" s="148" t="s">
        <v>3</v>
      </c>
      <c r="F323" s="149" t="s">
        <v>164</v>
      </c>
      <c r="H323" s="150">
        <v>14</v>
      </c>
      <c r="I323" s="151"/>
      <c r="L323" s="146"/>
      <c r="M323" s="152"/>
      <c r="T323" s="153"/>
      <c r="AT323" s="148" t="s">
        <v>130</v>
      </c>
      <c r="AU323" s="148" t="s">
        <v>78</v>
      </c>
      <c r="AV323" s="12" t="s">
        <v>78</v>
      </c>
      <c r="AW323" s="12" t="s">
        <v>30</v>
      </c>
      <c r="AX323" s="12" t="s">
        <v>68</v>
      </c>
      <c r="AY323" s="148" t="s">
        <v>119</v>
      </c>
    </row>
    <row r="324" spans="2:65" s="15" customFormat="1" x14ac:dyDescent="0.2">
      <c r="B324" s="167"/>
      <c r="D324" s="147" t="s">
        <v>130</v>
      </c>
      <c r="E324" s="168" t="s">
        <v>3</v>
      </c>
      <c r="F324" s="169" t="s">
        <v>162</v>
      </c>
      <c r="H324" s="170">
        <v>14</v>
      </c>
      <c r="I324" s="171"/>
      <c r="L324" s="167"/>
      <c r="M324" s="172"/>
      <c r="T324" s="173"/>
      <c r="AT324" s="168" t="s">
        <v>130</v>
      </c>
      <c r="AU324" s="168" t="s">
        <v>78</v>
      </c>
      <c r="AV324" s="15" t="s">
        <v>139</v>
      </c>
      <c r="AW324" s="15" t="s">
        <v>30</v>
      </c>
      <c r="AX324" s="15" t="s">
        <v>68</v>
      </c>
      <c r="AY324" s="168" t="s">
        <v>119</v>
      </c>
    </row>
    <row r="325" spans="2:65" s="13" customFormat="1" x14ac:dyDescent="0.2">
      <c r="B325" s="154"/>
      <c r="D325" s="147" t="s">
        <v>130</v>
      </c>
      <c r="E325" s="155" t="s">
        <v>3</v>
      </c>
      <c r="F325" s="156" t="s">
        <v>132</v>
      </c>
      <c r="H325" s="157">
        <v>36</v>
      </c>
      <c r="I325" s="158"/>
      <c r="L325" s="154"/>
      <c r="M325" s="159"/>
      <c r="T325" s="160"/>
      <c r="AT325" s="155" t="s">
        <v>130</v>
      </c>
      <c r="AU325" s="155" t="s">
        <v>78</v>
      </c>
      <c r="AV325" s="13" t="s">
        <v>126</v>
      </c>
      <c r="AW325" s="13" t="s">
        <v>30</v>
      </c>
      <c r="AX325" s="13" t="s">
        <v>76</v>
      </c>
      <c r="AY325" s="155" t="s">
        <v>119</v>
      </c>
    </row>
    <row r="326" spans="2:65" s="1" customFormat="1" ht="16.5" customHeight="1" x14ac:dyDescent="0.2">
      <c r="B326" s="128"/>
      <c r="C326" s="174" t="s">
        <v>313</v>
      </c>
      <c r="D326" s="174" t="s">
        <v>287</v>
      </c>
      <c r="E326" s="175" t="s">
        <v>314</v>
      </c>
      <c r="F326" s="176" t="s">
        <v>315</v>
      </c>
      <c r="G326" s="177" t="s">
        <v>316</v>
      </c>
      <c r="H326" s="178">
        <v>1.8</v>
      </c>
      <c r="I326" s="179"/>
      <c r="J326" s="180">
        <f>ROUND(I326*H326,2)</f>
        <v>0</v>
      </c>
      <c r="K326" s="176" t="s">
        <v>125</v>
      </c>
      <c r="L326" s="181"/>
      <c r="M326" s="182" t="s">
        <v>3</v>
      </c>
      <c r="N326" s="183" t="s">
        <v>39</v>
      </c>
      <c r="P326" s="138">
        <f>O326*H326</f>
        <v>0</v>
      </c>
      <c r="Q326" s="138">
        <v>1E-3</v>
      </c>
      <c r="R326" s="138">
        <f>Q326*H326</f>
        <v>1.8000000000000002E-3</v>
      </c>
      <c r="S326" s="138">
        <v>0</v>
      </c>
      <c r="T326" s="139">
        <f>S326*H326</f>
        <v>0</v>
      </c>
      <c r="AR326" s="140" t="s">
        <v>187</v>
      </c>
      <c r="AT326" s="140" t="s">
        <v>287</v>
      </c>
      <c r="AU326" s="140" t="s">
        <v>78</v>
      </c>
      <c r="AY326" s="18" t="s">
        <v>119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8" t="s">
        <v>76</v>
      </c>
      <c r="BK326" s="141">
        <f>ROUND(I326*H326,2)</f>
        <v>0</v>
      </c>
      <c r="BL326" s="18" t="s">
        <v>126</v>
      </c>
      <c r="BM326" s="140" t="s">
        <v>317</v>
      </c>
    </row>
    <row r="327" spans="2:65" s="12" customFormat="1" x14ac:dyDescent="0.2">
      <c r="B327" s="146"/>
      <c r="D327" s="147" t="s">
        <v>130</v>
      </c>
      <c r="F327" s="149" t="s">
        <v>318</v>
      </c>
      <c r="H327" s="150">
        <v>1.8</v>
      </c>
      <c r="I327" s="151"/>
      <c r="L327" s="146"/>
      <c r="M327" s="152"/>
      <c r="T327" s="153"/>
      <c r="AT327" s="148" t="s">
        <v>130</v>
      </c>
      <c r="AU327" s="148" t="s">
        <v>78</v>
      </c>
      <c r="AV327" s="12" t="s">
        <v>78</v>
      </c>
      <c r="AW327" s="12" t="s">
        <v>4</v>
      </c>
      <c r="AX327" s="12" t="s">
        <v>76</v>
      </c>
      <c r="AY327" s="148" t="s">
        <v>119</v>
      </c>
    </row>
    <row r="328" spans="2:65" s="11" customFormat="1" ht="22.8" customHeight="1" x14ac:dyDescent="0.25">
      <c r="B328" s="116"/>
      <c r="D328" s="117" t="s">
        <v>67</v>
      </c>
      <c r="E328" s="126" t="s">
        <v>78</v>
      </c>
      <c r="F328" s="126" t="s">
        <v>319</v>
      </c>
      <c r="I328" s="119"/>
      <c r="J328" s="127">
        <f>BK328</f>
        <v>0</v>
      </c>
      <c r="L328" s="116"/>
      <c r="M328" s="121"/>
      <c r="P328" s="122">
        <f>SUM(P329:P338)</f>
        <v>0</v>
      </c>
      <c r="R328" s="122">
        <f>SUM(R329:R338)</f>
        <v>0.32328089999999998</v>
      </c>
      <c r="T328" s="123">
        <f>SUM(T329:T338)</f>
        <v>0</v>
      </c>
      <c r="AR328" s="117" t="s">
        <v>76</v>
      </c>
      <c r="AT328" s="124" t="s">
        <v>67</v>
      </c>
      <c r="AU328" s="124" t="s">
        <v>76</v>
      </c>
      <c r="AY328" s="117" t="s">
        <v>119</v>
      </c>
      <c r="BK328" s="125">
        <f>SUM(BK329:BK338)</f>
        <v>0</v>
      </c>
    </row>
    <row r="329" spans="2:65" s="1" customFormat="1" ht="24.15" customHeight="1" x14ac:dyDescent="0.2">
      <c r="B329" s="128"/>
      <c r="C329" s="129" t="s">
        <v>320</v>
      </c>
      <c r="D329" s="129" t="s">
        <v>121</v>
      </c>
      <c r="E329" s="130" t="s">
        <v>321</v>
      </c>
      <c r="F329" s="131" t="s">
        <v>322</v>
      </c>
      <c r="G329" s="132" t="s">
        <v>168</v>
      </c>
      <c r="H329" s="133">
        <v>35.9</v>
      </c>
      <c r="I329" s="134"/>
      <c r="J329" s="135">
        <f>ROUND(I329*H329,2)</f>
        <v>0</v>
      </c>
      <c r="K329" s="131" t="s">
        <v>125</v>
      </c>
      <c r="L329" s="33"/>
      <c r="M329" s="136" t="s">
        <v>3</v>
      </c>
      <c r="N329" s="137" t="s">
        <v>39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126</v>
      </c>
      <c r="AT329" s="140" t="s">
        <v>121</v>
      </c>
      <c r="AU329" s="140" t="s">
        <v>78</v>
      </c>
      <c r="AY329" s="18" t="s">
        <v>119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8" t="s">
        <v>76</v>
      </c>
      <c r="BK329" s="141">
        <f>ROUND(I329*H329,2)</f>
        <v>0</v>
      </c>
      <c r="BL329" s="18" t="s">
        <v>126</v>
      </c>
      <c r="BM329" s="140" t="s">
        <v>323</v>
      </c>
    </row>
    <row r="330" spans="2:65" s="1" customFormat="1" x14ac:dyDescent="0.2">
      <c r="B330" s="33"/>
      <c r="D330" s="142" t="s">
        <v>128</v>
      </c>
      <c r="F330" s="143" t="s">
        <v>324</v>
      </c>
      <c r="I330" s="144"/>
      <c r="L330" s="33"/>
      <c r="M330" s="145"/>
      <c r="T330" s="54"/>
      <c r="AT330" s="18" t="s">
        <v>128</v>
      </c>
      <c r="AU330" s="18" t="s">
        <v>78</v>
      </c>
    </row>
    <row r="331" spans="2:65" s="12" customFormat="1" x14ac:dyDescent="0.2">
      <c r="B331" s="146"/>
      <c r="D331" s="147" t="s">
        <v>130</v>
      </c>
      <c r="E331" s="148" t="s">
        <v>3</v>
      </c>
      <c r="F331" s="149" t="s">
        <v>186</v>
      </c>
      <c r="H331" s="150">
        <v>35.9</v>
      </c>
      <c r="I331" s="151"/>
      <c r="L331" s="146"/>
      <c r="M331" s="152"/>
      <c r="T331" s="153"/>
      <c r="AT331" s="148" t="s">
        <v>130</v>
      </c>
      <c r="AU331" s="148" t="s">
        <v>78</v>
      </c>
      <c r="AV331" s="12" t="s">
        <v>78</v>
      </c>
      <c r="AW331" s="12" t="s">
        <v>30</v>
      </c>
      <c r="AX331" s="12" t="s">
        <v>68</v>
      </c>
      <c r="AY331" s="148" t="s">
        <v>119</v>
      </c>
    </row>
    <row r="332" spans="2:65" s="13" customFormat="1" x14ac:dyDescent="0.2">
      <c r="B332" s="154"/>
      <c r="D332" s="147" t="s">
        <v>130</v>
      </c>
      <c r="E332" s="155" t="s">
        <v>3</v>
      </c>
      <c r="F332" s="156" t="s">
        <v>132</v>
      </c>
      <c r="H332" s="157">
        <v>35.9</v>
      </c>
      <c r="I332" s="158"/>
      <c r="L332" s="154"/>
      <c r="M332" s="159"/>
      <c r="T332" s="160"/>
      <c r="AT332" s="155" t="s">
        <v>130</v>
      </c>
      <c r="AU332" s="155" t="s">
        <v>78</v>
      </c>
      <c r="AV332" s="13" t="s">
        <v>126</v>
      </c>
      <c r="AW332" s="13" t="s">
        <v>30</v>
      </c>
      <c r="AX332" s="13" t="s">
        <v>76</v>
      </c>
      <c r="AY332" s="155" t="s">
        <v>119</v>
      </c>
    </row>
    <row r="333" spans="2:65" s="1" customFormat="1" ht="24.15" customHeight="1" x14ac:dyDescent="0.2">
      <c r="B333" s="128"/>
      <c r="C333" s="129" t="s">
        <v>325</v>
      </c>
      <c r="D333" s="129" t="s">
        <v>121</v>
      </c>
      <c r="E333" s="130" t="s">
        <v>326</v>
      </c>
      <c r="F333" s="131" t="s">
        <v>327</v>
      </c>
      <c r="G333" s="132" t="s">
        <v>155</v>
      </c>
      <c r="H333" s="133">
        <v>516.96</v>
      </c>
      <c r="I333" s="134"/>
      <c r="J333" s="135">
        <f>ROUND(I333*H333,2)</f>
        <v>0</v>
      </c>
      <c r="K333" s="131" t="s">
        <v>125</v>
      </c>
      <c r="L333" s="33"/>
      <c r="M333" s="136" t="s">
        <v>3</v>
      </c>
      <c r="N333" s="137" t="s">
        <v>39</v>
      </c>
      <c r="P333" s="138">
        <f>O333*H333</f>
        <v>0</v>
      </c>
      <c r="Q333" s="138">
        <v>2.7E-4</v>
      </c>
      <c r="R333" s="138">
        <f>Q333*H333</f>
        <v>0.13957920000000001</v>
      </c>
      <c r="S333" s="138">
        <v>0</v>
      </c>
      <c r="T333" s="139">
        <f>S333*H333</f>
        <v>0</v>
      </c>
      <c r="AR333" s="140" t="s">
        <v>126</v>
      </c>
      <c r="AT333" s="140" t="s">
        <v>121</v>
      </c>
      <c r="AU333" s="140" t="s">
        <v>78</v>
      </c>
      <c r="AY333" s="18" t="s">
        <v>119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8" t="s">
        <v>76</v>
      </c>
      <c r="BK333" s="141">
        <f>ROUND(I333*H333,2)</f>
        <v>0</v>
      </c>
      <c r="BL333" s="18" t="s">
        <v>126</v>
      </c>
      <c r="BM333" s="140" t="s">
        <v>328</v>
      </c>
    </row>
    <row r="334" spans="2:65" s="1" customFormat="1" x14ac:dyDescent="0.2">
      <c r="B334" s="33"/>
      <c r="D334" s="142" t="s">
        <v>128</v>
      </c>
      <c r="F334" s="143" t="s">
        <v>329</v>
      </c>
      <c r="I334" s="144"/>
      <c r="L334" s="33"/>
      <c r="M334" s="145"/>
      <c r="T334" s="54"/>
      <c r="AT334" s="18" t="s">
        <v>128</v>
      </c>
      <c r="AU334" s="18" t="s">
        <v>78</v>
      </c>
    </row>
    <row r="335" spans="2:65" s="12" customFormat="1" x14ac:dyDescent="0.2">
      <c r="B335" s="146"/>
      <c r="D335" s="147" t="s">
        <v>130</v>
      </c>
      <c r="E335" s="148" t="s">
        <v>3</v>
      </c>
      <c r="F335" s="149" t="s">
        <v>330</v>
      </c>
      <c r="H335" s="150">
        <v>516.96</v>
      </c>
      <c r="I335" s="151"/>
      <c r="L335" s="146"/>
      <c r="M335" s="152"/>
      <c r="T335" s="153"/>
      <c r="AT335" s="148" t="s">
        <v>130</v>
      </c>
      <c r="AU335" s="148" t="s">
        <v>78</v>
      </c>
      <c r="AV335" s="12" t="s">
        <v>78</v>
      </c>
      <c r="AW335" s="12" t="s">
        <v>30</v>
      </c>
      <c r="AX335" s="12" t="s">
        <v>68</v>
      </c>
      <c r="AY335" s="148" t="s">
        <v>119</v>
      </c>
    </row>
    <row r="336" spans="2:65" s="13" customFormat="1" x14ac:dyDescent="0.2">
      <c r="B336" s="154"/>
      <c r="D336" s="147" t="s">
        <v>130</v>
      </c>
      <c r="E336" s="155" t="s">
        <v>3</v>
      </c>
      <c r="F336" s="156" t="s">
        <v>132</v>
      </c>
      <c r="H336" s="157">
        <v>516.96</v>
      </c>
      <c r="I336" s="158"/>
      <c r="L336" s="154"/>
      <c r="M336" s="159"/>
      <c r="T336" s="160"/>
      <c r="AT336" s="155" t="s">
        <v>130</v>
      </c>
      <c r="AU336" s="155" t="s">
        <v>78</v>
      </c>
      <c r="AV336" s="13" t="s">
        <v>126</v>
      </c>
      <c r="AW336" s="13" t="s">
        <v>30</v>
      </c>
      <c r="AX336" s="13" t="s">
        <v>76</v>
      </c>
      <c r="AY336" s="155" t="s">
        <v>119</v>
      </c>
    </row>
    <row r="337" spans="2:65" s="1" customFormat="1" ht="16.5" customHeight="1" x14ac:dyDescent="0.2">
      <c r="B337" s="128"/>
      <c r="C337" s="174" t="s">
        <v>331</v>
      </c>
      <c r="D337" s="174" t="s">
        <v>287</v>
      </c>
      <c r="E337" s="175" t="s">
        <v>332</v>
      </c>
      <c r="F337" s="176" t="s">
        <v>333</v>
      </c>
      <c r="G337" s="177" t="s">
        <v>155</v>
      </c>
      <c r="H337" s="178">
        <v>612.33900000000006</v>
      </c>
      <c r="I337" s="179"/>
      <c r="J337" s="180">
        <f>ROUND(I337*H337,2)</f>
        <v>0</v>
      </c>
      <c r="K337" s="176" t="s">
        <v>125</v>
      </c>
      <c r="L337" s="181"/>
      <c r="M337" s="182" t="s">
        <v>3</v>
      </c>
      <c r="N337" s="183" t="s">
        <v>39</v>
      </c>
      <c r="P337" s="138">
        <f>O337*H337</f>
        <v>0</v>
      </c>
      <c r="Q337" s="138">
        <v>2.9999999999999997E-4</v>
      </c>
      <c r="R337" s="138">
        <f>Q337*H337</f>
        <v>0.1837017</v>
      </c>
      <c r="S337" s="138">
        <v>0</v>
      </c>
      <c r="T337" s="139">
        <f>S337*H337</f>
        <v>0</v>
      </c>
      <c r="AR337" s="140" t="s">
        <v>187</v>
      </c>
      <c r="AT337" s="140" t="s">
        <v>287</v>
      </c>
      <c r="AU337" s="140" t="s">
        <v>78</v>
      </c>
      <c r="AY337" s="18" t="s">
        <v>119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8" t="s">
        <v>76</v>
      </c>
      <c r="BK337" s="141">
        <f>ROUND(I337*H337,2)</f>
        <v>0</v>
      </c>
      <c r="BL337" s="18" t="s">
        <v>126</v>
      </c>
      <c r="BM337" s="140" t="s">
        <v>334</v>
      </c>
    </row>
    <row r="338" spans="2:65" s="12" customFormat="1" x14ac:dyDescent="0.2">
      <c r="B338" s="146"/>
      <c r="D338" s="147" t="s">
        <v>130</v>
      </c>
      <c r="F338" s="149" t="s">
        <v>335</v>
      </c>
      <c r="H338" s="150">
        <v>612.33900000000006</v>
      </c>
      <c r="I338" s="151"/>
      <c r="L338" s="146"/>
      <c r="M338" s="152"/>
      <c r="T338" s="153"/>
      <c r="AT338" s="148" t="s">
        <v>130</v>
      </c>
      <c r="AU338" s="148" t="s">
        <v>78</v>
      </c>
      <c r="AV338" s="12" t="s">
        <v>78</v>
      </c>
      <c r="AW338" s="12" t="s">
        <v>4</v>
      </c>
      <c r="AX338" s="12" t="s">
        <v>76</v>
      </c>
      <c r="AY338" s="148" t="s">
        <v>119</v>
      </c>
    </row>
    <row r="339" spans="2:65" s="11" customFormat="1" ht="22.8" customHeight="1" x14ac:dyDescent="0.25">
      <c r="B339" s="116"/>
      <c r="D339" s="117" t="s">
        <v>67</v>
      </c>
      <c r="E339" s="126" t="s">
        <v>126</v>
      </c>
      <c r="F339" s="126" t="s">
        <v>336</v>
      </c>
      <c r="I339" s="119"/>
      <c r="J339" s="127">
        <f>BK339</f>
        <v>0</v>
      </c>
      <c r="L339" s="116"/>
      <c r="M339" s="121"/>
      <c r="P339" s="122">
        <f>SUM(P340:P347)</f>
        <v>0</v>
      </c>
      <c r="R339" s="122">
        <f>SUM(R340:R347)</f>
        <v>0</v>
      </c>
      <c r="T339" s="123">
        <f>SUM(T340:T347)</f>
        <v>0</v>
      </c>
      <c r="AR339" s="117" t="s">
        <v>76</v>
      </c>
      <c r="AT339" s="124" t="s">
        <v>67</v>
      </c>
      <c r="AU339" s="124" t="s">
        <v>76</v>
      </c>
      <c r="AY339" s="117" t="s">
        <v>119</v>
      </c>
      <c r="BK339" s="125">
        <f>SUM(BK340:BK347)</f>
        <v>0</v>
      </c>
    </row>
    <row r="340" spans="2:65" s="1" customFormat="1" ht="16.5" customHeight="1" x14ac:dyDescent="0.2">
      <c r="B340" s="128"/>
      <c r="C340" s="129" t="s">
        <v>337</v>
      </c>
      <c r="D340" s="129" t="s">
        <v>121</v>
      </c>
      <c r="E340" s="130" t="s">
        <v>338</v>
      </c>
      <c r="F340" s="131" t="s">
        <v>339</v>
      </c>
      <c r="G340" s="132" t="s">
        <v>168</v>
      </c>
      <c r="H340" s="133">
        <v>4.4000000000000004</v>
      </c>
      <c r="I340" s="134"/>
      <c r="J340" s="135">
        <f>ROUND(I340*H340,2)</f>
        <v>0</v>
      </c>
      <c r="K340" s="131" t="s">
        <v>125</v>
      </c>
      <c r="L340" s="33"/>
      <c r="M340" s="136" t="s">
        <v>3</v>
      </c>
      <c r="N340" s="137" t="s">
        <v>39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126</v>
      </c>
      <c r="AT340" s="140" t="s">
        <v>121</v>
      </c>
      <c r="AU340" s="140" t="s">
        <v>78</v>
      </c>
      <c r="AY340" s="18" t="s">
        <v>119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8" t="s">
        <v>76</v>
      </c>
      <c r="BK340" s="141">
        <f>ROUND(I340*H340,2)</f>
        <v>0</v>
      </c>
      <c r="BL340" s="18" t="s">
        <v>126</v>
      </c>
      <c r="BM340" s="140" t="s">
        <v>340</v>
      </c>
    </row>
    <row r="341" spans="2:65" s="1" customFormat="1" x14ac:dyDescent="0.2">
      <c r="B341" s="33"/>
      <c r="D341" s="142" t="s">
        <v>128</v>
      </c>
      <c r="F341" s="143" t="s">
        <v>341</v>
      </c>
      <c r="I341" s="144"/>
      <c r="L341" s="33"/>
      <c r="M341" s="145"/>
      <c r="T341" s="54"/>
      <c r="AT341" s="18" t="s">
        <v>128</v>
      </c>
      <c r="AU341" s="18" t="s">
        <v>78</v>
      </c>
    </row>
    <row r="342" spans="2:65" s="12" customFormat="1" x14ac:dyDescent="0.2">
      <c r="B342" s="146"/>
      <c r="D342" s="147" t="s">
        <v>130</v>
      </c>
      <c r="E342" s="148" t="s">
        <v>3</v>
      </c>
      <c r="F342" s="149" t="s">
        <v>342</v>
      </c>
      <c r="H342" s="150">
        <v>4.4000000000000004</v>
      </c>
      <c r="I342" s="151"/>
      <c r="L342" s="146"/>
      <c r="M342" s="152"/>
      <c r="T342" s="153"/>
      <c r="AT342" s="148" t="s">
        <v>130</v>
      </c>
      <c r="AU342" s="148" t="s">
        <v>78</v>
      </c>
      <c r="AV342" s="12" t="s">
        <v>78</v>
      </c>
      <c r="AW342" s="12" t="s">
        <v>30</v>
      </c>
      <c r="AX342" s="12" t="s">
        <v>68</v>
      </c>
      <c r="AY342" s="148" t="s">
        <v>119</v>
      </c>
    </row>
    <row r="343" spans="2:65" s="13" customFormat="1" x14ac:dyDescent="0.2">
      <c r="B343" s="154"/>
      <c r="D343" s="147" t="s">
        <v>130</v>
      </c>
      <c r="E343" s="155" t="s">
        <v>3</v>
      </c>
      <c r="F343" s="156" t="s">
        <v>132</v>
      </c>
      <c r="H343" s="157">
        <v>4.4000000000000004</v>
      </c>
      <c r="I343" s="158"/>
      <c r="L343" s="154"/>
      <c r="M343" s="159"/>
      <c r="T343" s="160"/>
      <c r="AT343" s="155" t="s">
        <v>130</v>
      </c>
      <c r="AU343" s="155" t="s">
        <v>78</v>
      </c>
      <c r="AV343" s="13" t="s">
        <v>126</v>
      </c>
      <c r="AW343" s="13" t="s">
        <v>30</v>
      </c>
      <c r="AX343" s="13" t="s">
        <v>76</v>
      </c>
      <c r="AY343" s="155" t="s">
        <v>119</v>
      </c>
    </row>
    <row r="344" spans="2:65" s="1" customFormat="1" ht="16.5" customHeight="1" x14ac:dyDescent="0.2">
      <c r="B344" s="128"/>
      <c r="C344" s="129" t="s">
        <v>343</v>
      </c>
      <c r="D344" s="129" t="s">
        <v>121</v>
      </c>
      <c r="E344" s="130" t="s">
        <v>344</v>
      </c>
      <c r="F344" s="131" t="s">
        <v>345</v>
      </c>
      <c r="G344" s="132" t="s">
        <v>168</v>
      </c>
      <c r="H344" s="133">
        <v>17.95</v>
      </c>
      <c r="I344" s="134"/>
      <c r="J344" s="135">
        <f>ROUND(I344*H344,2)</f>
        <v>0</v>
      </c>
      <c r="K344" s="131" t="s">
        <v>125</v>
      </c>
      <c r="L344" s="33"/>
      <c r="M344" s="136" t="s">
        <v>3</v>
      </c>
      <c r="N344" s="137" t="s">
        <v>39</v>
      </c>
      <c r="P344" s="138">
        <f>O344*H344</f>
        <v>0</v>
      </c>
      <c r="Q344" s="138">
        <v>0</v>
      </c>
      <c r="R344" s="138">
        <f>Q344*H344</f>
        <v>0</v>
      </c>
      <c r="S344" s="138">
        <v>0</v>
      </c>
      <c r="T344" s="139">
        <f>S344*H344</f>
        <v>0</v>
      </c>
      <c r="AR344" s="140" t="s">
        <v>126</v>
      </c>
      <c r="AT344" s="140" t="s">
        <v>121</v>
      </c>
      <c r="AU344" s="140" t="s">
        <v>78</v>
      </c>
      <c r="AY344" s="18" t="s">
        <v>119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8" t="s">
        <v>76</v>
      </c>
      <c r="BK344" s="141">
        <f>ROUND(I344*H344,2)</f>
        <v>0</v>
      </c>
      <c r="BL344" s="18" t="s">
        <v>126</v>
      </c>
      <c r="BM344" s="140" t="s">
        <v>346</v>
      </c>
    </row>
    <row r="345" spans="2:65" s="1" customFormat="1" x14ac:dyDescent="0.2">
      <c r="B345" s="33"/>
      <c r="D345" s="142" t="s">
        <v>128</v>
      </c>
      <c r="F345" s="143" t="s">
        <v>347</v>
      </c>
      <c r="I345" s="144"/>
      <c r="L345" s="33"/>
      <c r="M345" s="145"/>
      <c r="T345" s="54"/>
      <c r="AT345" s="18" t="s">
        <v>128</v>
      </c>
      <c r="AU345" s="18" t="s">
        <v>78</v>
      </c>
    </row>
    <row r="346" spans="2:65" s="12" customFormat="1" x14ac:dyDescent="0.2">
      <c r="B346" s="146"/>
      <c r="D346" s="147" t="s">
        <v>130</v>
      </c>
      <c r="E346" s="148" t="s">
        <v>3</v>
      </c>
      <c r="F346" s="149" t="s">
        <v>348</v>
      </c>
      <c r="H346" s="150">
        <v>17.95</v>
      </c>
      <c r="I346" s="151"/>
      <c r="L346" s="146"/>
      <c r="M346" s="152"/>
      <c r="T346" s="153"/>
      <c r="AT346" s="148" t="s">
        <v>130</v>
      </c>
      <c r="AU346" s="148" t="s">
        <v>78</v>
      </c>
      <c r="AV346" s="12" t="s">
        <v>78</v>
      </c>
      <c r="AW346" s="12" t="s">
        <v>30</v>
      </c>
      <c r="AX346" s="12" t="s">
        <v>68</v>
      </c>
      <c r="AY346" s="148" t="s">
        <v>119</v>
      </c>
    </row>
    <row r="347" spans="2:65" s="13" customFormat="1" x14ac:dyDescent="0.2">
      <c r="B347" s="154"/>
      <c r="D347" s="147" t="s">
        <v>130</v>
      </c>
      <c r="E347" s="155" t="s">
        <v>3</v>
      </c>
      <c r="F347" s="156" t="s">
        <v>132</v>
      </c>
      <c r="H347" s="157">
        <v>17.95</v>
      </c>
      <c r="I347" s="158"/>
      <c r="L347" s="154"/>
      <c r="M347" s="159"/>
      <c r="T347" s="160"/>
      <c r="AT347" s="155" t="s">
        <v>130</v>
      </c>
      <c r="AU347" s="155" t="s">
        <v>78</v>
      </c>
      <c r="AV347" s="13" t="s">
        <v>126</v>
      </c>
      <c r="AW347" s="13" t="s">
        <v>30</v>
      </c>
      <c r="AX347" s="13" t="s">
        <v>76</v>
      </c>
      <c r="AY347" s="155" t="s">
        <v>119</v>
      </c>
    </row>
    <row r="348" spans="2:65" s="11" customFormat="1" ht="22.8" customHeight="1" x14ac:dyDescent="0.25">
      <c r="B348" s="116"/>
      <c r="D348" s="117" t="s">
        <v>67</v>
      </c>
      <c r="E348" s="126" t="s">
        <v>194</v>
      </c>
      <c r="F348" s="126" t="s">
        <v>349</v>
      </c>
      <c r="I348" s="119"/>
      <c r="J348" s="127">
        <f>BK348</f>
        <v>0</v>
      </c>
      <c r="L348" s="116"/>
      <c r="M348" s="121"/>
      <c r="P348" s="122">
        <f>SUM(P349:P350)</f>
        <v>0</v>
      </c>
      <c r="R348" s="122">
        <f>SUM(R349:R350)</f>
        <v>0</v>
      </c>
      <c r="T348" s="123">
        <f>SUM(T349:T350)</f>
        <v>0</v>
      </c>
      <c r="AR348" s="117" t="s">
        <v>76</v>
      </c>
      <c r="AT348" s="124" t="s">
        <v>67</v>
      </c>
      <c r="AU348" s="124" t="s">
        <v>76</v>
      </c>
      <c r="AY348" s="117" t="s">
        <v>119</v>
      </c>
      <c r="BK348" s="125">
        <f>SUM(BK349:BK350)</f>
        <v>0</v>
      </c>
    </row>
    <row r="349" spans="2:65" s="1" customFormat="1" ht="24.15" customHeight="1" x14ac:dyDescent="0.2">
      <c r="B349" s="128"/>
      <c r="C349" s="129" t="s">
        <v>350</v>
      </c>
      <c r="D349" s="129" t="s">
        <v>121</v>
      </c>
      <c r="E349" s="130" t="s">
        <v>351</v>
      </c>
      <c r="F349" s="131" t="s">
        <v>352</v>
      </c>
      <c r="G349" s="132" t="s">
        <v>353</v>
      </c>
      <c r="H349" s="133">
        <v>2</v>
      </c>
      <c r="I349" s="134"/>
      <c r="J349" s="135">
        <f>ROUND(I349*H349,2)</f>
        <v>0</v>
      </c>
      <c r="K349" s="131" t="s">
        <v>3</v>
      </c>
      <c r="L349" s="33"/>
      <c r="M349" s="136" t="s">
        <v>3</v>
      </c>
      <c r="N349" s="137" t="s">
        <v>39</v>
      </c>
      <c r="P349" s="138">
        <f>O349*H349</f>
        <v>0</v>
      </c>
      <c r="Q349" s="138">
        <v>0</v>
      </c>
      <c r="R349" s="138">
        <f>Q349*H349</f>
        <v>0</v>
      </c>
      <c r="S349" s="138">
        <v>0</v>
      </c>
      <c r="T349" s="139">
        <f>S349*H349</f>
        <v>0</v>
      </c>
      <c r="AR349" s="140" t="s">
        <v>126</v>
      </c>
      <c r="AT349" s="140" t="s">
        <v>121</v>
      </c>
      <c r="AU349" s="140" t="s">
        <v>78</v>
      </c>
      <c r="AY349" s="18" t="s">
        <v>119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8" t="s">
        <v>76</v>
      </c>
      <c r="BK349" s="141">
        <f>ROUND(I349*H349,2)</f>
        <v>0</v>
      </c>
      <c r="BL349" s="18" t="s">
        <v>126</v>
      </c>
      <c r="BM349" s="140" t="s">
        <v>354</v>
      </c>
    </row>
    <row r="350" spans="2:65" s="1" customFormat="1" ht="24.15" customHeight="1" x14ac:dyDescent="0.2">
      <c r="B350" s="128"/>
      <c r="C350" s="129" t="s">
        <v>355</v>
      </c>
      <c r="D350" s="129" t="s">
        <v>121</v>
      </c>
      <c r="E350" s="130" t="s">
        <v>356</v>
      </c>
      <c r="F350" s="131" t="s">
        <v>357</v>
      </c>
      <c r="G350" s="132" t="s">
        <v>353</v>
      </c>
      <c r="H350" s="133">
        <v>1</v>
      </c>
      <c r="I350" s="134"/>
      <c r="J350" s="135">
        <f>ROUND(I350*H350,2)</f>
        <v>0</v>
      </c>
      <c r="K350" s="131" t="s">
        <v>3</v>
      </c>
      <c r="L350" s="33"/>
      <c r="M350" s="136" t="s">
        <v>3</v>
      </c>
      <c r="N350" s="137" t="s">
        <v>39</v>
      </c>
      <c r="P350" s="138">
        <f>O350*H350</f>
        <v>0</v>
      </c>
      <c r="Q350" s="138">
        <v>0</v>
      </c>
      <c r="R350" s="138">
        <f>Q350*H350</f>
        <v>0</v>
      </c>
      <c r="S350" s="138">
        <v>0</v>
      </c>
      <c r="T350" s="139">
        <f>S350*H350</f>
        <v>0</v>
      </c>
      <c r="AR350" s="140" t="s">
        <v>126</v>
      </c>
      <c r="AT350" s="140" t="s">
        <v>121</v>
      </c>
      <c r="AU350" s="140" t="s">
        <v>78</v>
      </c>
      <c r="AY350" s="18" t="s">
        <v>119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8" t="s">
        <v>76</v>
      </c>
      <c r="BK350" s="141">
        <f>ROUND(I350*H350,2)</f>
        <v>0</v>
      </c>
      <c r="BL350" s="18" t="s">
        <v>126</v>
      </c>
      <c r="BM350" s="140" t="s">
        <v>358</v>
      </c>
    </row>
    <row r="351" spans="2:65" s="11" customFormat="1" ht="22.8" customHeight="1" x14ac:dyDescent="0.25">
      <c r="B351" s="116"/>
      <c r="D351" s="117" t="s">
        <v>67</v>
      </c>
      <c r="E351" s="126" t="s">
        <v>359</v>
      </c>
      <c r="F351" s="126" t="s">
        <v>360</v>
      </c>
      <c r="I351" s="119"/>
      <c r="J351" s="127">
        <f>BK351</f>
        <v>0</v>
      </c>
      <c r="L351" s="116"/>
      <c r="M351" s="121"/>
      <c r="P351" s="122">
        <f>SUM(P352:P353)</f>
        <v>0</v>
      </c>
      <c r="R351" s="122">
        <f>SUM(R352:R353)</f>
        <v>0</v>
      </c>
      <c r="T351" s="123">
        <f>SUM(T352:T353)</f>
        <v>0</v>
      </c>
      <c r="AR351" s="117" t="s">
        <v>76</v>
      </c>
      <c r="AT351" s="124" t="s">
        <v>67</v>
      </c>
      <c r="AU351" s="124" t="s">
        <v>76</v>
      </c>
      <c r="AY351" s="117" t="s">
        <v>119</v>
      </c>
      <c r="BK351" s="125">
        <f>SUM(BK352:BK353)</f>
        <v>0</v>
      </c>
    </row>
    <row r="352" spans="2:65" s="1" customFormat="1" ht="24.15" customHeight="1" x14ac:dyDescent="0.2">
      <c r="B352" s="128"/>
      <c r="C352" s="129" t="s">
        <v>361</v>
      </c>
      <c r="D352" s="129" t="s">
        <v>121</v>
      </c>
      <c r="E352" s="130" t="s">
        <v>362</v>
      </c>
      <c r="F352" s="131" t="s">
        <v>363</v>
      </c>
      <c r="G352" s="132" t="s">
        <v>264</v>
      </c>
      <c r="H352" s="133">
        <v>175.744</v>
      </c>
      <c r="I352" s="134"/>
      <c r="J352" s="135">
        <f>ROUND(I352*H352,2)</f>
        <v>0</v>
      </c>
      <c r="K352" s="131" t="s">
        <v>125</v>
      </c>
      <c r="L352" s="33"/>
      <c r="M352" s="136" t="s">
        <v>3</v>
      </c>
      <c r="N352" s="137" t="s">
        <v>39</v>
      </c>
      <c r="P352" s="138">
        <f>O352*H352</f>
        <v>0</v>
      </c>
      <c r="Q352" s="138">
        <v>0</v>
      </c>
      <c r="R352" s="138">
        <f>Q352*H352</f>
        <v>0</v>
      </c>
      <c r="S352" s="138">
        <v>0</v>
      </c>
      <c r="T352" s="139">
        <f>S352*H352</f>
        <v>0</v>
      </c>
      <c r="AR352" s="140" t="s">
        <v>126</v>
      </c>
      <c r="AT352" s="140" t="s">
        <v>121</v>
      </c>
      <c r="AU352" s="140" t="s">
        <v>78</v>
      </c>
      <c r="AY352" s="18" t="s">
        <v>119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8" t="s">
        <v>76</v>
      </c>
      <c r="BK352" s="141">
        <f>ROUND(I352*H352,2)</f>
        <v>0</v>
      </c>
      <c r="BL352" s="18" t="s">
        <v>126</v>
      </c>
      <c r="BM352" s="140" t="s">
        <v>364</v>
      </c>
    </row>
    <row r="353" spans="2:47" s="1" customFormat="1" x14ac:dyDescent="0.2">
      <c r="B353" s="33"/>
      <c r="D353" s="142" t="s">
        <v>128</v>
      </c>
      <c r="F353" s="143" t="s">
        <v>365</v>
      </c>
      <c r="I353" s="144"/>
      <c r="L353" s="33"/>
      <c r="M353" s="184"/>
      <c r="N353" s="185"/>
      <c r="O353" s="185"/>
      <c r="P353" s="185"/>
      <c r="Q353" s="185"/>
      <c r="R353" s="185"/>
      <c r="S353" s="185"/>
      <c r="T353" s="186"/>
      <c r="AT353" s="18" t="s">
        <v>128</v>
      </c>
      <c r="AU353" s="18" t="s">
        <v>78</v>
      </c>
    </row>
    <row r="354" spans="2:47" s="1" customFormat="1" ht="6.9" customHeight="1" x14ac:dyDescent="0.2">
      <c r="B354" s="42"/>
      <c r="C354" s="43"/>
      <c r="D354" s="43"/>
      <c r="E354" s="43"/>
      <c r="F354" s="43"/>
      <c r="G354" s="43"/>
      <c r="H354" s="43"/>
      <c r="I354" s="43"/>
      <c r="J354" s="43"/>
      <c r="K354" s="43"/>
      <c r="L354" s="33"/>
    </row>
  </sheetData>
  <autoFilter ref="C84:K353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3" r:id="rId2" xr:uid="{00000000-0004-0000-0100-000001000000}"/>
    <hyperlink ref="F97" r:id="rId3" xr:uid="{00000000-0004-0000-0100-000002000000}"/>
    <hyperlink ref="F102" r:id="rId4" xr:uid="{00000000-0004-0000-0100-000003000000}"/>
    <hyperlink ref="F107" r:id="rId5" xr:uid="{00000000-0004-0000-0100-000004000000}"/>
    <hyperlink ref="F118" r:id="rId6" xr:uid="{00000000-0004-0000-0100-000005000000}"/>
    <hyperlink ref="F129" r:id="rId7" xr:uid="{00000000-0004-0000-0100-000006000000}"/>
    <hyperlink ref="F141" r:id="rId8" xr:uid="{00000000-0004-0000-0100-000007000000}"/>
    <hyperlink ref="F147" r:id="rId9" xr:uid="{00000000-0004-0000-0100-000008000000}"/>
    <hyperlink ref="F151" r:id="rId10" xr:uid="{00000000-0004-0000-0100-000009000000}"/>
    <hyperlink ref="F155" r:id="rId11" xr:uid="{00000000-0004-0000-0100-00000A000000}"/>
    <hyperlink ref="F159" r:id="rId12" xr:uid="{00000000-0004-0000-0100-00000B000000}"/>
    <hyperlink ref="F161" r:id="rId13" xr:uid="{00000000-0004-0000-0100-00000C000000}"/>
    <hyperlink ref="F163" r:id="rId14" xr:uid="{00000000-0004-0000-0100-00000D000000}"/>
    <hyperlink ref="F169" r:id="rId15" xr:uid="{00000000-0004-0000-0100-00000E000000}"/>
    <hyperlink ref="F171" r:id="rId16" xr:uid="{00000000-0004-0000-0100-00000F000000}"/>
    <hyperlink ref="F182" r:id="rId17" xr:uid="{00000000-0004-0000-0100-000010000000}"/>
    <hyperlink ref="F205" r:id="rId18" xr:uid="{00000000-0004-0000-0100-000011000000}"/>
    <hyperlink ref="F228" r:id="rId19" xr:uid="{00000000-0004-0000-0100-000012000000}"/>
    <hyperlink ref="F234" r:id="rId20" xr:uid="{00000000-0004-0000-0100-000013000000}"/>
    <hyperlink ref="F258" r:id="rId21" xr:uid="{00000000-0004-0000-0100-000014000000}"/>
    <hyperlink ref="F264" r:id="rId22" xr:uid="{00000000-0004-0000-0100-000015000000}"/>
    <hyperlink ref="F284" r:id="rId23" xr:uid="{00000000-0004-0000-0100-000016000000}"/>
    <hyperlink ref="F298" r:id="rId24" xr:uid="{00000000-0004-0000-0100-000017000000}"/>
    <hyperlink ref="F305" r:id="rId25" xr:uid="{00000000-0004-0000-0100-000018000000}"/>
    <hyperlink ref="F316" r:id="rId26" xr:uid="{00000000-0004-0000-0100-000019000000}"/>
    <hyperlink ref="F330" r:id="rId27" xr:uid="{00000000-0004-0000-0100-00001A000000}"/>
    <hyperlink ref="F334" r:id="rId28" xr:uid="{00000000-0004-0000-0100-00001B000000}"/>
    <hyperlink ref="F341" r:id="rId29" xr:uid="{00000000-0004-0000-0100-00001C000000}"/>
    <hyperlink ref="F345" r:id="rId30" xr:uid="{00000000-0004-0000-0100-00001D000000}"/>
    <hyperlink ref="F353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2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77" t="s">
        <v>6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81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pans="2:46" ht="24.9" customHeight="1" x14ac:dyDescent="0.2">
      <c r="B4" s="21"/>
      <c r="D4" s="22" t="s">
        <v>91</v>
      </c>
      <c r="L4" s="21"/>
      <c r="M4" s="86" t="s">
        <v>11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17</v>
      </c>
      <c r="L6" s="21"/>
    </row>
    <row r="7" spans="2:46" ht="26.25" customHeight="1" x14ac:dyDescent="0.2">
      <c r="B7" s="21"/>
      <c r="E7" s="315" t="str">
        <f>'Rekapitulace stavby'!K6</f>
        <v>Jilemnice – prodloužení vodovodního řadu v ulici Ke Koupališti</v>
      </c>
      <c r="F7" s="316"/>
      <c r="G7" s="316"/>
      <c r="H7" s="316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305" t="s">
        <v>366</v>
      </c>
      <c r="F9" s="314"/>
      <c r="G9" s="314"/>
      <c r="H9" s="314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45449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23</v>
      </c>
      <c r="I14" s="28" t="s">
        <v>24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 xml:space="preserve"> </v>
      </c>
      <c r="I15" s="28" t="s">
        <v>26</v>
      </c>
      <c r="J15" s="26" t="str">
        <f>IF('Rekapitulace stavby'!AN11="","",'Rekapitulace stavby'!AN11)</f>
        <v/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7" t="str">
        <f>'Rekapitulace stavby'!E14</f>
        <v>Vyplň údaj</v>
      </c>
      <c r="F18" s="289"/>
      <c r="G18" s="289"/>
      <c r="H18" s="289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24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 xml:space="preserve"> </v>
      </c>
      <c r="I21" s="28" t="s">
        <v>26</v>
      </c>
      <c r="J21" s="26" t="str">
        <f>IF('Rekapitulace stavby'!AN17="","",'Rekapitulace stavby'!AN17)</f>
        <v/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31</v>
      </c>
      <c r="I23" s="28" t="s">
        <v>24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32</v>
      </c>
      <c r="L26" s="33"/>
    </row>
    <row r="27" spans="2:12" s="7" customFormat="1" ht="16.5" customHeight="1" x14ac:dyDescent="0.2">
      <c r="B27" s="87"/>
      <c r="E27" s="292" t="s">
        <v>3</v>
      </c>
      <c r="F27" s="292"/>
      <c r="G27" s="292"/>
      <c r="H27" s="292"/>
      <c r="L27" s="87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34</v>
      </c>
      <c r="J30" s="64">
        <f>ROUND(J86, 2)</f>
        <v>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 x14ac:dyDescent="0.2">
      <c r="B33" s="33"/>
      <c r="D33" s="53" t="s">
        <v>38</v>
      </c>
      <c r="E33" s="28" t="s">
        <v>39</v>
      </c>
      <c r="F33" s="89">
        <f>ROUND((SUM(BE86:BE271)),  2)</f>
        <v>0</v>
      </c>
      <c r="I33" s="90">
        <v>0.21</v>
      </c>
      <c r="J33" s="89">
        <f>ROUND(((SUM(BE86:BE271))*I33),  2)</f>
        <v>0</v>
      </c>
      <c r="L33" s="33"/>
    </row>
    <row r="34" spans="2:12" s="1" customFormat="1" ht="14.4" customHeight="1" x14ac:dyDescent="0.2">
      <c r="B34" s="33"/>
      <c r="E34" s="28" t="s">
        <v>40</v>
      </c>
      <c r="F34" s="89">
        <f>ROUND((SUM(BF86:BF271)),  2)</f>
        <v>0</v>
      </c>
      <c r="I34" s="90">
        <v>0.15</v>
      </c>
      <c r="J34" s="89">
        <f>ROUND(((SUM(BF86:BF271))*I34),  2)</f>
        <v>0</v>
      </c>
      <c r="L34" s="33"/>
    </row>
    <row r="35" spans="2:12" s="1" customFormat="1" ht="14.4" hidden="1" customHeight="1" x14ac:dyDescent="0.2">
      <c r="B35" s="33"/>
      <c r="E35" s="28" t="s">
        <v>41</v>
      </c>
      <c r="F35" s="89">
        <f>ROUND((SUM(BG86:BG271)),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 x14ac:dyDescent="0.2">
      <c r="B36" s="33"/>
      <c r="E36" s="28" t="s">
        <v>42</v>
      </c>
      <c r="F36" s="89">
        <f>ROUND((SUM(BH86:BH271)),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9">
        <f>ROUND((SUM(BI86:BI271)),  2)</f>
        <v>0</v>
      </c>
      <c r="I37" s="90">
        <v>0</v>
      </c>
      <c r="J37" s="89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94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17</v>
      </c>
      <c r="L47" s="33"/>
    </row>
    <row r="48" spans="2:12" s="1" customFormat="1" ht="26.25" customHeight="1" x14ac:dyDescent="0.2">
      <c r="B48" s="33"/>
      <c r="E48" s="315" t="str">
        <f>E7</f>
        <v>Jilemnice – prodloužení vodovodního řadu v ulici Ke Koupališti</v>
      </c>
      <c r="F48" s="316"/>
      <c r="G48" s="316"/>
      <c r="H48" s="316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305" t="str">
        <f>E9</f>
        <v>002 - Větev V - výpis materiálu</v>
      </c>
      <c r="F50" s="314"/>
      <c r="G50" s="314"/>
      <c r="H50" s="314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>Jilemnice</v>
      </c>
      <c r="I52" s="28" t="s">
        <v>22</v>
      </c>
      <c r="J52" s="50">
        <f>IF(J12="","",J12)</f>
        <v>45449</v>
      </c>
      <c r="L52" s="33"/>
    </row>
    <row r="53" spans="2:47" s="1" customFormat="1" ht="6.9" customHeight="1" x14ac:dyDescent="0.2">
      <c r="B53" s="33"/>
      <c r="L53" s="33"/>
    </row>
    <row r="54" spans="2:47" s="1" customFormat="1" ht="15.15" customHeight="1" x14ac:dyDescent="0.2">
      <c r="B54" s="33"/>
      <c r="C54" s="28" t="s">
        <v>23</v>
      </c>
      <c r="F54" s="26" t="str">
        <f>E15</f>
        <v xml:space="preserve"> </v>
      </c>
      <c r="I54" s="28" t="s">
        <v>29</v>
      </c>
      <c r="J54" s="31" t="str">
        <f>E21</f>
        <v xml:space="preserve"> </v>
      </c>
      <c r="L54" s="33"/>
    </row>
    <row r="55" spans="2:47" s="1" customFormat="1" ht="15.15" customHeight="1" x14ac:dyDescent="0.2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99" t="s">
        <v>66</v>
      </c>
      <c r="J59" s="64">
        <f>J86</f>
        <v>0</v>
      </c>
      <c r="L59" s="33"/>
      <c r="AU59" s="18" t="s">
        <v>97</v>
      </c>
    </row>
    <row r="60" spans="2:47" s="8" customFormat="1" ht="24.9" customHeight="1" x14ac:dyDescent="0.2">
      <c r="B60" s="100"/>
      <c r="D60" s="101" t="s">
        <v>98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95" customHeight="1" x14ac:dyDescent="0.2">
      <c r="B61" s="104"/>
      <c r="D61" s="105" t="s">
        <v>99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95" customHeight="1" x14ac:dyDescent="0.2">
      <c r="B62" s="104"/>
      <c r="D62" s="105" t="s">
        <v>367</v>
      </c>
      <c r="E62" s="106"/>
      <c r="F62" s="106"/>
      <c r="G62" s="106"/>
      <c r="H62" s="106"/>
      <c r="I62" s="106"/>
      <c r="J62" s="107">
        <f>J94</f>
        <v>0</v>
      </c>
      <c r="L62" s="104"/>
    </row>
    <row r="63" spans="2:47" s="9" customFormat="1" ht="19.95" customHeight="1" x14ac:dyDescent="0.2">
      <c r="B63" s="104"/>
      <c r="D63" s="105" t="s">
        <v>368</v>
      </c>
      <c r="E63" s="106"/>
      <c r="F63" s="106"/>
      <c r="G63" s="106"/>
      <c r="H63" s="106"/>
      <c r="I63" s="106"/>
      <c r="J63" s="107">
        <f>J103</f>
        <v>0</v>
      </c>
      <c r="L63" s="104"/>
    </row>
    <row r="64" spans="2:47" s="9" customFormat="1" ht="19.95" customHeight="1" x14ac:dyDescent="0.2">
      <c r="B64" s="104"/>
      <c r="D64" s="105" t="s">
        <v>369</v>
      </c>
      <c r="E64" s="106"/>
      <c r="F64" s="106"/>
      <c r="G64" s="106"/>
      <c r="H64" s="106"/>
      <c r="I64" s="106"/>
      <c r="J64" s="107">
        <f>J214</f>
        <v>0</v>
      </c>
      <c r="L64" s="104"/>
    </row>
    <row r="65" spans="2:12" s="9" customFormat="1" ht="19.95" customHeight="1" x14ac:dyDescent="0.2">
      <c r="B65" s="104"/>
      <c r="D65" s="105" t="s">
        <v>370</v>
      </c>
      <c r="E65" s="106"/>
      <c r="F65" s="106"/>
      <c r="G65" s="106"/>
      <c r="H65" s="106"/>
      <c r="I65" s="106"/>
      <c r="J65" s="107">
        <f>J224</f>
        <v>0</v>
      </c>
      <c r="L65" s="104"/>
    </row>
    <row r="66" spans="2:12" s="9" customFormat="1" ht="19.95" customHeight="1" x14ac:dyDescent="0.2">
      <c r="B66" s="104"/>
      <c r="D66" s="105" t="s">
        <v>103</v>
      </c>
      <c r="E66" s="106"/>
      <c r="F66" s="106"/>
      <c r="G66" s="106"/>
      <c r="H66" s="106"/>
      <c r="I66" s="106"/>
      <c r="J66" s="107">
        <f>J269</f>
        <v>0</v>
      </c>
      <c r="L66" s="104"/>
    </row>
    <row r="67" spans="2:12" s="1" customFormat="1" ht="21.75" customHeight="1" x14ac:dyDescent="0.2">
      <c r="B67" s="33"/>
      <c r="L67" s="33"/>
    </row>
    <row r="68" spans="2:12" s="1" customFormat="1" ht="6.9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" customHeight="1" x14ac:dyDescent="0.2">
      <c r="B73" s="33"/>
      <c r="C73" s="22" t="s">
        <v>104</v>
      </c>
      <c r="L73" s="33"/>
    </row>
    <row r="74" spans="2:12" s="1" customFormat="1" ht="6.9" customHeight="1" x14ac:dyDescent="0.2">
      <c r="B74" s="33"/>
      <c r="L74" s="33"/>
    </row>
    <row r="75" spans="2:12" s="1" customFormat="1" ht="12" customHeight="1" x14ac:dyDescent="0.2">
      <c r="B75" s="33"/>
      <c r="C75" s="28" t="s">
        <v>17</v>
      </c>
      <c r="L75" s="33"/>
    </row>
    <row r="76" spans="2:12" s="1" customFormat="1" ht="26.25" customHeight="1" x14ac:dyDescent="0.2">
      <c r="B76" s="33"/>
      <c r="E76" s="315" t="str">
        <f>E7</f>
        <v>Jilemnice – prodloužení vodovodního řadu v ulici Ke Koupališti</v>
      </c>
      <c r="F76" s="316"/>
      <c r="G76" s="316"/>
      <c r="H76" s="316"/>
      <c r="L76" s="33"/>
    </row>
    <row r="77" spans="2:12" s="1" customFormat="1" ht="12" customHeight="1" x14ac:dyDescent="0.2">
      <c r="B77" s="33"/>
      <c r="C77" s="28" t="s">
        <v>92</v>
      </c>
      <c r="L77" s="33"/>
    </row>
    <row r="78" spans="2:12" s="1" customFormat="1" ht="16.5" customHeight="1" x14ac:dyDescent="0.2">
      <c r="B78" s="33"/>
      <c r="E78" s="305" t="str">
        <f>E9</f>
        <v>002 - Větev V - výpis materiálu</v>
      </c>
      <c r="F78" s="314"/>
      <c r="G78" s="314"/>
      <c r="H78" s="314"/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20</v>
      </c>
      <c r="F80" s="26" t="str">
        <f>F12</f>
        <v>Jilemnice</v>
      </c>
      <c r="I80" s="28" t="s">
        <v>22</v>
      </c>
      <c r="J80" s="50">
        <f>IF(J12="","",J12)</f>
        <v>45449</v>
      </c>
      <c r="L80" s="33"/>
    </row>
    <row r="81" spans="2:65" s="1" customFormat="1" ht="6.9" customHeight="1" x14ac:dyDescent="0.2">
      <c r="B81" s="33"/>
      <c r="L81" s="33"/>
    </row>
    <row r="82" spans="2:65" s="1" customFormat="1" ht="15.15" customHeight="1" x14ac:dyDescent="0.2">
      <c r="B82" s="33"/>
      <c r="C82" s="28" t="s">
        <v>23</v>
      </c>
      <c r="F82" s="26" t="str">
        <f>E15</f>
        <v xml:space="preserve"> </v>
      </c>
      <c r="I82" s="28" t="s">
        <v>29</v>
      </c>
      <c r="J82" s="31" t="str">
        <f>E21</f>
        <v xml:space="preserve"> </v>
      </c>
      <c r="L82" s="33"/>
    </row>
    <row r="83" spans="2:65" s="1" customFormat="1" ht="15.15" customHeight="1" x14ac:dyDescent="0.2">
      <c r="B83" s="33"/>
      <c r="C83" s="28" t="s">
        <v>27</v>
      </c>
      <c r="F83" s="26" t="str">
        <f>IF(E18="","",E18)</f>
        <v>Vyplň údaj</v>
      </c>
      <c r="I83" s="28" t="s">
        <v>31</v>
      </c>
      <c r="J83" s="31" t="str">
        <f>E24</f>
        <v xml:space="preserve"> 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08"/>
      <c r="C85" s="109" t="s">
        <v>105</v>
      </c>
      <c r="D85" s="110" t="s">
        <v>53</v>
      </c>
      <c r="E85" s="110" t="s">
        <v>49</v>
      </c>
      <c r="F85" s="110" t="s">
        <v>50</v>
      </c>
      <c r="G85" s="110" t="s">
        <v>106</v>
      </c>
      <c r="H85" s="110" t="s">
        <v>107</v>
      </c>
      <c r="I85" s="110" t="s">
        <v>108</v>
      </c>
      <c r="J85" s="110" t="s">
        <v>96</v>
      </c>
      <c r="K85" s="111" t="s">
        <v>109</v>
      </c>
      <c r="L85" s="108"/>
      <c r="M85" s="57" t="s">
        <v>3</v>
      </c>
      <c r="N85" s="58" t="s">
        <v>38</v>
      </c>
      <c r="O85" s="58" t="s">
        <v>110</v>
      </c>
      <c r="P85" s="58" t="s">
        <v>111</v>
      </c>
      <c r="Q85" s="58" t="s">
        <v>112</v>
      </c>
      <c r="R85" s="58" t="s">
        <v>113</v>
      </c>
      <c r="S85" s="58" t="s">
        <v>114</v>
      </c>
      <c r="T85" s="59" t="s">
        <v>115</v>
      </c>
    </row>
    <row r="86" spans="2:65" s="1" customFormat="1" ht="22.8" customHeight="1" x14ac:dyDescent="0.3">
      <c r="B86" s="33"/>
      <c r="C86" s="62" t="s">
        <v>116</v>
      </c>
      <c r="J86" s="112">
        <f>BK86</f>
        <v>0</v>
      </c>
      <c r="L86" s="33"/>
      <c r="M86" s="60"/>
      <c r="N86" s="51"/>
      <c r="O86" s="51"/>
      <c r="P86" s="113">
        <f>P87</f>
        <v>0</v>
      </c>
      <c r="Q86" s="51"/>
      <c r="R86" s="113">
        <f>R87</f>
        <v>5.3949922119999991</v>
      </c>
      <c r="S86" s="51"/>
      <c r="T86" s="114">
        <f>T87</f>
        <v>0</v>
      </c>
      <c r="AT86" s="18" t="s">
        <v>67</v>
      </c>
      <c r="AU86" s="18" t="s">
        <v>97</v>
      </c>
      <c r="BK86" s="115">
        <f>BK87</f>
        <v>0</v>
      </c>
    </row>
    <row r="87" spans="2:65" s="11" customFormat="1" ht="25.95" customHeight="1" x14ac:dyDescent="0.25">
      <c r="B87" s="116"/>
      <c r="D87" s="117" t="s">
        <v>67</v>
      </c>
      <c r="E87" s="118" t="s">
        <v>117</v>
      </c>
      <c r="F87" s="118" t="s">
        <v>118</v>
      </c>
      <c r="I87" s="119"/>
      <c r="J87" s="120">
        <f>BK87</f>
        <v>0</v>
      </c>
      <c r="L87" s="116"/>
      <c r="M87" s="121"/>
      <c r="P87" s="122">
        <f>P88+P94+P103+P214+P224+P269</f>
        <v>0</v>
      </c>
      <c r="R87" s="122">
        <f>R88+R94+R103+R214+R224+R269</f>
        <v>5.3949922119999991</v>
      </c>
      <c r="T87" s="123">
        <f>T88+T94+T103+T214+T224+T269</f>
        <v>0</v>
      </c>
      <c r="AR87" s="117" t="s">
        <v>76</v>
      </c>
      <c r="AT87" s="124" t="s">
        <v>67</v>
      </c>
      <c r="AU87" s="124" t="s">
        <v>68</v>
      </c>
      <c r="AY87" s="117" t="s">
        <v>119</v>
      </c>
      <c r="BK87" s="125">
        <f>BK88+BK94+BK103+BK214+BK224+BK269</f>
        <v>0</v>
      </c>
    </row>
    <row r="88" spans="2:65" s="11" customFormat="1" ht="22.8" customHeight="1" x14ac:dyDescent="0.25">
      <c r="B88" s="116"/>
      <c r="D88" s="117" t="s">
        <v>67</v>
      </c>
      <c r="E88" s="126" t="s">
        <v>76</v>
      </c>
      <c r="F88" s="126" t="s">
        <v>120</v>
      </c>
      <c r="I88" s="119"/>
      <c r="J88" s="127">
        <f>BK88</f>
        <v>0</v>
      </c>
      <c r="L88" s="116"/>
      <c r="M88" s="121"/>
      <c r="P88" s="122">
        <f>SUM(P89:P93)</f>
        <v>0</v>
      </c>
      <c r="R88" s="122">
        <f>SUM(R89:R93)</f>
        <v>0</v>
      </c>
      <c r="T88" s="123">
        <f>SUM(T89:T93)</f>
        <v>0</v>
      </c>
      <c r="AR88" s="117" t="s">
        <v>76</v>
      </c>
      <c r="AT88" s="124" t="s">
        <v>67</v>
      </c>
      <c r="AU88" s="124" t="s">
        <v>76</v>
      </c>
      <c r="AY88" s="117" t="s">
        <v>119</v>
      </c>
      <c r="BK88" s="125">
        <f>SUM(BK89:BK93)</f>
        <v>0</v>
      </c>
    </row>
    <row r="89" spans="2:65" s="1" customFormat="1" ht="16.5" customHeight="1" x14ac:dyDescent="0.2">
      <c r="B89" s="128"/>
      <c r="C89" s="129" t="s">
        <v>76</v>
      </c>
      <c r="D89" s="129" t="s">
        <v>121</v>
      </c>
      <c r="E89" s="130" t="s">
        <v>371</v>
      </c>
      <c r="F89" s="131" t="s">
        <v>372</v>
      </c>
      <c r="G89" s="132" t="s">
        <v>142</v>
      </c>
      <c r="H89" s="133">
        <v>9</v>
      </c>
      <c r="I89" s="134"/>
      <c r="J89" s="135">
        <f>ROUND(I89*H89,2)</f>
        <v>0</v>
      </c>
      <c r="K89" s="131" t="s">
        <v>125</v>
      </c>
      <c r="L89" s="33"/>
      <c r="M89" s="136" t="s">
        <v>3</v>
      </c>
      <c r="N89" s="137" t="s">
        <v>39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126</v>
      </c>
      <c r="AT89" s="140" t="s">
        <v>121</v>
      </c>
      <c r="AU89" s="140" t="s">
        <v>78</v>
      </c>
      <c r="AY89" s="18" t="s">
        <v>119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76</v>
      </c>
      <c r="BK89" s="141">
        <f>ROUND(I89*H89,2)</f>
        <v>0</v>
      </c>
      <c r="BL89" s="18" t="s">
        <v>126</v>
      </c>
      <c r="BM89" s="140" t="s">
        <v>373</v>
      </c>
    </row>
    <row r="90" spans="2:65" s="1" customFormat="1" x14ac:dyDescent="0.2">
      <c r="B90" s="33"/>
      <c r="D90" s="142" t="s">
        <v>128</v>
      </c>
      <c r="F90" s="143" t="s">
        <v>374</v>
      </c>
      <c r="I90" s="144"/>
      <c r="L90" s="33"/>
      <c r="M90" s="145"/>
      <c r="T90" s="54"/>
      <c r="AT90" s="18" t="s">
        <v>128</v>
      </c>
      <c r="AU90" s="18" t="s">
        <v>78</v>
      </c>
    </row>
    <row r="91" spans="2:65" s="14" customFormat="1" x14ac:dyDescent="0.2">
      <c r="B91" s="161"/>
      <c r="D91" s="147" t="s">
        <v>130</v>
      </c>
      <c r="E91" s="162" t="s">
        <v>3</v>
      </c>
      <c r="F91" s="163" t="s">
        <v>375</v>
      </c>
      <c r="H91" s="162" t="s">
        <v>3</v>
      </c>
      <c r="I91" s="164"/>
      <c r="L91" s="161"/>
      <c r="M91" s="165"/>
      <c r="T91" s="166"/>
      <c r="AT91" s="162" t="s">
        <v>130</v>
      </c>
      <c r="AU91" s="162" t="s">
        <v>78</v>
      </c>
      <c r="AV91" s="14" t="s">
        <v>76</v>
      </c>
      <c r="AW91" s="14" t="s">
        <v>30</v>
      </c>
      <c r="AX91" s="14" t="s">
        <v>68</v>
      </c>
      <c r="AY91" s="162" t="s">
        <v>119</v>
      </c>
    </row>
    <row r="92" spans="2:65" s="12" customFormat="1" x14ac:dyDescent="0.2">
      <c r="B92" s="146"/>
      <c r="D92" s="147" t="s">
        <v>130</v>
      </c>
      <c r="E92" s="148" t="s">
        <v>3</v>
      </c>
      <c r="F92" s="149" t="s">
        <v>376</v>
      </c>
      <c r="H92" s="150">
        <v>9</v>
      </c>
      <c r="I92" s="151"/>
      <c r="L92" s="146"/>
      <c r="M92" s="152"/>
      <c r="T92" s="153"/>
      <c r="AT92" s="148" t="s">
        <v>130</v>
      </c>
      <c r="AU92" s="148" t="s">
        <v>78</v>
      </c>
      <c r="AV92" s="12" t="s">
        <v>78</v>
      </c>
      <c r="AW92" s="12" t="s">
        <v>30</v>
      </c>
      <c r="AX92" s="12" t="s">
        <v>68</v>
      </c>
      <c r="AY92" s="148" t="s">
        <v>119</v>
      </c>
    </row>
    <row r="93" spans="2:65" s="13" customFormat="1" x14ac:dyDescent="0.2">
      <c r="B93" s="154"/>
      <c r="D93" s="147" t="s">
        <v>130</v>
      </c>
      <c r="E93" s="155" t="s">
        <v>3</v>
      </c>
      <c r="F93" s="156" t="s">
        <v>132</v>
      </c>
      <c r="H93" s="157">
        <v>9</v>
      </c>
      <c r="I93" s="158"/>
      <c r="L93" s="154"/>
      <c r="M93" s="159"/>
      <c r="T93" s="160"/>
      <c r="AT93" s="155" t="s">
        <v>130</v>
      </c>
      <c r="AU93" s="155" t="s">
        <v>78</v>
      </c>
      <c r="AV93" s="13" t="s">
        <v>126</v>
      </c>
      <c r="AW93" s="13" t="s">
        <v>30</v>
      </c>
      <c r="AX93" s="13" t="s">
        <v>76</v>
      </c>
      <c r="AY93" s="155" t="s">
        <v>119</v>
      </c>
    </row>
    <row r="94" spans="2:65" s="11" customFormat="1" ht="22.8" customHeight="1" x14ac:dyDescent="0.25">
      <c r="B94" s="116"/>
      <c r="D94" s="117" t="s">
        <v>67</v>
      </c>
      <c r="E94" s="126" t="s">
        <v>139</v>
      </c>
      <c r="F94" s="126" t="s">
        <v>377</v>
      </c>
      <c r="I94" s="119"/>
      <c r="J94" s="127">
        <f>BK94</f>
        <v>0</v>
      </c>
      <c r="L94" s="116"/>
      <c r="M94" s="121"/>
      <c r="P94" s="122">
        <f>SUM(P95:P102)</f>
        <v>0</v>
      </c>
      <c r="R94" s="122">
        <f>SUM(R95:R102)</f>
        <v>1.5739919999999998</v>
      </c>
      <c r="T94" s="123">
        <f>SUM(T95:T102)</f>
        <v>0</v>
      </c>
      <c r="AR94" s="117" t="s">
        <v>76</v>
      </c>
      <c r="AT94" s="124" t="s">
        <v>67</v>
      </c>
      <c r="AU94" s="124" t="s">
        <v>76</v>
      </c>
      <c r="AY94" s="117" t="s">
        <v>119</v>
      </c>
      <c r="BK94" s="125">
        <f>SUM(BK95:BK102)</f>
        <v>0</v>
      </c>
    </row>
    <row r="95" spans="2:65" s="1" customFormat="1" ht="24.15" customHeight="1" x14ac:dyDescent="0.2">
      <c r="B95" s="128"/>
      <c r="C95" s="129" t="s">
        <v>78</v>
      </c>
      <c r="D95" s="129" t="s">
        <v>121</v>
      </c>
      <c r="E95" s="130" t="s">
        <v>378</v>
      </c>
      <c r="F95" s="131" t="s">
        <v>379</v>
      </c>
      <c r="G95" s="132" t="s">
        <v>353</v>
      </c>
      <c r="H95" s="133">
        <v>9</v>
      </c>
      <c r="I95" s="134"/>
      <c r="J95" s="135">
        <f>ROUND(I95*H95,2)</f>
        <v>0</v>
      </c>
      <c r="K95" s="131" t="s">
        <v>3</v>
      </c>
      <c r="L95" s="33"/>
      <c r="M95" s="136" t="s">
        <v>3</v>
      </c>
      <c r="N95" s="137" t="s">
        <v>39</v>
      </c>
      <c r="P95" s="138">
        <f>O95*H95</f>
        <v>0</v>
      </c>
      <c r="Q95" s="138">
        <v>0.17488799999999999</v>
      </c>
      <c r="R95" s="138">
        <f>Q95*H95</f>
        <v>1.5739919999999998</v>
      </c>
      <c r="S95" s="138">
        <v>0</v>
      </c>
      <c r="T95" s="139">
        <f>S95*H95</f>
        <v>0</v>
      </c>
      <c r="AR95" s="140" t="s">
        <v>126</v>
      </c>
      <c r="AT95" s="140" t="s">
        <v>121</v>
      </c>
      <c r="AU95" s="140" t="s">
        <v>78</v>
      </c>
      <c r="AY95" s="18" t="s">
        <v>119</v>
      </c>
      <c r="BE95" s="141">
        <f>IF(N95="základní",J95,0)</f>
        <v>0</v>
      </c>
      <c r="BF95" s="141">
        <f>IF(N95="snížená",J95,0)</f>
        <v>0</v>
      </c>
      <c r="BG95" s="141">
        <f>IF(N95="zákl. přenesená",J95,0)</f>
        <v>0</v>
      </c>
      <c r="BH95" s="141">
        <f>IF(N95="sníž. přenesená",J95,0)</f>
        <v>0</v>
      </c>
      <c r="BI95" s="141">
        <f>IF(N95="nulová",J95,0)</f>
        <v>0</v>
      </c>
      <c r="BJ95" s="18" t="s">
        <v>76</v>
      </c>
      <c r="BK95" s="141">
        <f>ROUND(I95*H95,2)</f>
        <v>0</v>
      </c>
      <c r="BL95" s="18" t="s">
        <v>126</v>
      </c>
      <c r="BM95" s="140" t="s">
        <v>380</v>
      </c>
    </row>
    <row r="96" spans="2:65" s="14" customFormat="1" x14ac:dyDescent="0.2">
      <c r="B96" s="161"/>
      <c r="D96" s="147" t="s">
        <v>130</v>
      </c>
      <c r="E96" s="162" t="s">
        <v>3</v>
      </c>
      <c r="F96" s="163" t="s">
        <v>375</v>
      </c>
      <c r="H96" s="162" t="s">
        <v>3</v>
      </c>
      <c r="I96" s="164"/>
      <c r="L96" s="161"/>
      <c r="M96" s="165"/>
      <c r="T96" s="166"/>
      <c r="AT96" s="162" t="s">
        <v>130</v>
      </c>
      <c r="AU96" s="162" t="s">
        <v>78</v>
      </c>
      <c r="AV96" s="14" t="s">
        <v>76</v>
      </c>
      <c r="AW96" s="14" t="s">
        <v>30</v>
      </c>
      <c r="AX96" s="14" t="s">
        <v>68</v>
      </c>
      <c r="AY96" s="162" t="s">
        <v>119</v>
      </c>
    </row>
    <row r="97" spans="2:65" s="12" customFormat="1" x14ac:dyDescent="0.2">
      <c r="B97" s="146"/>
      <c r="D97" s="147" t="s">
        <v>130</v>
      </c>
      <c r="E97" s="148" t="s">
        <v>3</v>
      </c>
      <c r="F97" s="149" t="s">
        <v>376</v>
      </c>
      <c r="H97" s="150">
        <v>9</v>
      </c>
      <c r="I97" s="151"/>
      <c r="L97" s="146"/>
      <c r="M97" s="152"/>
      <c r="T97" s="153"/>
      <c r="AT97" s="148" t="s">
        <v>130</v>
      </c>
      <c r="AU97" s="148" t="s">
        <v>78</v>
      </c>
      <c r="AV97" s="12" t="s">
        <v>78</v>
      </c>
      <c r="AW97" s="12" t="s">
        <v>30</v>
      </c>
      <c r="AX97" s="12" t="s">
        <v>68</v>
      </c>
      <c r="AY97" s="148" t="s">
        <v>119</v>
      </c>
    </row>
    <row r="98" spans="2:65" s="13" customFormat="1" x14ac:dyDescent="0.2">
      <c r="B98" s="154"/>
      <c r="D98" s="147" t="s">
        <v>130</v>
      </c>
      <c r="E98" s="155" t="s">
        <v>3</v>
      </c>
      <c r="F98" s="156" t="s">
        <v>132</v>
      </c>
      <c r="H98" s="157">
        <v>9</v>
      </c>
      <c r="I98" s="158"/>
      <c r="L98" s="154"/>
      <c r="M98" s="159"/>
      <c r="T98" s="160"/>
      <c r="AT98" s="155" t="s">
        <v>130</v>
      </c>
      <c r="AU98" s="155" t="s">
        <v>78</v>
      </c>
      <c r="AV98" s="13" t="s">
        <v>126</v>
      </c>
      <c r="AW98" s="13" t="s">
        <v>30</v>
      </c>
      <c r="AX98" s="13" t="s">
        <v>76</v>
      </c>
      <c r="AY98" s="155" t="s">
        <v>119</v>
      </c>
    </row>
    <row r="99" spans="2:65" s="1" customFormat="1" ht="21.75" customHeight="1" x14ac:dyDescent="0.2">
      <c r="B99" s="128"/>
      <c r="C99" s="174" t="s">
        <v>139</v>
      </c>
      <c r="D99" s="174" t="s">
        <v>287</v>
      </c>
      <c r="E99" s="175" t="s">
        <v>381</v>
      </c>
      <c r="F99" s="176" t="s">
        <v>382</v>
      </c>
      <c r="G99" s="177" t="s">
        <v>353</v>
      </c>
      <c r="H99" s="178">
        <v>9</v>
      </c>
      <c r="I99" s="179"/>
      <c r="J99" s="180">
        <f>ROUND(I99*H99,2)</f>
        <v>0</v>
      </c>
      <c r="K99" s="176" t="s">
        <v>3</v>
      </c>
      <c r="L99" s="181"/>
      <c r="M99" s="182" t="s">
        <v>3</v>
      </c>
      <c r="N99" s="183" t="s">
        <v>39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187</v>
      </c>
      <c r="AT99" s="140" t="s">
        <v>287</v>
      </c>
      <c r="AU99" s="140" t="s">
        <v>78</v>
      </c>
      <c r="AY99" s="18" t="s">
        <v>119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76</v>
      </c>
      <c r="BK99" s="141">
        <f>ROUND(I99*H99,2)</f>
        <v>0</v>
      </c>
      <c r="BL99" s="18" t="s">
        <v>126</v>
      </c>
      <c r="BM99" s="140" t="s">
        <v>383</v>
      </c>
    </row>
    <row r="100" spans="2:65" s="14" customFormat="1" x14ac:dyDescent="0.2">
      <c r="B100" s="161"/>
      <c r="D100" s="147" t="s">
        <v>130</v>
      </c>
      <c r="E100" s="162" t="s">
        <v>3</v>
      </c>
      <c r="F100" s="163" t="s">
        <v>375</v>
      </c>
      <c r="H100" s="162" t="s">
        <v>3</v>
      </c>
      <c r="I100" s="164"/>
      <c r="L100" s="161"/>
      <c r="M100" s="165"/>
      <c r="T100" s="166"/>
      <c r="AT100" s="162" t="s">
        <v>130</v>
      </c>
      <c r="AU100" s="162" t="s">
        <v>78</v>
      </c>
      <c r="AV100" s="14" t="s">
        <v>76</v>
      </c>
      <c r="AW100" s="14" t="s">
        <v>30</v>
      </c>
      <c r="AX100" s="14" t="s">
        <v>68</v>
      </c>
      <c r="AY100" s="162" t="s">
        <v>119</v>
      </c>
    </row>
    <row r="101" spans="2:65" s="12" customFormat="1" x14ac:dyDescent="0.2">
      <c r="B101" s="146"/>
      <c r="D101" s="147" t="s">
        <v>130</v>
      </c>
      <c r="E101" s="148" t="s">
        <v>3</v>
      </c>
      <c r="F101" s="149" t="s">
        <v>376</v>
      </c>
      <c r="H101" s="150">
        <v>9</v>
      </c>
      <c r="I101" s="151"/>
      <c r="L101" s="146"/>
      <c r="M101" s="152"/>
      <c r="T101" s="153"/>
      <c r="AT101" s="148" t="s">
        <v>130</v>
      </c>
      <c r="AU101" s="148" t="s">
        <v>78</v>
      </c>
      <c r="AV101" s="12" t="s">
        <v>78</v>
      </c>
      <c r="AW101" s="12" t="s">
        <v>30</v>
      </c>
      <c r="AX101" s="12" t="s">
        <v>68</v>
      </c>
      <c r="AY101" s="148" t="s">
        <v>119</v>
      </c>
    </row>
    <row r="102" spans="2:65" s="13" customFormat="1" x14ac:dyDescent="0.2">
      <c r="B102" s="154"/>
      <c r="D102" s="147" t="s">
        <v>130</v>
      </c>
      <c r="E102" s="155" t="s">
        <v>3</v>
      </c>
      <c r="F102" s="156" t="s">
        <v>132</v>
      </c>
      <c r="H102" s="157">
        <v>9</v>
      </c>
      <c r="I102" s="158"/>
      <c r="L102" s="154"/>
      <c r="M102" s="159"/>
      <c r="T102" s="160"/>
      <c r="AT102" s="155" t="s">
        <v>130</v>
      </c>
      <c r="AU102" s="155" t="s">
        <v>78</v>
      </c>
      <c r="AV102" s="13" t="s">
        <v>126</v>
      </c>
      <c r="AW102" s="13" t="s">
        <v>30</v>
      </c>
      <c r="AX102" s="13" t="s">
        <v>76</v>
      </c>
      <c r="AY102" s="155" t="s">
        <v>119</v>
      </c>
    </row>
    <row r="103" spans="2:65" s="11" customFormat="1" ht="22.8" customHeight="1" x14ac:dyDescent="0.25">
      <c r="B103" s="116"/>
      <c r="D103" s="117" t="s">
        <v>67</v>
      </c>
      <c r="E103" s="126" t="s">
        <v>187</v>
      </c>
      <c r="F103" s="126" t="s">
        <v>384</v>
      </c>
      <c r="I103" s="119"/>
      <c r="J103" s="127">
        <f>BK103</f>
        <v>0</v>
      </c>
      <c r="L103" s="116"/>
      <c r="M103" s="121"/>
      <c r="P103" s="122">
        <f>SUM(P104:P213)</f>
        <v>0</v>
      </c>
      <c r="R103" s="122">
        <f>SUM(R104:R213)</f>
        <v>2.6236890119999994</v>
      </c>
      <c r="T103" s="123">
        <f>SUM(T104:T213)</f>
        <v>0</v>
      </c>
      <c r="AR103" s="117" t="s">
        <v>76</v>
      </c>
      <c r="AT103" s="124" t="s">
        <v>67</v>
      </c>
      <c r="AU103" s="124" t="s">
        <v>76</v>
      </c>
      <c r="AY103" s="117" t="s">
        <v>119</v>
      </c>
      <c r="BK103" s="125">
        <f>SUM(BK104:BK213)</f>
        <v>0</v>
      </c>
    </row>
    <row r="104" spans="2:65" s="1" customFormat="1" ht="24.15" customHeight="1" x14ac:dyDescent="0.2">
      <c r="B104" s="128"/>
      <c r="C104" s="129" t="s">
        <v>126</v>
      </c>
      <c r="D104" s="129" t="s">
        <v>121</v>
      </c>
      <c r="E104" s="130" t="s">
        <v>385</v>
      </c>
      <c r="F104" s="131" t="s">
        <v>386</v>
      </c>
      <c r="G104" s="132" t="s">
        <v>353</v>
      </c>
      <c r="H104" s="133">
        <v>3</v>
      </c>
      <c r="I104" s="134"/>
      <c r="J104" s="135">
        <f>ROUND(I104*H104,2)</f>
        <v>0</v>
      </c>
      <c r="K104" s="131" t="s">
        <v>125</v>
      </c>
      <c r="L104" s="33"/>
      <c r="M104" s="136" t="s">
        <v>3</v>
      </c>
      <c r="N104" s="137" t="s">
        <v>39</v>
      </c>
      <c r="P104" s="138">
        <f>O104*H104</f>
        <v>0</v>
      </c>
      <c r="Q104" s="138">
        <v>1.6692E-3</v>
      </c>
      <c r="R104" s="138">
        <f>Q104*H104</f>
        <v>5.0076000000000001E-3</v>
      </c>
      <c r="S104" s="138">
        <v>0</v>
      </c>
      <c r="T104" s="139">
        <f>S104*H104</f>
        <v>0</v>
      </c>
      <c r="AR104" s="140" t="s">
        <v>126</v>
      </c>
      <c r="AT104" s="140" t="s">
        <v>121</v>
      </c>
      <c r="AU104" s="140" t="s">
        <v>78</v>
      </c>
      <c r="AY104" s="18" t="s">
        <v>119</v>
      </c>
      <c r="BE104" s="141">
        <f>IF(N104="základní",J104,0)</f>
        <v>0</v>
      </c>
      <c r="BF104" s="141">
        <f>IF(N104="snížená",J104,0)</f>
        <v>0</v>
      </c>
      <c r="BG104" s="141">
        <f>IF(N104="zákl. přenesená",J104,0)</f>
        <v>0</v>
      </c>
      <c r="BH104" s="141">
        <f>IF(N104="sníž. přenesená",J104,0)</f>
        <v>0</v>
      </c>
      <c r="BI104" s="141">
        <f>IF(N104="nulová",J104,0)</f>
        <v>0</v>
      </c>
      <c r="BJ104" s="18" t="s">
        <v>76</v>
      </c>
      <c r="BK104" s="141">
        <f>ROUND(I104*H104,2)</f>
        <v>0</v>
      </c>
      <c r="BL104" s="18" t="s">
        <v>126</v>
      </c>
      <c r="BM104" s="140" t="s">
        <v>387</v>
      </c>
    </row>
    <row r="105" spans="2:65" s="1" customFormat="1" x14ac:dyDescent="0.2">
      <c r="B105" s="33"/>
      <c r="D105" s="142" t="s">
        <v>128</v>
      </c>
      <c r="F105" s="143" t="s">
        <v>388</v>
      </c>
      <c r="I105" s="144"/>
      <c r="L105" s="33"/>
      <c r="M105" s="145"/>
      <c r="T105" s="54"/>
      <c r="AT105" s="18" t="s">
        <v>128</v>
      </c>
      <c r="AU105" s="18" t="s">
        <v>78</v>
      </c>
    </row>
    <row r="106" spans="2:65" s="1" customFormat="1" ht="16.5" customHeight="1" x14ac:dyDescent="0.2">
      <c r="B106" s="128"/>
      <c r="C106" s="174" t="s">
        <v>152</v>
      </c>
      <c r="D106" s="174" t="s">
        <v>287</v>
      </c>
      <c r="E106" s="175" t="s">
        <v>389</v>
      </c>
      <c r="F106" s="176" t="s">
        <v>390</v>
      </c>
      <c r="G106" s="177" t="s">
        <v>353</v>
      </c>
      <c r="H106" s="178">
        <v>1</v>
      </c>
      <c r="I106" s="179"/>
      <c r="J106" s="180">
        <f>ROUND(I106*H106,2)</f>
        <v>0</v>
      </c>
      <c r="K106" s="176" t="s">
        <v>3</v>
      </c>
      <c r="L106" s="181"/>
      <c r="M106" s="182" t="s">
        <v>3</v>
      </c>
      <c r="N106" s="183" t="s">
        <v>39</v>
      </c>
      <c r="P106" s="138">
        <f>O106*H106</f>
        <v>0</v>
      </c>
      <c r="Q106" s="138">
        <v>1.7999999999999999E-2</v>
      </c>
      <c r="R106" s="138">
        <f>Q106*H106</f>
        <v>1.7999999999999999E-2</v>
      </c>
      <c r="S106" s="138">
        <v>0</v>
      </c>
      <c r="T106" s="139">
        <f>S106*H106</f>
        <v>0</v>
      </c>
      <c r="AR106" s="140" t="s">
        <v>187</v>
      </c>
      <c r="AT106" s="140" t="s">
        <v>287</v>
      </c>
      <c r="AU106" s="140" t="s">
        <v>78</v>
      </c>
      <c r="AY106" s="18" t="s">
        <v>119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8" t="s">
        <v>76</v>
      </c>
      <c r="BK106" s="141">
        <f>ROUND(I106*H106,2)</f>
        <v>0</v>
      </c>
      <c r="BL106" s="18" t="s">
        <v>126</v>
      </c>
      <c r="BM106" s="140" t="s">
        <v>391</v>
      </c>
    </row>
    <row r="107" spans="2:65" s="12" customFormat="1" x14ac:dyDescent="0.2">
      <c r="B107" s="146"/>
      <c r="D107" s="147" t="s">
        <v>130</v>
      </c>
      <c r="E107" s="148" t="s">
        <v>3</v>
      </c>
      <c r="F107" s="149" t="s">
        <v>392</v>
      </c>
      <c r="H107" s="150">
        <v>1</v>
      </c>
      <c r="I107" s="151"/>
      <c r="L107" s="146"/>
      <c r="M107" s="152"/>
      <c r="T107" s="153"/>
      <c r="AT107" s="148" t="s">
        <v>130</v>
      </c>
      <c r="AU107" s="148" t="s">
        <v>78</v>
      </c>
      <c r="AV107" s="12" t="s">
        <v>78</v>
      </c>
      <c r="AW107" s="12" t="s">
        <v>30</v>
      </c>
      <c r="AX107" s="12" t="s">
        <v>68</v>
      </c>
      <c r="AY107" s="148" t="s">
        <v>119</v>
      </c>
    </row>
    <row r="108" spans="2:65" s="13" customFormat="1" x14ac:dyDescent="0.2">
      <c r="B108" s="154"/>
      <c r="D108" s="147" t="s">
        <v>130</v>
      </c>
      <c r="E108" s="155" t="s">
        <v>3</v>
      </c>
      <c r="F108" s="156" t="s">
        <v>132</v>
      </c>
      <c r="H108" s="157">
        <v>1</v>
      </c>
      <c r="I108" s="158"/>
      <c r="L108" s="154"/>
      <c r="M108" s="159"/>
      <c r="T108" s="160"/>
      <c r="AT108" s="155" t="s">
        <v>130</v>
      </c>
      <c r="AU108" s="155" t="s">
        <v>78</v>
      </c>
      <c r="AV108" s="13" t="s">
        <v>126</v>
      </c>
      <c r="AW108" s="13" t="s">
        <v>30</v>
      </c>
      <c r="AX108" s="13" t="s">
        <v>76</v>
      </c>
      <c r="AY108" s="155" t="s">
        <v>119</v>
      </c>
    </row>
    <row r="109" spans="2:65" s="1" customFormat="1" ht="16.5" customHeight="1" x14ac:dyDescent="0.2">
      <c r="B109" s="128"/>
      <c r="C109" s="174" t="s">
        <v>165</v>
      </c>
      <c r="D109" s="174" t="s">
        <v>287</v>
      </c>
      <c r="E109" s="175" t="s">
        <v>393</v>
      </c>
      <c r="F109" s="176" t="s">
        <v>394</v>
      </c>
      <c r="G109" s="177" t="s">
        <v>353</v>
      </c>
      <c r="H109" s="178">
        <v>1</v>
      </c>
      <c r="I109" s="179"/>
      <c r="J109" s="180">
        <f>ROUND(I109*H109,2)</f>
        <v>0</v>
      </c>
      <c r="K109" s="176" t="s">
        <v>3</v>
      </c>
      <c r="L109" s="181"/>
      <c r="M109" s="182" t="s">
        <v>3</v>
      </c>
      <c r="N109" s="183" t="s">
        <v>39</v>
      </c>
      <c r="P109" s="138">
        <f>O109*H109</f>
        <v>0</v>
      </c>
      <c r="Q109" s="138">
        <v>1.4E-2</v>
      </c>
      <c r="R109" s="138">
        <f>Q109*H109</f>
        <v>1.4E-2</v>
      </c>
      <c r="S109" s="138">
        <v>0</v>
      </c>
      <c r="T109" s="139">
        <f>S109*H109</f>
        <v>0</v>
      </c>
      <c r="AR109" s="140" t="s">
        <v>187</v>
      </c>
      <c r="AT109" s="140" t="s">
        <v>287</v>
      </c>
      <c r="AU109" s="140" t="s">
        <v>78</v>
      </c>
      <c r="AY109" s="18" t="s">
        <v>119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8" t="s">
        <v>76</v>
      </c>
      <c r="BK109" s="141">
        <f>ROUND(I109*H109,2)</f>
        <v>0</v>
      </c>
      <c r="BL109" s="18" t="s">
        <v>126</v>
      </c>
      <c r="BM109" s="140" t="s">
        <v>395</v>
      </c>
    </row>
    <row r="110" spans="2:65" s="12" customFormat="1" x14ac:dyDescent="0.2">
      <c r="B110" s="146"/>
      <c r="D110" s="147" t="s">
        <v>130</v>
      </c>
      <c r="E110" s="148" t="s">
        <v>3</v>
      </c>
      <c r="F110" s="149" t="s">
        <v>392</v>
      </c>
      <c r="H110" s="150">
        <v>1</v>
      </c>
      <c r="I110" s="151"/>
      <c r="L110" s="146"/>
      <c r="M110" s="152"/>
      <c r="T110" s="153"/>
      <c r="AT110" s="148" t="s">
        <v>130</v>
      </c>
      <c r="AU110" s="148" t="s">
        <v>78</v>
      </c>
      <c r="AV110" s="12" t="s">
        <v>78</v>
      </c>
      <c r="AW110" s="12" t="s">
        <v>30</v>
      </c>
      <c r="AX110" s="12" t="s">
        <v>68</v>
      </c>
      <c r="AY110" s="148" t="s">
        <v>119</v>
      </c>
    </row>
    <row r="111" spans="2:65" s="13" customFormat="1" x14ac:dyDescent="0.2">
      <c r="B111" s="154"/>
      <c r="D111" s="147" t="s">
        <v>130</v>
      </c>
      <c r="E111" s="155" t="s">
        <v>3</v>
      </c>
      <c r="F111" s="156" t="s">
        <v>132</v>
      </c>
      <c r="H111" s="157">
        <v>1</v>
      </c>
      <c r="I111" s="158"/>
      <c r="L111" s="154"/>
      <c r="M111" s="159"/>
      <c r="T111" s="160"/>
      <c r="AT111" s="155" t="s">
        <v>130</v>
      </c>
      <c r="AU111" s="155" t="s">
        <v>78</v>
      </c>
      <c r="AV111" s="13" t="s">
        <v>126</v>
      </c>
      <c r="AW111" s="13" t="s">
        <v>30</v>
      </c>
      <c r="AX111" s="13" t="s">
        <v>76</v>
      </c>
      <c r="AY111" s="155" t="s">
        <v>119</v>
      </c>
    </row>
    <row r="112" spans="2:65" s="1" customFormat="1" ht="16.5" customHeight="1" x14ac:dyDescent="0.2">
      <c r="B112" s="128"/>
      <c r="C112" s="174" t="s">
        <v>176</v>
      </c>
      <c r="D112" s="174" t="s">
        <v>287</v>
      </c>
      <c r="E112" s="175" t="s">
        <v>396</v>
      </c>
      <c r="F112" s="176" t="s">
        <v>397</v>
      </c>
      <c r="G112" s="177" t="s">
        <v>353</v>
      </c>
      <c r="H112" s="178">
        <v>1</v>
      </c>
      <c r="I112" s="179"/>
      <c r="J112" s="180">
        <f>ROUND(I112*H112,2)</f>
        <v>0</v>
      </c>
      <c r="K112" s="176" t="s">
        <v>3</v>
      </c>
      <c r="L112" s="181"/>
      <c r="M112" s="182" t="s">
        <v>3</v>
      </c>
      <c r="N112" s="183" t="s">
        <v>39</v>
      </c>
      <c r="P112" s="138">
        <f>O112*H112</f>
        <v>0</v>
      </c>
      <c r="Q112" s="138">
        <v>1.7999999999999999E-2</v>
      </c>
      <c r="R112" s="138">
        <f>Q112*H112</f>
        <v>1.7999999999999999E-2</v>
      </c>
      <c r="S112" s="138">
        <v>0</v>
      </c>
      <c r="T112" s="139">
        <f>S112*H112</f>
        <v>0</v>
      </c>
      <c r="AR112" s="140" t="s">
        <v>187</v>
      </c>
      <c r="AT112" s="140" t="s">
        <v>287</v>
      </c>
      <c r="AU112" s="140" t="s">
        <v>78</v>
      </c>
      <c r="AY112" s="18" t="s">
        <v>119</v>
      </c>
      <c r="BE112" s="141">
        <f>IF(N112="základní",J112,0)</f>
        <v>0</v>
      </c>
      <c r="BF112" s="141">
        <f>IF(N112="snížená",J112,0)</f>
        <v>0</v>
      </c>
      <c r="BG112" s="141">
        <f>IF(N112="zákl. přenesená",J112,0)</f>
        <v>0</v>
      </c>
      <c r="BH112" s="141">
        <f>IF(N112="sníž. přenesená",J112,0)</f>
        <v>0</v>
      </c>
      <c r="BI112" s="141">
        <f>IF(N112="nulová",J112,0)</f>
        <v>0</v>
      </c>
      <c r="BJ112" s="18" t="s">
        <v>76</v>
      </c>
      <c r="BK112" s="141">
        <f>ROUND(I112*H112,2)</f>
        <v>0</v>
      </c>
      <c r="BL112" s="18" t="s">
        <v>126</v>
      </c>
      <c r="BM112" s="140" t="s">
        <v>398</v>
      </c>
    </row>
    <row r="113" spans="2:65" s="12" customFormat="1" x14ac:dyDescent="0.2">
      <c r="B113" s="146"/>
      <c r="D113" s="147" t="s">
        <v>130</v>
      </c>
      <c r="E113" s="148" t="s">
        <v>3</v>
      </c>
      <c r="F113" s="149" t="s">
        <v>392</v>
      </c>
      <c r="H113" s="150">
        <v>1</v>
      </c>
      <c r="I113" s="151"/>
      <c r="L113" s="146"/>
      <c r="M113" s="152"/>
      <c r="T113" s="153"/>
      <c r="AT113" s="148" t="s">
        <v>130</v>
      </c>
      <c r="AU113" s="148" t="s">
        <v>78</v>
      </c>
      <c r="AV113" s="12" t="s">
        <v>78</v>
      </c>
      <c r="AW113" s="12" t="s">
        <v>30</v>
      </c>
      <c r="AX113" s="12" t="s">
        <v>68</v>
      </c>
      <c r="AY113" s="148" t="s">
        <v>119</v>
      </c>
    </row>
    <row r="114" spans="2:65" s="13" customFormat="1" x14ac:dyDescent="0.2">
      <c r="B114" s="154"/>
      <c r="D114" s="147" t="s">
        <v>130</v>
      </c>
      <c r="E114" s="155" t="s">
        <v>3</v>
      </c>
      <c r="F114" s="156" t="s">
        <v>132</v>
      </c>
      <c r="H114" s="157">
        <v>1</v>
      </c>
      <c r="I114" s="158"/>
      <c r="L114" s="154"/>
      <c r="M114" s="159"/>
      <c r="T114" s="160"/>
      <c r="AT114" s="155" t="s">
        <v>130</v>
      </c>
      <c r="AU114" s="155" t="s">
        <v>78</v>
      </c>
      <c r="AV114" s="13" t="s">
        <v>126</v>
      </c>
      <c r="AW114" s="13" t="s">
        <v>30</v>
      </c>
      <c r="AX114" s="13" t="s">
        <v>76</v>
      </c>
      <c r="AY114" s="155" t="s">
        <v>119</v>
      </c>
    </row>
    <row r="115" spans="2:65" s="1" customFormat="1" ht="24.15" customHeight="1" x14ac:dyDescent="0.2">
      <c r="B115" s="128"/>
      <c r="C115" s="129" t="s">
        <v>187</v>
      </c>
      <c r="D115" s="129" t="s">
        <v>121</v>
      </c>
      <c r="E115" s="130" t="s">
        <v>399</v>
      </c>
      <c r="F115" s="131" t="s">
        <v>400</v>
      </c>
      <c r="G115" s="132" t="s">
        <v>353</v>
      </c>
      <c r="H115" s="133">
        <v>17</v>
      </c>
      <c r="I115" s="134"/>
      <c r="J115" s="135">
        <f>ROUND(I115*H115,2)</f>
        <v>0</v>
      </c>
      <c r="K115" s="131" t="s">
        <v>125</v>
      </c>
      <c r="L115" s="33"/>
      <c r="M115" s="136" t="s">
        <v>3</v>
      </c>
      <c r="N115" s="137" t="s">
        <v>39</v>
      </c>
      <c r="P115" s="138">
        <f>O115*H115</f>
        <v>0</v>
      </c>
      <c r="Q115" s="138">
        <v>1.67E-3</v>
      </c>
      <c r="R115" s="138">
        <f>Q115*H115</f>
        <v>2.8390000000000002E-2</v>
      </c>
      <c r="S115" s="138">
        <v>0</v>
      </c>
      <c r="T115" s="139">
        <f>S115*H115</f>
        <v>0</v>
      </c>
      <c r="AR115" s="140" t="s">
        <v>126</v>
      </c>
      <c r="AT115" s="140" t="s">
        <v>121</v>
      </c>
      <c r="AU115" s="140" t="s">
        <v>78</v>
      </c>
      <c r="AY115" s="18" t="s">
        <v>119</v>
      </c>
      <c r="BE115" s="141">
        <f>IF(N115="základní",J115,0)</f>
        <v>0</v>
      </c>
      <c r="BF115" s="141">
        <f>IF(N115="snížená",J115,0)</f>
        <v>0</v>
      </c>
      <c r="BG115" s="141">
        <f>IF(N115="zákl. přenesená",J115,0)</f>
        <v>0</v>
      </c>
      <c r="BH115" s="141">
        <f>IF(N115="sníž. přenesená",J115,0)</f>
        <v>0</v>
      </c>
      <c r="BI115" s="141">
        <f>IF(N115="nulová",J115,0)</f>
        <v>0</v>
      </c>
      <c r="BJ115" s="18" t="s">
        <v>76</v>
      </c>
      <c r="BK115" s="141">
        <f>ROUND(I115*H115,2)</f>
        <v>0</v>
      </c>
      <c r="BL115" s="18" t="s">
        <v>126</v>
      </c>
      <c r="BM115" s="140" t="s">
        <v>401</v>
      </c>
    </row>
    <row r="116" spans="2:65" s="1" customFormat="1" x14ac:dyDescent="0.2">
      <c r="B116" s="33"/>
      <c r="D116" s="142" t="s">
        <v>128</v>
      </c>
      <c r="F116" s="143" t="s">
        <v>402</v>
      </c>
      <c r="I116" s="144"/>
      <c r="L116" s="33"/>
      <c r="M116" s="145"/>
      <c r="T116" s="54"/>
      <c r="AT116" s="18" t="s">
        <v>128</v>
      </c>
      <c r="AU116" s="18" t="s">
        <v>78</v>
      </c>
    </row>
    <row r="117" spans="2:65" s="1" customFormat="1" ht="16.5" customHeight="1" x14ac:dyDescent="0.2">
      <c r="B117" s="128"/>
      <c r="C117" s="174" t="s">
        <v>194</v>
      </c>
      <c r="D117" s="174" t="s">
        <v>287</v>
      </c>
      <c r="E117" s="175" t="s">
        <v>403</v>
      </c>
      <c r="F117" s="176" t="s">
        <v>404</v>
      </c>
      <c r="G117" s="177" t="s">
        <v>353</v>
      </c>
      <c r="H117" s="178">
        <v>10</v>
      </c>
      <c r="I117" s="179"/>
      <c r="J117" s="180">
        <f>ROUND(I117*H117,2)</f>
        <v>0</v>
      </c>
      <c r="K117" s="176" t="s">
        <v>3</v>
      </c>
      <c r="L117" s="181"/>
      <c r="M117" s="182" t="s">
        <v>3</v>
      </c>
      <c r="N117" s="183" t="s">
        <v>39</v>
      </c>
      <c r="P117" s="138">
        <f>O117*H117</f>
        <v>0</v>
      </c>
      <c r="Q117" s="138">
        <v>8.0000000000000002E-3</v>
      </c>
      <c r="R117" s="138">
        <f>Q117*H117</f>
        <v>0.08</v>
      </c>
      <c r="S117" s="138">
        <v>0</v>
      </c>
      <c r="T117" s="139">
        <f>S117*H117</f>
        <v>0</v>
      </c>
      <c r="AR117" s="140" t="s">
        <v>187</v>
      </c>
      <c r="AT117" s="140" t="s">
        <v>287</v>
      </c>
      <c r="AU117" s="140" t="s">
        <v>78</v>
      </c>
      <c r="AY117" s="18" t="s">
        <v>119</v>
      </c>
      <c r="BE117" s="141">
        <f>IF(N117="základní",J117,0)</f>
        <v>0</v>
      </c>
      <c r="BF117" s="141">
        <f>IF(N117="snížená",J117,0)</f>
        <v>0</v>
      </c>
      <c r="BG117" s="141">
        <f>IF(N117="zákl. přenesená",J117,0)</f>
        <v>0</v>
      </c>
      <c r="BH117" s="141">
        <f>IF(N117="sníž. přenesená",J117,0)</f>
        <v>0</v>
      </c>
      <c r="BI117" s="141">
        <f>IF(N117="nulová",J117,0)</f>
        <v>0</v>
      </c>
      <c r="BJ117" s="18" t="s">
        <v>76</v>
      </c>
      <c r="BK117" s="141">
        <f>ROUND(I117*H117,2)</f>
        <v>0</v>
      </c>
      <c r="BL117" s="18" t="s">
        <v>126</v>
      </c>
      <c r="BM117" s="140" t="s">
        <v>405</v>
      </c>
    </row>
    <row r="118" spans="2:65" s="12" customFormat="1" x14ac:dyDescent="0.2">
      <c r="B118" s="146"/>
      <c r="D118" s="147" t="s">
        <v>130</v>
      </c>
      <c r="E118" s="148" t="s">
        <v>3</v>
      </c>
      <c r="F118" s="149" t="s">
        <v>406</v>
      </c>
      <c r="H118" s="150">
        <v>10</v>
      </c>
      <c r="I118" s="151"/>
      <c r="L118" s="146"/>
      <c r="M118" s="152"/>
      <c r="T118" s="153"/>
      <c r="AT118" s="148" t="s">
        <v>130</v>
      </c>
      <c r="AU118" s="148" t="s">
        <v>78</v>
      </c>
      <c r="AV118" s="12" t="s">
        <v>78</v>
      </c>
      <c r="AW118" s="12" t="s">
        <v>30</v>
      </c>
      <c r="AX118" s="12" t="s">
        <v>68</v>
      </c>
      <c r="AY118" s="148" t="s">
        <v>119</v>
      </c>
    </row>
    <row r="119" spans="2:65" s="13" customFormat="1" x14ac:dyDescent="0.2">
      <c r="B119" s="154"/>
      <c r="D119" s="147" t="s">
        <v>130</v>
      </c>
      <c r="E119" s="155" t="s">
        <v>3</v>
      </c>
      <c r="F119" s="156" t="s">
        <v>132</v>
      </c>
      <c r="H119" s="157">
        <v>10</v>
      </c>
      <c r="I119" s="158"/>
      <c r="L119" s="154"/>
      <c r="M119" s="159"/>
      <c r="T119" s="160"/>
      <c r="AT119" s="155" t="s">
        <v>130</v>
      </c>
      <c r="AU119" s="155" t="s">
        <v>78</v>
      </c>
      <c r="AV119" s="13" t="s">
        <v>126</v>
      </c>
      <c r="AW119" s="13" t="s">
        <v>30</v>
      </c>
      <c r="AX119" s="13" t="s">
        <v>76</v>
      </c>
      <c r="AY119" s="155" t="s">
        <v>119</v>
      </c>
    </row>
    <row r="120" spans="2:65" s="1" customFormat="1" ht="16.5" customHeight="1" x14ac:dyDescent="0.2">
      <c r="B120" s="128"/>
      <c r="C120" s="174" t="s">
        <v>200</v>
      </c>
      <c r="D120" s="174" t="s">
        <v>287</v>
      </c>
      <c r="E120" s="175" t="s">
        <v>407</v>
      </c>
      <c r="F120" s="176" t="s">
        <v>408</v>
      </c>
      <c r="G120" s="177" t="s">
        <v>353</v>
      </c>
      <c r="H120" s="178">
        <v>2</v>
      </c>
      <c r="I120" s="179"/>
      <c r="J120" s="180">
        <f>ROUND(I120*H120,2)</f>
        <v>0</v>
      </c>
      <c r="K120" s="176" t="s">
        <v>3</v>
      </c>
      <c r="L120" s="181"/>
      <c r="M120" s="182" t="s">
        <v>3</v>
      </c>
      <c r="N120" s="183" t="s">
        <v>39</v>
      </c>
      <c r="P120" s="138">
        <f>O120*H120</f>
        <v>0</v>
      </c>
      <c r="Q120" s="138">
        <v>1.2999999999999999E-2</v>
      </c>
      <c r="R120" s="138">
        <f>Q120*H120</f>
        <v>2.5999999999999999E-2</v>
      </c>
      <c r="S120" s="138">
        <v>0</v>
      </c>
      <c r="T120" s="139">
        <f>S120*H120</f>
        <v>0</v>
      </c>
      <c r="AR120" s="140" t="s">
        <v>187</v>
      </c>
      <c r="AT120" s="140" t="s">
        <v>287</v>
      </c>
      <c r="AU120" s="140" t="s">
        <v>78</v>
      </c>
      <c r="AY120" s="18" t="s">
        <v>119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8" t="s">
        <v>76</v>
      </c>
      <c r="BK120" s="141">
        <f>ROUND(I120*H120,2)</f>
        <v>0</v>
      </c>
      <c r="BL120" s="18" t="s">
        <v>126</v>
      </c>
      <c r="BM120" s="140" t="s">
        <v>409</v>
      </c>
    </row>
    <row r="121" spans="2:65" s="12" customFormat="1" x14ac:dyDescent="0.2">
      <c r="B121" s="146"/>
      <c r="D121" s="147" t="s">
        <v>130</v>
      </c>
      <c r="E121" s="148" t="s">
        <v>3</v>
      </c>
      <c r="F121" s="149" t="s">
        <v>410</v>
      </c>
      <c r="H121" s="150">
        <v>2</v>
      </c>
      <c r="I121" s="151"/>
      <c r="L121" s="146"/>
      <c r="M121" s="152"/>
      <c r="T121" s="153"/>
      <c r="AT121" s="148" t="s">
        <v>130</v>
      </c>
      <c r="AU121" s="148" t="s">
        <v>78</v>
      </c>
      <c r="AV121" s="12" t="s">
        <v>78</v>
      </c>
      <c r="AW121" s="12" t="s">
        <v>30</v>
      </c>
      <c r="AX121" s="12" t="s">
        <v>68</v>
      </c>
      <c r="AY121" s="148" t="s">
        <v>119</v>
      </c>
    </row>
    <row r="122" spans="2:65" s="13" customFormat="1" x14ac:dyDescent="0.2">
      <c r="B122" s="154"/>
      <c r="D122" s="147" t="s">
        <v>130</v>
      </c>
      <c r="E122" s="155" t="s">
        <v>3</v>
      </c>
      <c r="F122" s="156" t="s">
        <v>132</v>
      </c>
      <c r="H122" s="157">
        <v>2</v>
      </c>
      <c r="I122" s="158"/>
      <c r="L122" s="154"/>
      <c r="M122" s="159"/>
      <c r="T122" s="160"/>
      <c r="AT122" s="155" t="s">
        <v>130</v>
      </c>
      <c r="AU122" s="155" t="s">
        <v>78</v>
      </c>
      <c r="AV122" s="13" t="s">
        <v>126</v>
      </c>
      <c r="AW122" s="13" t="s">
        <v>30</v>
      </c>
      <c r="AX122" s="13" t="s">
        <v>76</v>
      </c>
      <c r="AY122" s="155" t="s">
        <v>119</v>
      </c>
    </row>
    <row r="123" spans="2:65" s="1" customFormat="1" ht="16.5" customHeight="1" x14ac:dyDescent="0.2">
      <c r="B123" s="128"/>
      <c r="C123" s="174" t="s">
        <v>206</v>
      </c>
      <c r="D123" s="174" t="s">
        <v>287</v>
      </c>
      <c r="E123" s="175" t="s">
        <v>411</v>
      </c>
      <c r="F123" s="176" t="s">
        <v>412</v>
      </c>
      <c r="G123" s="177" t="s">
        <v>353</v>
      </c>
      <c r="H123" s="178">
        <v>1</v>
      </c>
      <c r="I123" s="179"/>
      <c r="J123" s="180">
        <f>ROUND(I123*H123,2)</f>
        <v>0</v>
      </c>
      <c r="K123" s="176" t="s">
        <v>3</v>
      </c>
      <c r="L123" s="181"/>
      <c r="M123" s="182" t="s">
        <v>3</v>
      </c>
      <c r="N123" s="183" t="s">
        <v>39</v>
      </c>
      <c r="P123" s="138">
        <f>O123*H123</f>
        <v>0</v>
      </c>
      <c r="Q123" s="138">
        <v>1.2999999999999999E-2</v>
      </c>
      <c r="R123" s="138">
        <f>Q123*H123</f>
        <v>1.2999999999999999E-2</v>
      </c>
      <c r="S123" s="138">
        <v>0</v>
      </c>
      <c r="T123" s="139">
        <f>S123*H123</f>
        <v>0</v>
      </c>
      <c r="AR123" s="140" t="s">
        <v>187</v>
      </c>
      <c r="AT123" s="140" t="s">
        <v>287</v>
      </c>
      <c r="AU123" s="140" t="s">
        <v>78</v>
      </c>
      <c r="AY123" s="18" t="s">
        <v>119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8" t="s">
        <v>76</v>
      </c>
      <c r="BK123" s="141">
        <f>ROUND(I123*H123,2)</f>
        <v>0</v>
      </c>
      <c r="BL123" s="18" t="s">
        <v>126</v>
      </c>
      <c r="BM123" s="140" t="s">
        <v>413</v>
      </c>
    </row>
    <row r="124" spans="2:65" s="12" customFormat="1" x14ac:dyDescent="0.2">
      <c r="B124" s="146"/>
      <c r="D124" s="147" t="s">
        <v>130</v>
      </c>
      <c r="E124" s="148" t="s">
        <v>3</v>
      </c>
      <c r="F124" s="149" t="s">
        <v>392</v>
      </c>
      <c r="H124" s="150">
        <v>1</v>
      </c>
      <c r="I124" s="151"/>
      <c r="L124" s="146"/>
      <c r="M124" s="152"/>
      <c r="T124" s="153"/>
      <c r="AT124" s="148" t="s">
        <v>130</v>
      </c>
      <c r="AU124" s="148" t="s">
        <v>78</v>
      </c>
      <c r="AV124" s="12" t="s">
        <v>78</v>
      </c>
      <c r="AW124" s="12" t="s">
        <v>30</v>
      </c>
      <c r="AX124" s="12" t="s">
        <v>68</v>
      </c>
      <c r="AY124" s="148" t="s">
        <v>119</v>
      </c>
    </row>
    <row r="125" spans="2:65" s="13" customFormat="1" x14ac:dyDescent="0.2">
      <c r="B125" s="154"/>
      <c r="D125" s="147" t="s">
        <v>130</v>
      </c>
      <c r="E125" s="155" t="s">
        <v>3</v>
      </c>
      <c r="F125" s="156" t="s">
        <v>132</v>
      </c>
      <c r="H125" s="157">
        <v>1</v>
      </c>
      <c r="I125" s="158"/>
      <c r="L125" s="154"/>
      <c r="M125" s="159"/>
      <c r="T125" s="160"/>
      <c r="AT125" s="155" t="s">
        <v>130</v>
      </c>
      <c r="AU125" s="155" t="s">
        <v>78</v>
      </c>
      <c r="AV125" s="13" t="s">
        <v>126</v>
      </c>
      <c r="AW125" s="13" t="s">
        <v>30</v>
      </c>
      <c r="AX125" s="13" t="s">
        <v>76</v>
      </c>
      <c r="AY125" s="155" t="s">
        <v>119</v>
      </c>
    </row>
    <row r="126" spans="2:65" s="1" customFormat="1" ht="16.5" customHeight="1" x14ac:dyDescent="0.2">
      <c r="B126" s="128"/>
      <c r="C126" s="174" t="s">
        <v>212</v>
      </c>
      <c r="D126" s="174" t="s">
        <v>287</v>
      </c>
      <c r="E126" s="175" t="s">
        <v>414</v>
      </c>
      <c r="F126" s="176" t="s">
        <v>415</v>
      </c>
      <c r="G126" s="177" t="s">
        <v>353</v>
      </c>
      <c r="H126" s="178">
        <v>3</v>
      </c>
      <c r="I126" s="179"/>
      <c r="J126" s="180">
        <f>ROUND(I126*H126,2)</f>
        <v>0</v>
      </c>
      <c r="K126" s="176" t="s">
        <v>3</v>
      </c>
      <c r="L126" s="181"/>
      <c r="M126" s="182" t="s">
        <v>3</v>
      </c>
      <c r="N126" s="183" t="s">
        <v>39</v>
      </c>
      <c r="P126" s="138">
        <f>O126*H126</f>
        <v>0</v>
      </c>
      <c r="Q126" s="138">
        <v>1.2999999999999999E-2</v>
      </c>
      <c r="R126" s="138">
        <f>Q126*H126</f>
        <v>3.9E-2</v>
      </c>
      <c r="S126" s="138">
        <v>0</v>
      </c>
      <c r="T126" s="139">
        <f>S126*H126</f>
        <v>0</v>
      </c>
      <c r="AR126" s="140" t="s">
        <v>187</v>
      </c>
      <c r="AT126" s="140" t="s">
        <v>287</v>
      </c>
      <c r="AU126" s="140" t="s">
        <v>78</v>
      </c>
      <c r="AY126" s="18" t="s">
        <v>119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8" t="s">
        <v>76</v>
      </c>
      <c r="BK126" s="141">
        <f>ROUND(I126*H126,2)</f>
        <v>0</v>
      </c>
      <c r="BL126" s="18" t="s">
        <v>126</v>
      </c>
      <c r="BM126" s="140" t="s">
        <v>416</v>
      </c>
    </row>
    <row r="127" spans="2:65" s="12" customFormat="1" x14ac:dyDescent="0.2">
      <c r="B127" s="146"/>
      <c r="D127" s="147" t="s">
        <v>130</v>
      </c>
      <c r="E127" s="148" t="s">
        <v>3</v>
      </c>
      <c r="F127" s="149" t="s">
        <v>417</v>
      </c>
      <c r="H127" s="150">
        <v>3</v>
      </c>
      <c r="I127" s="151"/>
      <c r="L127" s="146"/>
      <c r="M127" s="152"/>
      <c r="T127" s="153"/>
      <c r="AT127" s="148" t="s">
        <v>130</v>
      </c>
      <c r="AU127" s="148" t="s">
        <v>78</v>
      </c>
      <c r="AV127" s="12" t="s">
        <v>78</v>
      </c>
      <c r="AW127" s="12" t="s">
        <v>30</v>
      </c>
      <c r="AX127" s="12" t="s">
        <v>68</v>
      </c>
      <c r="AY127" s="148" t="s">
        <v>119</v>
      </c>
    </row>
    <row r="128" spans="2:65" s="13" customFormat="1" x14ac:dyDescent="0.2">
      <c r="B128" s="154"/>
      <c r="D128" s="147" t="s">
        <v>130</v>
      </c>
      <c r="E128" s="155" t="s">
        <v>3</v>
      </c>
      <c r="F128" s="156" t="s">
        <v>132</v>
      </c>
      <c r="H128" s="157">
        <v>3</v>
      </c>
      <c r="I128" s="158"/>
      <c r="L128" s="154"/>
      <c r="M128" s="159"/>
      <c r="T128" s="160"/>
      <c r="AT128" s="155" t="s">
        <v>130</v>
      </c>
      <c r="AU128" s="155" t="s">
        <v>78</v>
      </c>
      <c r="AV128" s="13" t="s">
        <v>126</v>
      </c>
      <c r="AW128" s="13" t="s">
        <v>30</v>
      </c>
      <c r="AX128" s="13" t="s">
        <v>76</v>
      </c>
      <c r="AY128" s="155" t="s">
        <v>119</v>
      </c>
    </row>
    <row r="129" spans="2:65" s="1" customFormat="1" ht="16.5" customHeight="1" x14ac:dyDescent="0.2">
      <c r="B129" s="128"/>
      <c r="C129" s="174" t="s">
        <v>217</v>
      </c>
      <c r="D129" s="174" t="s">
        <v>287</v>
      </c>
      <c r="E129" s="175" t="s">
        <v>418</v>
      </c>
      <c r="F129" s="176" t="s">
        <v>419</v>
      </c>
      <c r="G129" s="177" t="s">
        <v>353</v>
      </c>
      <c r="H129" s="178">
        <v>1</v>
      </c>
      <c r="I129" s="179"/>
      <c r="J129" s="180">
        <f>ROUND(I129*H129,2)</f>
        <v>0</v>
      </c>
      <c r="K129" s="176" t="s">
        <v>3</v>
      </c>
      <c r="L129" s="181"/>
      <c r="M129" s="182" t="s">
        <v>3</v>
      </c>
      <c r="N129" s="183" t="s">
        <v>39</v>
      </c>
      <c r="P129" s="138">
        <f>O129*H129</f>
        <v>0</v>
      </c>
      <c r="Q129" s="138">
        <v>1.7000000000000001E-2</v>
      </c>
      <c r="R129" s="138">
        <f>Q129*H129</f>
        <v>1.7000000000000001E-2</v>
      </c>
      <c r="S129" s="138">
        <v>0</v>
      </c>
      <c r="T129" s="139">
        <f>S129*H129</f>
        <v>0</v>
      </c>
      <c r="AR129" s="140" t="s">
        <v>187</v>
      </c>
      <c r="AT129" s="140" t="s">
        <v>287</v>
      </c>
      <c r="AU129" s="140" t="s">
        <v>78</v>
      </c>
      <c r="AY129" s="18" t="s">
        <v>119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8" t="s">
        <v>76</v>
      </c>
      <c r="BK129" s="141">
        <f>ROUND(I129*H129,2)</f>
        <v>0</v>
      </c>
      <c r="BL129" s="18" t="s">
        <v>126</v>
      </c>
      <c r="BM129" s="140" t="s">
        <v>420</v>
      </c>
    </row>
    <row r="130" spans="2:65" s="12" customFormat="1" x14ac:dyDescent="0.2">
      <c r="B130" s="146"/>
      <c r="D130" s="147" t="s">
        <v>130</v>
      </c>
      <c r="E130" s="148" t="s">
        <v>3</v>
      </c>
      <c r="F130" s="149" t="s">
        <v>392</v>
      </c>
      <c r="H130" s="150">
        <v>1</v>
      </c>
      <c r="I130" s="151"/>
      <c r="L130" s="146"/>
      <c r="M130" s="152"/>
      <c r="T130" s="153"/>
      <c r="AT130" s="148" t="s">
        <v>130</v>
      </c>
      <c r="AU130" s="148" t="s">
        <v>78</v>
      </c>
      <c r="AV130" s="12" t="s">
        <v>78</v>
      </c>
      <c r="AW130" s="12" t="s">
        <v>30</v>
      </c>
      <c r="AX130" s="12" t="s">
        <v>68</v>
      </c>
      <c r="AY130" s="148" t="s">
        <v>119</v>
      </c>
    </row>
    <row r="131" spans="2:65" s="13" customFormat="1" x14ac:dyDescent="0.2">
      <c r="B131" s="154"/>
      <c r="D131" s="147" t="s">
        <v>130</v>
      </c>
      <c r="E131" s="155" t="s">
        <v>3</v>
      </c>
      <c r="F131" s="156" t="s">
        <v>132</v>
      </c>
      <c r="H131" s="157">
        <v>1</v>
      </c>
      <c r="I131" s="158"/>
      <c r="L131" s="154"/>
      <c r="M131" s="159"/>
      <c r="T131" s="160"/>
      <c r="AT131" s="155" t="s">
        <v>130</v>
      </c>
      <c r="AU131" s="155" t="s">
        <v>78</v>
      </c>
      <c r="AV131" s="13" t="s">
        <v>126</v>
      </c>
      <c r="AW131" s="13" t="s">
        <v>30</v>
      </c>
      <c r="AX131" s="13" t="s">
        <v>76</v>
      </c>
      <c r="AY131" s="155" t="s">
        <v>119</v>
      </c>
    </row>
    <row r="132" spans="2:65" s="1" customFormat="1" ht="24.15" customHeight="1" x14ac:dyDescent="0.2">
      <c r="B132" s="128"/>
      <c r="C132" s="129" t="s">
        <v>222</v>
      </c>
      <c r="D132" s="129" t="s">
        <v>121</v>
      </c>
      <c r="E132" s="130" t="s">
        <v>421</v>
      </c>
      <c r="F132" s="131" t="s">
        <v>422</v>
      </c>
      <c r="G132" s="132" t="s">
        <v>353</v>
      </c>
      <c r="H132" s="133">
        <v>3</v>
      </c>
      <c r="I132" s="134"/>
      <c r="J132" s="135">
        <f>ROUND(I132*H132,2)</f>
        <v>0</v>
      </c>
      <c r="K132" s="131" t="s">
        <v>125</v>
      </c>
      <c r="L132" s="33"/>
      <c r="M132" s="136" t="s">
        <v>3</v>
      </c>
      <c r="N132" s="137" t="s">
        <v>39</v>
      </c>
      <c r="P132" s="138">
        <f>O132*H132</f>
        <v>0</v>
      </c>
      <c r="Q132" s="138">
        <v>1.7099999999999999E-3</v>
      </c>
      <c r="R132" s="138">
        <f>Q132*H132</f>
        <v>5.13E-3</v>
      </c>
      <c r="S132" s="138">
        <v>0</v>
      </c>
      <c r="T132" s="139">
        <f>S132*H132</f>
        <v>0</v>
      </c>
      <c r="AR132" s="140" t="s">
        <v>126</v>
      </c>
      <c r="AT132" s="140" t="s">
        <v>121</v>
      </c>
      <c r="AU132" s="140" t="s">
        <v>78</v>
      </c>
      <c r="AY132" s="18" t="s">
        <v>119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76</v>
      </c>
      <c r="BK132" s="141">
        <f>ROUND(I132*H132,2)</f>
        <v>0</v>
      </c>
      <c r="BL132" s="18" t="s">
        <v>126</v>
      </c>
      <c r="BM132" s="140" t="s">
        <v>423</v>
      </c>
    </row>
    <row r="133" spans="2:65" s="1" customFormat="1" x14ac:dyDescent="0.2">
      <c r="B133" s="33"/>
      <c r="D133" s="142" t="s">
        <v>128</v>
      </c>
      <c r="F133" s="143" t="s">
        <v>424</v>
      </c>
      <c r="I133" s="144"/>
      <c r="L133" s="33"/>
      <c r="M133" s="145"/>
      <c r="T133" s="54"/>
      <c r="AT133" s="18" t="s">
        <v>128</v>
      </c>
      <c r="AU133" s="18" t="s">
        <v>78</v>
      </c>
    </row>
    <row r="134" spans="2:65" s="1" customFormat="1" ht="16.5" customHeight="1" x14ac:dyDescent="0.2">
      <c r="B134" s="128"/>
      <c r="C134" s="174" t="s">
        <v>9</v>
      </c>
      <c r="D134" s="174" t="s">
        <v>287</v>
      </c>
      <c r="E134" s="175" t="s">
        <v>425</v>
      </c>
      <c r="F134" s="176" t="s">
        <v>426</v>
      </c>
      <c r="G134" s="177" t="s">
        <v>353</v>
      </c>
      <c r="H134" s="178">
        <v>3</v>
      </c>
      <c r="I134" s="179"/>
      <c r="J134" s="180">
        <f>ROUND(I134*H134,2)</f>
        <v>0</v>
      </c>
      <c r="K134" s="176" t="s">
        <v>3</v>
      </c>
      <c r="L134" s="181"/>
      <c r="M134" s="182" t="s">
        <v>3</v>
      </c>
      <c r="N134" s="183" t="s">
        <v>39</v>
      </c>
      <c r="P134" s="138">
        <f>O134*H134</f>
        <v>0</v>
      </c>
      <c r="Q134" s="138">
        <v>0.02</v>
      </c>
      <c r="R134" s="138">
        <f>Q134*H134</f>
        <v>0.06</v>
      </c>
      <c r="S134" s="138">
        <v>0</v>
      </c>
      <c r="T134" s="139">
        <f>S134*H134</f>
        <v>0</v>
      </c>
      <c r="AR134" s="140" t="s">
        <v>187</v>
      </c>
      <c r="AT134" s="140" t="s">
        <v>287</v>
      </c>
      <c r="AU134" s="140" t="s">
        <v>78</v>
      </c>
      <c r="AY134" s="18" t="s">
        <v>119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8" t="s">
        <v>76</v>
      </c>
      <c r="BK134" s="141">
        <f>ROUND(I134*H134,2)</f>
        <v>0</v>
      </c>
      <c r="BL134" s="18" t="s">
        <v>126</v>
      </c>
      <c r="BM134" s="140" t="s">
        <v>427</v>
      </c>
    </row>
    <row r="135" spans="2:65" s="12" customFormat="1" x14ac:dyDescent="0.2">
      <c r="B135" s="146"/>
      <c r="D135" s="147" t="s">
        <v>130</v>
      </c>
      <c r="E135" s="148" t="s">
        <v>3</v>
      </c>
      <c r="F135" s="149" t="s">
        <v>417</v>
      </c>
      <c r="H135" s="150">
        <v>3</v>
      </c>
      <c r="I135" s="151"/>
      <c r="L135" s="146"/>
      <c r="M135" s="152"/>
      <c r="T135" s="153"/>
      <c r="AT135" s="148" t="s">
        <v>130</v>
      </c>
      <c r="AU135" s="148" t="s">
        <v>78</v>
      </c>
      <c r="AV135" s="12" t="s">
        <v>78</v>
      </c>
      <c r="AW135" s="12" t="s">
        <v>30</v>
      </c>
      <c r="AX135" s="12" t="s">
        <v>68</v>
      </c>
      <c r="AY135" s="148" t="s">
        <v>119</v>
      </c>
    </row>
    <row r="136" spans="2:65" s="13" customFormat="1" x14ac:dyDescent="0.2">
      <c r="B136" s="154"/>
      <c r="D136" s="147" t="s">
        <v>130</v>
      </c>
      <c r="E136" s="155" t="s">
        <v>3</v>
      </c>
      <c r="F136" s="156" t="s">
        <v>132</v>
      </c>
      <c r="H136" s="157">
        <v>3</v>
      </c>
      <c r="I136" s="158"/>
      <c r="L136" s="154"/>
      <c r="M136" s="159"/>
      <c r="T136" s="160"/>
      <c r="AT136" s="155" t="s">
        <v>130</v>
      </c>
      <c r="AU136" s="155" t="s">
        <v>78</v>
      </c>
      <c r="AV136" s="13" t="s">
        <v>126</v>
      </c>
      <c r="AW136" s="13" t="s">
        <v>30</v>
      </c>
      <c r="AX136" s="13" t="s">
        <v>76</v>
      </c>
      <c r="AY136" s="155" t="s">
        <v>119</v>
      </c>
    </row>
    <row r="137" spans="2:65" s="1" customFormat="1" ht="24.15" customHeight="1" x14ac:dyDescent="0.2">
      <c r="B137" s="128"/>
      <c r="C137" s="129" t="s">
        <v>234</v>
      </c>
      <c r="D137" s="129" t="s">
        <v>121</v>
      </c>
      <c r="E137" s="130" t="s">
        <v>428</v>
      </c>
      <c r="F137" s="131" t="s">
        <v>429</v>
      </c>
      <c r="G137" s="132" t="s">
        <v>353</v>
      </c>
      <c r="H137" s="133">
        <v>2</v>
      </c>
      <c r="I137" s="134"/>
      <c r="J137" s="135">
        <f>ROUND(I137*H137,2)</f>
        <v>0</v>
      </c>
      <c r="K137" s="131" t="s">
        <v>125</v>
      </c>
      <c r="L137" s="33"/>
      <c r="M137" s="136" t="s">
        <v>3</v>
      </c>
      <c r="N137" s="137" t="s">
        <v>39</v>
      </c>
      <c r="P137" s="138">
        <f>O137*H137</f>
        <v>0</v>
      </c>
      <c r="Q137" s="138">
        <v>2.8700000000000002E-3</v>
      </c>
      <c r="R137" s="138">
        <f>Q137*H137</f>
        <v>5.7400000000000003E-3</v>
      </c>
      <c r="S137" s="138">
        <v>0</v>
      </c>
      <c r="T137" s="139">
        <f>S137*H137</f>
        <v>0</v>
      </c>
      <c r="AR137" s="140" t="s">
        <v>126</v>
      </c>
      <c r="AT137" s="140" t="s">
        <v>121</v>
      </c>
      <c r="AU137" s="140" t="s">
        <v>78</v>
      </c>
      <c r="AY137" s="18" t="s">
        <v>119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8" t="s">
        <v>76</v>
      </c>
      <c r="BK137" s="141">
        <f>ROUND(I137*H137,2)</f>
        <v>0</v>
      </c>
      <c r="BL137" s="18" t="s">
        <v>126</v>
      </c>
      <c r="BM137" s="140" t="s">
        <v>430</v>
      </c>
    </row>
    <row r="138" spans="2:65" s="1" customFormat="1" x14ac:dyDescent="0.2">
      <c r="B138" s="33"/>
      <c r="D138" s="142" t="s">
        <v>128</v>
      </c>
      <c r="F138" s="143" t="s">
        <v>431</v>
      </c>
      <c r="I138" s="144"/>
      <c r="L138" s="33"/>
      <c r="M138" s="145"/>
      <c r="T138" s="54"/>
      <c r="AT138" s="18" t="s">
        <v>128</v>
      </c>
      <c r="AU138" s="18" t="s">
        <v>78</v>
      </c>
    </row>
    <row r="139" spans="2:65" s="1" customFormat="1" ht="16.5" customHeight="1" x14ac:dyDescent="0.2">
      <c r="B139" s="128"/>
      <c r="C139" s="174" t="s">
        <v>243</v>
      </c>
      <c r="D139" s="174" t="s">
        <v>287</v>
      </c>
      <c r="E139" s="175" t="s">
        <v>432</v>
      </c>
      <c r="F139" s="176" t="s">
        <v>433</v>
      </c>
      <c r="G139" s="177" t="s">
        <v>353</v>
      </c>
      <c r="H139" s="178">
        <v>2</v>
      </c>
      <c r="I139" s="179"/>
      <c r="J139" s="180">
        <f>ROUND(I139*H139,2)</f>
        <v>0</v>
      </c>
      <c r="K139" s="176" t="s">
        <v>3</v>
      </c>
      <c r="L139" s="181"/>
      <c r="M139" s="182" t="s">
        <v>3</v>
      </c>
      <c r="N139" s="183" t="s">
        <v>39</v>
      </c>
      <c r="P139" s="138">
        <f>O139*H139</f>
        <v>0</v>
      </c>
      <c r="Q139" s="138">
        <v>0.02</v>
      </c>
      <c r="R139" s="138">
        <f>Q139*H139</f>
        <v>0.04</v>
      </c>
      <c r="S139" s="138">
        <v>0</v>
      </c>
      <c r="T139" s="139">
        <f>S139*H139</f>
        <v>0</v>
      </c>
      <c r="AR139" s="140" t="s">
        <v>187</v>
      </c>
      <c r="AT139" s="140" t="s">
        <v>287</v>
      </c>
      <c r="AU139" s="140" t="s">
        <v>78</v>
      </c>
      <c r="AY139" s="18" t="s">
        <v>119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8" t="s">
        <v>76</v>
      </c>
      <c r="BK139" s="141">
        <f>ROUND(I139*H139,2)</f>
        <v>0</v>
      </c>
      <c r="BL139" s="18" t="s">
        <v>126</v>
      </c>
      <c r="BM139" s="140" t="s">
        <v>434</v>
      </c>
    </row>
    <row r="140" spans="2:65" s="12" customFormat="1" x14ac:dyDescent="0.2">
      <c r="B140" s="146"/>
      <c r="D140" s="147" t="s">
        <v>130</v>
      </c>
      <c r="E140" s="148" t="s">
        <v>3</v>
      </c>
      <c r="F140" s="149" t="s">
        <v>410</v>
      </c>
      <c r="H140" s="150">
        <v>2</v>
      </c>
      <c r="I140" s="151"/>
      <c r="L140" s="146"/>
      <c r="M140" s="152"/>
      <c r="T140" s="153"/>
      <c r="AT140" s="148" t="s">
        <v>130</v>
      </c>
      <c r="AU140" s="148" t="s">
        <v>78</v>
      </c>
      <c r="AV140" s="12" t="s">
        <v>78</v>
      </c>
      <c r="AW140" s="12" t="s">
        <v>30</v>
      </c>
      <c r="AX140" s="12" t="s">
        <v>68</v>
      </c>
      <c r="AY140" s="148" t="s">
        <v>119</v>
      </c>
    </row>
    <row r="141" spans="2:65" s="13" customFormat="1" x14ac:dyDescent="0.2">
      <c r="B141" s="154"/>
      <c r="D141" s="147" t="s">
        <v>130</v>
      </c>
      <c r="E141" s="155" t="s">
        <v>3</v>
      </c>
      <c r="F141" s="156" t="s">
        <v>132</v>
      </c>
      <c r="H141" s="157">
        <v>2</v>
      </c>
      <c r="I141" s="158"/>
      <c r="L141" s="154"/>
      <c r="M141" s="159"/>
      <c r="T141" s="160"/>
      <c r="AT141" s="155" t="s">
        <v>130</v>
      </c>
      <c r="AU141" s="155" t="s">
        <v>78</v>
      </c>
      <c r="AV141" s="13" t="s">
        <v>126</v>
      </c>
      <c r="AW141" s="13" t="s">
        <v>30</v>
      </c>
      <c r="AX141" s="13" t="s">
        <v>76</v>
      </c>
      <c r="AY141" s="155" t="s">
        <v>119</v>
      </c>
    </row>
    <row r="142" spans="2:65" s="1" customFormat="1" ht="24.15" customHeight="1" x14ac:dyDescent="0.2">
      <c r="B142" s="128"/>
      <c r="C142" s="129" t="s">
        <v>250</v>
      </c>
      <c r="D142" s="129" t="s">
        <v>121</v>
      </c>
      <c r="E142" s="130" t="s">
        <v>435</v>
      </c>
      <c r="F142" s="131" t="s">
        <v>436</v>
      </c>
      <c r="G142" s="132" t="s">
        <v>353</v>
      </c>
      <c r="H142" s="133">
        <v>1</v>
      </c>
      <c r="I142" s="134"/>
      <c r="J142" s="135">
        <f>ROUND(I142*H142,2)</f>
        <v>0</v>
      </c>
      <c r="K142" s="131" t="s">
        <v>125</v>
      </c>
      <c r="L142" s="33"/>
      <c r="M142" s="136" t="s">
        <v>3</v>
      </c>
      <c r="N142" s="137" t="s">
        <v>39</v>
      </c>
      <c r="P142" s="138">
        <f>O142*H142</f>
        <v>0</v>
      </c>
      <c r="Q142" s="138">
        <v>4.2900000000000004E-3</v>
      </c>
      <c r="R142" s="138">
        <f>Q142*H142</f>
        <v>4.2900000000000004E-3</v>
      </c>
      <c r="S142" s="138">
        <v>0</v>
      </c>
      <c r="T142" s="139">
        <f>S142*H142</f>
        <v>0</v>
      </c>
      <c r="AR142" s="140" t="s">
        <v>126</v>
      </c>
      <c r="AT142" s="140" t="s">
        <v>121</v>
      </c>
      <c r="AU142" s="140" t="s">
        <v>78</v>
      </c>
      <c r="AY142" s="18" t="s">
        <v>119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8" t="s">
        <v>76</v>
      </c>
      <c r="BK142" s="141">
        <f>ROUND(I142*H142,2)</f>
        <v>0</v>
      </c>
      <c r="BL142" s="18" t="s">
        <v>126</v>
      </c>
      <c r="BM142" s="140" t="s">
        <v>437</v>
      </c>
    </row>
    <row r="143" spans="2:65" s="1" customFormat="1" x14ac:dyDescent="0.2">
      <c r="B143" s="33"/>
      <c r="D143" s="142" t="s">
        <v>128</v>
      </c>
      <c r="F143" s="143" t="s">
        <v>438</v>
      </c>
      <c r="I143" s="144"/>
      <c r="L143" s="33"/>
      <c r="M143" s="145"/>
      <c r="T143" s="54"/>
      <c r="AT143" s="18" t="s">
        <v>128</v>
      </c>
      <c r="AU143" s="18" t="s">
        <v>78</v>
      </c>
    </row>
    <row r="144" spans="2:65" s="1" customFormat="1" ht="16.5" customHeight="1" x14ac:dyDescent="0.2">
      <c r="B144" s="128"/>
      <c r="C144" s="174" t="s">
        <v>255</v>
      </c>
      <c r="D144" s="174" t="s">
        <v>287</v>
      </c>
      <c r="E144" s="175" t="s">
        <v>439</v>
      </c>
      <c r="F144" s="176" t="s">
        <v>440</v>
      </c>
      <c r="G144" s="177" t="s">
        <v>353</v>
      </c>
      <c r="H144" s="178">
        <v>1</v>
      </c>
      <c r="I144" s="179"/>
      <c r="J144" s="180">
        <f>ROUND(I144*H144,2)</f>
        <v>0</v>
      </c>
      <c r="K144" s="176" t="s">
        <v>3</v>
      </c>
      <c r="L144" s="181"/>
      <c r="M144" s="182" t="s">
        <v>3</v>
      </c>
      <c r="N144" s="183" t="s">
        <v>39</v>
      </c>
      <c r="P144" s="138">
        <f>O144*H144</f>
        <v>0</v>
      </c>
      <c r="Q144" s="138">
        <v>4.4999999999999998E-2</v>
      </c>
      <c r="R144" s="138">
        <f>Q144*H144</f>
        <v>4.4999999999999998E-2</v>
      </c>
      <c r="S144" s="138">
        <v>0</v>
      </c>
      <c r="T144" s="139">
        <f>S144*H144</f>
        <v>0</v>
      </c>
      <c r="AR144" s="140" t="s">
        <v>187</v>
      </c>
      <c r="AT144" s="140" t="s">
        <v>287</v>
      </c>
      <c r="AU144" s="140" t="s">
        <v>78</v>
      </c>
      <c r="AY144" s="18" t="s">
        <v>119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8" t="s">
        <v>76</v>
      </c>
      <c r="BK144" s="141">
        <f>ROUND(I144*H144,2)</f>
        <v>0</v>
      </c>
      <c r="BL144" s="18" t="s">
        <v>126</v>
      </c>
      <c r="BM144" s="140" t="s">
        <v>441</v>
      </c>
    </row>
    <row r="145" spans="2:65" s="12" customFormat="1" x14ac:dyDescent="0.2">
      <c r="B145" s="146"/>
      <c r="D145" s="147" t="s">
        <v>130</v>
      </c>
      <c r="E145" s="148" t="s">
        <v>3</v>
      </c>
      <c r="F145" s="149" t="s">
        <v>392</v>
      </c>
      <c r="H145" s="150">
        <v>1</v>
      </c>
      <c r="I145" s="151"/>
      <c r="L145" s="146"/>
      <c r="M145" s="152"/>
      <c r="T145" s="153"/>
      <c r="AT145" s="148" t="s">
        <v>130</v>
      </c>
      <c r="AU145" s="148" t="s">
        <v>78</v>
      </c>
      <c r="AV145" s="12" t="s">
        <v>78</v>
      </c>
      <c r="AW145" s="12" t="s">
        <v>30</v>
      </c>
      <c r="AX145" s="12" t="s">
        <v>68</v>
      </c>
      <c r="AY145" s="148" t="s">
        <v>119</v>
      </c>
    </row>
    <row r="146" spans="2:65" s="13" customFormat="1" x14ac:dyDescent="0.2">
      <c r="B146" s="154"/>
      <c r="D146" s="147" t="s">
        <v>130</v>
      </c>
      <c r="E146" s="155" t="s">
        <v>3</v>
      </c>
      <c r="F146" s="156" t="s">
        <v>132</v>
      </c>
      <c r="H146" s="157">
        <v>1</v>
      </c>
      <c r="I146" s="158"/>
      <c r="L146" s="154"/>
      <c r="M146" s="159"/>
      <c r="T146" s="160"/>
      <c r="AT146" s="155" t="s">
        <v>130</v>
      </c>
      <c r="AU146" s="155" t="s">
        <v>78</v>
      </c>
      <c r="AV146" s="13" t="s">
        <v>126</v>
      </c>
      <c r="AW146" s="13" t="s">
        <v>30</v>
      </c>
      <c r="AX146" s="13" t="s">
        <v>76</v>
      </c>
      <c r="AY146" s="155" t="s">
        <v>119</v>
      </c>
    </row>
    <row r="147" spans="2:65" s="1" customFormat="1" ht="24.15" customHeight="1" x14ac:dyDescent="0.2">
      <c r="B147" s="128"/>
      <c r="C147" s="129" t="s">
        <v>261</v>
      </c>
      <c r="D147" s="129" t="s">
        <v>121</v>
      </c>
      <c r="E147" s="130" t="s">
        <v>442</v>
      </c>
      <c r="F147" s="131" t="s">
        <v>443</v>
      </c>
      <c r="G147" s="132" t="s">
        <v>142</v>
      </c>
      <c r="H147" s="133">
        <v>188</v>
      </c>
      <c r="I147" s="134"/>
      <c r="J147" s="135">
        <f>ROUND(I147*H147,2)</f>
        <v>0</v>
      </c>
      <c r="K147" s="131" t="s">
        <v>125</v>
      </c>
      <c r="L147" s="33"/>
      <c r="M147" s="136" t="s">
        <v>3</v>
      </c>
      <c r="N147" s="137" t="s">
        <v>39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126</v>
      </c>
      <c r="AT147" s="140" t="s">
        <v>121</v>
      </c>
      <c r="AU147" s="140" t="s">
        <v>78</v>
      </c>
      <c r="AY147" s="18" t="s">
        <v>119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8" t="s">
        <v>76</v>
      </c>
      <c r="BK147" s="141">
        <f>ROUND(I147*H147,2)</f>
        <v>0</v>
      </c>
      <c r="BL147" s="18" t="s">
        <v>126</v>
      </c>
      <c r="BM147" s="140" t="s">
        <v>444</v>
      </c>
    </row>
    <row r="148" spans="2:65" s="1" customFormat="1" x14ac:dyDescent="0.2">
      <c r="B148" s="33"/>
      <c r="D148" s="142" t="s">
        <v>128</v>
      </c>
      <c r="F148" s="143" t="s">
        <v>445</v>
      </c>
      <c r="I148" s="144"/>
      <c r="L148" s="33"/>
      <c r="M148" s="145"/>
      <c r="T148" s="54"/>
      <c r="AT148" s="18" t="s">
        <v>128</v>
      </c>
      <c r="AU148" s="18" t="s">
        <v>78</v>
      </c>
    </row>
    <row r="149" spans="2:65" s="12" customFormat="1" x14ac:dyDescent="0.2">
      <c r="B149" s="146"/>
      <c r="D149" s="147" t="s">
        <v>130</v>
      </c>
      <c r="E149" s="148" t="s">
        <v>3</v>
      </c>
      <c r="F149" s="149" t="s">
        <v>446</v>
      </c>
      <c r="H149" s="150">
        <v>188</v>
      </c>
      <c r="I149" s="151"/>
      <c r="L149" s="146"/>
      <c r="M149" s="152"/>
      <c r="T149" s="153"/>
      <c r="AT149" s="148" t="s">
        <v>130</v>
      </c>
      <c r="AU149" s="148" t="s">
        <v>78</v>
      </c>
      <c r="AV149" s="12" t="s">
        <v>78</v>
      </c>
      <c r="AW149" s="12" t="s">
        <v>30</v>
      </c>
      <c r="AX149" s="12" t="s">
        <v>68</v>
      </c>
      <c r="AY149" s="148" t="s">
        <v>119</v>
      </c>
    </row>
    <row r="150" spans="2:65" s="13" customFormat="1" x14ac:dyDescent="0.2">
      <c r="B150" s="154"/>
      <c r="D150" s="147" t="s">
        <v>130</v>
      </c>
      <c r="E150" s="155" t="s">
        <v>3</v>
      </c>
      <c r="F150" s="156" t="s">
        <v>132</v>
      </c>
      <c r="H150" s="157">
        <v>188</v>
      </c>
      <c r="I150" s="158"/>
      <c r="L150" s="154"/>
      <c r="M150" s="159"/>
      <c r="T150" s="160"/>
      <c r="AT150" s="155" t="s">
        <v>130</v>
      </c>
      <c r="AU150" s="155" t="s">
        <v>78</v>
      </c>
      <c r="AV150" s="13" t="s">
        <v>126</v>
      </c>
      <c r="AW150" s="13" t="s">
        <v>30</v>
      </c>
      <c r="AX150" s="13" t="s">
        <v>76</v>
      </c>
      <c r="AY150" s="155" t="s">
        <v>119</v>
      </c>
    </row>
    <row r="151" spans="2:65" s="1" customFormat="1" ht="16.5" customHeight="1" x14ac:dyDescent="0.2">
      <c r="B151" s="128"/>
      <c r="C151" s="174" t="s">
        <v>8</v>
      </c>
      <c r="D151" s="174" t="s">
        <v>287</v>
      </c>
      <c r="E151" s="175" t="s">
        <v>447</v>
      </c>
      <c r="F151" s="176" t="s">
        <v>448</v>
      </c>
      <c r="G151" s="177" t="s">
        <v>142</v>
      </c>
      <c r="H151" s="178">
        <v>190.82</v>
      </c>
      <c r="I151" s="179"/>
      <c r="J151" s="180">
        <f>ROUND(I151*H151,2)</f>
        <v>0</v>
      </c>
      <c r="K151" s="176" t="s">
        <v>125</v>
      </c>
      <c r="L151" s="181"/>
      <c r="M151" s="182" t="s">
        <v>3</v>
      </c>
      <c r="N151" s="183" t="s">
        <v>39</v>
      </c>
      <c r="P151" s="138">
        <f>O151*H151</f>
        <v>0</v>
      </c>
      <c r="Q151" s="138">
        <v>3.1800000000000001E-3</v>
      </c>
      <c r="R151" s="138">
        <f>Q151*H151</f>
        <v>0.6068076</v>
      </c>
      <c r="S151" s="138">
        <v>0</v>
      </c>
      <c r="T151" s="139">
        <f>S151*H151</f>
        <v>0</v>
      </c>
      <c r="AR151" s="140" t="s">
        <v>187</v>
      </c>
      <c r="AT151" s="140" t="s">
        <v>287</v>
      </c>
      <c r="AU151" s="140" t="s">
        <v>78</v>
      </c>
      <c r="AY151" s="18" t="s">
        <v>119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8" t="s">
        <v>76</v>
      </c>
      <c r="BK151" s="141">
        <f>ROUND(I151*H151,2)</f>
        <v>0</v>
      </c>
      <c r="BL151" s="18" t="s">
        <v>126</v>
      </c>
      <c r="BM151" s="140" t="s">
        <v>449</v>
      </c>
    </row>
    <row r="152" spans="2:65" s="12" customFormat="1" x14ac:dyDescent="0.2">
      <c r="B152" s="146"/>
      <c r="D152" s="147" t="s">
        <v>130</v>
      </c>
      <c r="F152" s="149" t="s">
        <v>450</v>
      </c>
      <c r="H152" s="150">
        <v>190.82</v>
      </c>
      <c r="I152" s="151"/>
      <c r="L152" s="146"/>
      <c r="M152" s="152"/>
      <c r="T152" s="153"/>
      <c r="AT152" s="148" t="s">
        <v>130</v>
      </c>
      <c r="AU152" s="148" t="s">
        <v>78</v>
      </c>
      <c r="AV152" s="12" t="s">
        <v>78</v>
      </c>
      <c r="AW152" s="12" t="s">
        <v>4</v>
      </c>
      <c r="AX152" s="12" t="s">
        <v>76</v>
      </c>
      <c r="AY152" s="148" t="s">
        <v>119</v>
      </c>
    </row>
    <row r="153" spans="2:65" s="1" customFormat="1" ht="24.15" customHeight="1" x14ac:dyDescent="0.2">
      <c r="B153" s="128"/>
      <c r="C153" s="129" t="s">
        <v>272</v>
      </c>
      <c r="D153" s="129" t="s">
        <v>121</v>
      </c>
      <c r="E153" s="130" t="s">
        <v>451</v>
      </c>
      <c r="F153" s="131" t="s">
        <v>452</v>
      </c>
      <c r="G153" s="132" t="s">
        <v>353</v>
      </c>
      <c r="H153" s="133">
        <v>24</v>
      </c>
      <c r="I153" s="134"/>
      <c r="J153" s="135">
        <f>ROUND(I153*H153,2)</f>
        <v>0</v>
      </c>
      <c r="K153" s="131" t="s">
        <v>125</v>
      </c>
      <c r="L153" s="33"/>
      <c r="M153" s="136" t="s">
        <v>3</v>
      </c>
      <c r="N153" s="137" t="s">
        <v>39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126</v>
      </c>
      <c r="AT153" s="140" t="s">
        <v>121</v>
      </c>
      <c r="AU153" s="140" t="s">
        <v>78</v>
      </c>
      <c r="AY153" s="18" t="s">
        <v>119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8" t="s">
        <v>76</v>
      </c>
      <c r="BK153" s="141">
        <f>ROUND(I153*H153,2)</f>
        <v>0</v>
      </c>
      <c r="BL153" s="18" t="s">
        <v>126</v>
      </c>
      <c r="BM153" s="140" t="s">
        <v>453</v>
      </c>
    </row>
    <row r="154" spans="2:65" s="1" customFormat="1" x14ac:dyDescent="0.2">
      <c r="B154" s="33"/>
      <c r="D154" s="142" t="s">
        <v>128</v>
      </c>
      <c r="F154" s="143" t="s">
        <v>454</v>
      </c>
      <c r="I154" s="144"/>
      <c r="L154" s="33"/>
      <c r="M154" s="145"/>
      <c r="T154" s="54"/>
      <c r="AT154" s="18" t="s">
        <v>128</v>
      </c>
      <c r="AU154" s="18" t="s">
        <v>78</v>
      </c>
    </row>
    <row r="155" spans="2:65" s="1" customFormat="1" ht="16.5" customHeight="1" x14ac:dyDescent="0.2">
      <c r="B155" s="128"/>
      <c r="C155" s="174" t="s">
        <v>281</v>
      </c>
      <c r="D155" s="174" t="s">
        <v>287</v>
      </c>
      <c r="E155" s="175" t="s">
        <v>455</v>
      </c>
      <c r="F155" s="176" t="s">
        <v>456</v>
      </c>
      <c r="G155" s="177" t="s">
        <v>353</v>
      </c>
      <c r="H155" s="178">
        <v>13</v>
      </c>
      <c r="I155" s="179"/>
      <c r="J155" s="180">
        <f>ROUND(I155*H155,2)</f>
        <v>0</v>
      </c>
      <c r="K155" s="176" t="s">
        <v>125</v>
      </c>
      <c r="L155" s="181"/>
      <c r="M155" s="182" t="s">
        <v>3</v>
      </c>
      <c r="N155" s="183" t="s">
        <v>39</v>
      </c>
      <c r="P155" s="138">
        <f>O155*H155</f>
        <v>0</v>
      </c>
      <c r="Q155" s="138">
        <v>7.2000000000000005E-4</v>
      </c>
      <c r="R155" s="138">
        <f>Q155*H155</f>
        <v>9.3600000000000003E-3</v>
      </c>
      <c r="S155" s="138">
        <v>0</v>
      </c>
      <c r="T155" s="139">
        <f>S155*H155</f>
        <v>0</v>
      </c>
      <c r="AR155" s="140" t="s">
        <v>187</v>
      </c>
      <c r="AT155" s="140" t="s">
        <v>287</v>
      </c>
      <c r="AU155" s="140" t="s">
        <v>78</v>
      </c>
      <c r="AY155" s="18" t="s">
        <v>119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76</v>
      </c>
      <c r="BK155" s="141">
        <f>ROUND(I155*H155,2)</f>
        <v>0</v>
      </c>
      <c r="BL155" s="18" t="s">
        <v>126</v>
      </c>
      <c r="BM155" s="140" t="s">
        <v>457</v>
      </c>
    </row>
    <row r="156" spans="2:65" s="12" customFormat="1" x14ac:dyDescent="0.2">
      <c r="B156" s="146"/>
      <c r="D156" s="147" t="s">
        <v>130</v>
      </c>
      <c r="E156" s="148" t="s">
        <v>3</v>
      </c>
      <c r="F156" s="149" t="s">
        <v>458</v>
      </c>
      <c r="H156" s="150">
        <v>13</v>
      </c>
      <c r="I156" s="151"/>
      <c r="L156" s="146"/>
      <c r="M156" s="152"/>
      <c r="T156" s="153"/>
      <c r="AT156" s="148" t="s">
        <v>130</v>
      </c>
      <c r="AU156" s="148" t="s">
        <v>78</v>
      </c>
      <c r="AV156" s="12" t="s">
        <v>78</v>
      </c>
      <c r="AW156" s="12" t="s">
        <v>30</v>
      </c>
      <c r="AX156" s="12" t="s">
        <v>68</v>
      </c>
      <c r="AY156" s="148" t="s">
        <v>119</v>
      </c>
    </row>
    <row r="157" spans="2:65" s="13" customFormat="1" x14ac:dyDescent="0.2">
      <c r="B157" s="154"/>
      <c r="D157" s="147" t="s">
        <v>130</v>
      </c>
      <c r="E157" s="155" t="s">
        <v>3</v>
      </c>
      <c r="F157" s="156" t="s">
        <v>132</v>
      </c>
      <c r="H157" s="157">
        <v>13</v>
      </c>
      <c r="I157" s="158"/>
      <c r="L157" s="154"/>
      <c r="M157" s="159"/>
      <c r="T157" s="160"/>
      <c r="AT157" s="155" t="s">
        <v>130</v>
      </c>
      <c r="AU157" s="155" t="s">
        <v>78</v>
      </c>
      <c r="AV157" s="13" t="s">
        <v>126</v>
      </c>
      <c r="AW157" s="13" t="s">
        <v>30</v>
      </c>
      <c r="AX157" s="13" t="s">
        <v>76</v>
      </c>
      <c r="AY157" s="155" t="s">
        <v>119</v>
      </c>
    </row>
    <row r="158" spans="2:65" s="1" customFormat="1" ht="16.5" customHeight="1" x14ac:dyDescent="0.2">
      <c r="B158" s="128"/>
      <c r="C158" s="174" t="s">
        <v>286</v>
      </c>
      <c r="D158" s="174" t="s">
        <v>287</v>
      </c>
      <c r="E158" s="175" t="s">
        <v>459</v>
      </c>
      <c r="F158" s="176" t="s">
        <v>460</v>
      </c>
      <c r="G158" s="177" t="s">
        <v>353</v>
      </c>
      <c r="H158" s="178">
        <v>10</v>
      </c>
      <c r="I158" s="179"/>
      <c r="J158" s="180">
        <f>ROUND(I158*H158,2)</f>
        <v>0</v>
      </c>
      <c r="K158" s="176" t="s">
        <v>125</v>
      </c>
      <c r="L158" s="181"/>
      <c r="M158" s="182" t="s">
        <v>3</v>
      </c>
      <c r="N158" s="183" t="s">
        <v>39</v>
      </c>
      <c r="P158" s="138">
        <f>O158*H158</f>
        <v>0</v>
      </c>
      <c r="Q158" s="138">
        <v>7.2000000000000005E-4</v>
      </c>
      <c r="R158" s="138">
        <f>Q158*H158</f>
        <v>7.2000000000000007E-3</v>
      </c>
      <c r="S158" s="138">
        <v>0</v>
      </c>
      <c r="T158" s="139">
        <f>S158*H158</f>
        <v>0</v>
      </c>
      <c r="AR158" s="140" t="s">
        <v>187</v>
      </c>
      <c r="AT158" s="140" t="s">
        <v>287</v>
      </c>
      <c r="AU158" s="140" t="s">
        <v>78</v>
      </c>
      <c r="AY158" s="18" t="s">
        <v>119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8" t="s">
        <v>76</v>
      </c>
      <c r="BK158" s="141">
        <f>ROUND(I158*H158,2)</f>
        <v>0</v>
      </c>
      <c r="BL158" s="18" t="s">
        <v>126</v>
      </c>
      <c r="BM158" s="140" t="s">
        <v>461</v>
      </c>
    </row>
    <row r="159" spans="2:65" s="12" customFormat="1" x14ac:dyDescent="0.2">
      <c r="B159" s="146"/>
      <c r="D159" s="147" t="s">
        <v>130</v>
      </c>
      <c r="E159" s="148" t="s">
        <v>3</v>
      </c>
      <c r="F159" s="149" t="s">
        <v>406</v>
      </c>
      <c r="H159" s="150">
        <v>10</v>
      </c>
      <c r="I159" s="151"/>
      <c r="L159" s="146"/>
      <c r="M159" s="152"/>
      <c r="T159" s="153"/>
      <c r="AT159" s="148" t="s">
        <v>130</v>
      </c>
      <c r="AU159" s="148" t="s">
        <v>78</v>
      </c>
      <c r="AV159" s="12" t="s">
        <v>78</v>
      </c>
      <c r="AW159" s="12" t="s">
        <v>30</v>
      </c>
      <c r="AX159" s="12" t="s">
        <v>68</v>
      </c>
      <c r="AY159" s="148" t="s">
        <v>119</v>
      </c>
    </row>
    <row r="160" spans="2:65" s="13" customFormat="1" x14ac:dyDescent="0.2">
      <c r="B160" s="154"/>
      <c r="D160" s="147" t="s">
        <v>130</v>
      </c>
      <c r="E160" s="155" t="s">
        <v>3</v>
      </c>
      <c r="F160" s="156" t="s">
        <v>132</v>
      </c>
      <c r="H160" s="157">
        <v>10</v>
      </c>
      <c r="I160" s="158"/>
      <c r="L160" s="154"/>
      <c r="M160" s="159"/>
      <c r="T160" s="160"/>
      <c r="AT160" s="155" t="s">
        <v>130</v>
      </c>
      <c r="AU160" s="155" t="s">
        <v>78</v>
      </c>
      <c r="AV160" s="13" t="s">
        <v>126</v>
      </c>
      <c r="AW160" s="13" t="s">
        <v>30</v>
      </c>
      <c r="AX160" s="13" t="s">
        <v>76</v>
      </c>
      <c r="AY160" s="155" t="s">
        <v>119</v>
      </c>
    </row>
    <row r="161" spans="2:65" s="1" customFormat="1" ht="16.5" customHeight="1" x14ac:dyDescent="0.2">
      <c r="B161" s="128"/>
      <c r="C161" s="174" t="s">
        <v>292</v>
      </c>
      <c r="D161" s="174" t="s">
        <v>287</v>
      </c>
      <c r="E161" s="175" t="s">
        <v>462</v>
      </c>
      <c r="F161" s="176" t="s">
        <v>463</v>
      </c>
      <c r="G161" s="177" t="s">
        <v>353</v>
      </c>
      <c r="H161" s="178">
        <v>1</v>
      </c>
      <c r="I161" s="179"/>
      <c r="J161" s="180">
        <f>ROUND(I161*H161,2)</f>
        <v>0</v>
      </c>
      <c r="K161" s="176" t="s">
        <v>125</v>
      </c>
      <c r="L161" s="181"/>
      <c r="M161" s="182" t="s">
        <v>3</v>
      </c>
      <c r="N161" s="183" t="s">
        <v>39</v>
      </c>
      <c r="P161" s="138">
        <f>O161*H161</f>
        <v>0</v>
      </c>
      <c r="Q161" s="138">
        <v>8.0000000000000004E-4</v>
      </c>
      <c r="R161" s="138">
        <f>Q161*H161</f>
        <v>8.0000000000000004E-4</v>
      </c>
      <c r="S161" s="138">
        <v>0</v>
      </c>
      <c r="T161" s="139">
        <f>S161*H161</f>
        <v>0</v>
      </c>
      <c r="AR161" s="140" t="s">
        <v>187</v>
      </c>
      <c r="AT161" s="140" t="s">
        <v>287</v>
      </c>
      <c r="AU161" s="140" t="s">
        <v>78</v>
      </c>
      <c r="AY161" s="18" t="s">
        <v>119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8" t="s">
        <v>76</v>
      </c>
      <c r="BK161" s="141">
        <f>ROUND(I161*H161,2)</f>
        <v>0</v>
      </c>
      <c r="BL161" s="18" t="s">
        <v>126</v>
      </c>
      <c r="BM161" s="140" t="s">
        <v>464</v>
      </c>
    </row>
    <row r="162" spans="2:65" s="12" customFormat="1" x14ac:dyDescent="0.2">
      <c r="B162" s="146"/>
      <c r="D162" s="147" t="s">
        <v>130</v>
      </c>
      <c r="E162" s="148" t="s">
        <v>3</v>
      </c>
      <c r="F162" s="149" t="s">
        <v>392</v>
      </c>
      <c r="H162" s="150">
        <v>1</v>
      </c>
      <c r="I162" s="151"/>
      <c r="L162" s="146"/>
      <c r="M162" s="152"/>
      <c r="T162" s="153"/>
      <c r="AT162" s="148" t="s">
        <v>130</v>
      </c>
      <c r="AU162" s="148" t="s">
        <v>78</v>
      </c>
      <c r="AV162" s="12" t="s">
        <v>78</v>
      </c>
      <c r="AW162" s="12" t="s">
        <v>30</v>
      </c>
      <c r="AX162" s="12" t="s">
        <v>68</v>
      </c>
      <c r="AY162" s="148" t="s">
        <v>119</v>
      </c>
    </row>
    <row r="163" spans="2:65" s="13" customFormat="1" x14ac:dyDescent="0.2">
      <c r="B163" s="154"/>
      <c r="D163" s="147" t="s">
        <v>130</v>
      </c>
      <c r="E163" s="155" t="s">
        <v>3</v>
      </c>
      <c r="F163" s="156" t="s">
        <v>132</v>
      </c>
      <c r="H163" s="157">
        <v>1</v>
      </c>
      <c r="I163" s="158"/>
      <c r="L163" s="154"/>
      <c r="M163" s="159"/>
      <c r="T163" s="160"/>
      <c r="AT163" s="155" t="s">
        <v>130</v>
      </c>
      <c r="AU163" s="155" t="s">
        <v>78</v>
      </c>
      <c r="AV163" s="13" t="s">
        <v>126</v>
      </c>
      <c r="AW163" s="13" t="s">
        <v>30</v>
      </c>
      <c r="AX163" s="13" t="s">
        <v>76</v>
      </c>
      <c r="AY163" s="155" t="s">
        <v>119</v>
      </c>
    </row>
    <row r="164" spans="2:65" s="1" customFormat="1" ht="24.15" customHeight="1" x14ac:dyDescent="0.2">
      <c r="B164" s="128"/>
      <c r="C164" s="129" t="s">
        <v>298</v>
      </c>
      <c r="D164" s="129" t="s">
        <v>121</v>
      </c>
      <c r="E164" s="130" t="s">
        <v>465</v>
      </c>
      <c r="F164" s="131" t="s">
        <v>466</v>
      </c>
      <c r="G164" s="132" t="s">
        <v>353</v>
      </c>
      <c r="H164" s="133">
        <v>3</v>
      </c>
      <c r="I164" s="134"/>
      <c r="J164" s="135">
        <f>ROUND(I164*H164,2)</f>
        <v>0</v>
      </c>
      <c r="K164" s="131" t="s">
        <v>125</v>
      </c>
      <c r="L164" s="33"/>
      <c r="M164" s="136" t="s">
        <v>3</v>
      </c>
      <c r="N164" s="137" t="s">
        <v>39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126</v>
      </c>
      <c r="AT164" s="140" t="s">
        <v>121</v>
      </c>
      <c r="AU164" s="140" t="s">
        <v>78</v>
      </c>
      <c r="AY164" s="18" t="s">
        <v>119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8" t="s">
        <v>76</v>
      </c>
      <c r="BK164" s="141">
        <f>ROUND(I164*H164,2)</f>
        <v>0</v>
      </c>
      <c r="BL164" s="18" t="s">
        <v>126</v>
      </c>
      <c r="BM164" s="140" t="s">
        <v>467</v>
      </c>
    </row>
    <row r="165" spans="2:65" s="1" customFormat="1" x14ac:dyDescent="0.2">
      <c r="B165" s="33"/>
      <c r="D165" s="142" t="s">
        <v>128</v>
      </c>
      <c r="F165" s="143" t="s">
        <v>468</v>
      </c>
      <c r="I165" s="144"/>
      <c r="L165" s="33"/>
      <c r="M165" s="145"/>
      <c r="T165" s="54"/>
      <c r="AT165" s="18" t="s">
        <v>128</v>
      </c>
      <c r="AU165" s="18" t="s">
        <v>78</v>
      </c>
    </row>
    <row r="166" spans="2:65" s="1" customFormat="1" ht="16.5" customHeight="1" x14ac:dyDescent="0.2">
      <c r="B166" s="128"/>
      <c r="C166" s="174" t="s">
        <v>303</v>
      </c>
      <c r="D166" s="174" t="s">
        <v>287</v>
      </c>
      <c r="E166" s="175" t="s">
        <v>469</v>
      </c>
      <c r="F166" s="176" t="s">
        <v>470</v>
      </c>
      <c r="G166" s="177" t="s">
        <v>353</v>
      </c>
      <c r="H166" s="178">
        <v>1</v>
      </c>
      <c r="I166" s="179"/>
      <c r="J166" s="180">
        <f>ROUND(I166*H166,2)</f>
        <v>0</v>
      </c>
      <c r="K166" s="176" t="s">
        <v>125</v>
      </c>
      <c r="L166" s="181"/>
      <c r="M166" s="182" t="s">
        <v>3</v>
      </c>
      <c r="N166" s="183" t="s">
        <v>39</v>
      </c>
      <c r="P166" s="138">
        <f>O166*H166</f>
        <v>0</v>
      </c>
      <c r="Q166" s="138">
        <v>1.2099999999999999E-3</v>
      </c>
      <c r="R166" s="138">
        <f>Q166*H166</f>
        <v>1.2099999999999999E-3</v>
      </c>
      <c r="S166" s="138">
        <v>0</v>
      </c>
      <c r="T166" s="139">
        <f>S166*H166</f>
        <v>0</v>
      </c>
      <c r="AR166" s="140" t="s">
        <v>187</v>
      </c>
      <c r="AT166" s="140" t="s">
        <v>287</v>
      </c>
      <c r="AU166" s="140" t="s">
        <v>78</v>
      </c>
      <c r="AY166" s="18" t="s">
        <v>119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8" t="s">
        <v>76</v>
      </c>
      <c r="BK166" s="141">
        <f>ROUND(I166*H166,2)</f>
        <v>0</v>
      </c>
      <c r="BL166" s="18" t="s">
        <v>126</v>
      </c>
      <c r="BM166" s="140" t="s">
        <v>471</v>
      </c>
    </row>
    <row r="167" spans="2:65" s="12" customFormat="1" x14ac:dyDescent="0.2">
      <c r="B167" s="146"/>
      <c r="D167" s="147" t="s">
        <v>130</v>
      </c>
      <c r="E167" s="148" t="s">
        <v>3</v>
      </c>
      <c r="F167" s="149" t="s">
        <v>392</v>
      </c>
      <c r="H167" s="150">
        <v>1</v>
      </c>
      <c r="I167" s="151"/>
      <c r="L167" s="146"/>
      <c r="M167" s="152"/>
      <c r="T167" s="153"/>
      <c r="AT167" s="148" t="s">
        <v>130</v>
      </c>
      <c r="AU167" s="148" t="s">
        <v>78</v>
      </c>
      <c r="AV167" s="12" t="s">
        <v>78</v>
      </c>
      <c r="AW167" s="12" t="s">
        <v>30</v>
      </c>
      <c r="AX167" s="12" t="s">
        <v>68</v>
      </c>
      <c r="AY167" s="148" t="s">
        <v>119</v>
      </c>
    </row>
    <row r="168" spans="2:65" s="13" customFormat="1" x14ac:dyDescent="0.2">
      <c r="B168" s="154"/>
      <c r="D168" s="147" t="s">
        <v>130</v>
      </c>
      <c r="E168" s="155" t="s">
        <v>3</v>
      </c>
      <c r="F168" s="156" t="s">
        <v>132</v>
      </c>
      <c r="H168" s="157">
        <v>1</v>
      </c>
      <c r="I168" s="158"/>
      <c r="L168" s="154"/>
      <c r="M168" s="159"/>
      <c r="T168" s="160"/>
      <c r="AT168" s="155" t="s">
        <v>130</v>
      </c>
      <c r="AU168" s="155" t="s">
        <v>78</v>
      </c>
      <c r="AV168" s="13" t="s">
        <v>126</v>
      </c>
      <c r="AW168" s="13" t="s">
        <v>30</v>
      </c>
      <c r="AX168" s="13" t="s">
        <v>76</v>
      </c>
      <c r="AY168" s="155" t="s">
        <v>119</v>
      </c>
    </row>
    <row r="169" spans="2:65" s="1" customFormat="1" ht="16.5" customHeight="1" x14ac:dyDescent="0.2">
      <c r="B169" s="128"/>
      <c r="C169" s="174" t="s">
        <v>308</v>
      </c>
      <c r="D169" s="174" t="s">
        <v>287</v>
      </c>
      <c r="E169" s="175" t="s">
        <v>472</v>
      </c>
      <c r="F169" s="176" t="s">
        <v>473</v>
      </c>
      <c r="G169" s="177" t="s">
        <v>353</v>
      </c>
      <c r="H169" s="178">
        <v>1</v>
      </c>
      <c r="I169" s="179"/>
      <c r="J169" s="180">
        <f>ROUND(I169*H169,2)</f>
        <v>0</v>
      </c>
      <c r="K169" s="176" t="s">
        <v>3</v>
      </c>
      <c r="L169" s="181"/>
      <c r="M169" s="182" t="s">
        <v>3</v>
      </c>
      <c r="N169" s="183" t="s">
        <v>39</v>
      </c>
      <c r="P169" s="138">
        <f>O169*H169</f>
        <v>0</v>
      </c>
      <c r="Q169" s="138">
        <v>3.0000000000000001E-3</v>
      </c>
      <c r="R169" s="138">
        <f>Q169*H169</f>
        <v>3.0000000000000001E-3</v>
      </c>
      <c r="S169" s="138">
        <v>0</v>
      </c>
      <c r="T169" s="139">
        <f>S169*H169</f>
        <v>0</v>
      </c>
      <c r="AR169" s="140" t="s">
        <v>187</v>
      </c>
      <c r="AT169" s="140" t="s">
        <v>287</v>
      </c>
      <c r="AU169" s="140" t="s">
        <v>78</v>
      </c>
      <c r="AY169" s="18" t="s">
        <v>119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8" t="s">
        <v>76</v>
      </c>
      <c r="BK169" s="141">
        <f>ROUND(I169*H169,2)</f>
        <v>0</v>
      </c>
      <c r="BL169" s="18" t="s">
        <v>126</v>
      </c>
      <c r="BM169" s="140" t="s">
        <v>474</v>
      </c>
    </row>
    <row r="170" spans="2:65" s="12" customFormat="1" x14ac:dyDescent="0.2">
      <c r="B170" s="146"/>
      <c r="D170" s="147" t="s">
        <v>130</v>
      </c>
      <c r="E170" s="148" t="s">
        <v>3</v>
      </c>
      <c r="F170" s="149" t="s">
        <v>392</v>
      </c>
      <c r="H170" s="150">
        <v>1</v>
      </c>
      <c r="I170" s="151"/>
      <c r="L170" s="146"/>
      <c r="M170" s="152"/>
      <c r="T170" s="153"/>
      <c r="AT170" s="148" t="s">
        <v>130</v>
      </c>
      <c r="AU170" s="148" t="s">
        <v>78</v>
      </c>
      <c r="AV170" s="12" t="s">
        <v>78</v>
      </c>
      <c r="AW170" s="12" t="s">
        <v>30</v>
      </c>
      <c r="AX170" s="12" t="s">
        <v>68</v>
      </c>
      <c r="AY170" s="148" t="s">
        <v>119</v>
      </c>
    </row>
    <row r="171" spans="2:65" s="13" customFormat="1" x14ac:dyDescent="0.2">
      <c r="B171" s="154"/>
      <c r="D171" s="147" t="s">
        <v>130</v>
      </c>
      <c r="E171" s="155" t="s">
        <v>3</v>
      </c>
      <c r="F171" s="156" t="s">
        <v>132</v>
      </c>
      <c r="H171" s="157">
        <v>1</v>
      </c>
      <c r="I171" s="158"/>
      <c r="L171" s="154"/>
      <c r="M171" s="159"/>
      <c r="T171" s="160"/>
      <c r="AT171" s="155" t="s">
        <v>130</v>
      </c>
      <c r="AU171" s="155" t="s">
        <v>78</v>
      </c>
      <c r="AV171" s="13" t="s">
        <v>126</v>
      </c>
      <c r="AW171" s="13" t="s">
        <v>30</v>
      </c>
      <c r="AX171" s="13" t="s">
        <v>76</v>
      </c>
      <c r="AY171" s="155" t="s">
        <v>119</v>
      </c>
    </row>
    <row r="172" spans="2:65" s="1" customFormat="1" ht="16.5" customHeight="1" x14ac:dyDescent="0.2">
      <c r="B172" s="128"/>
      <c r="C172" s="174" t="s">
        <v>313</v>
      </c>
      <c r="D172" s="174" t="s">
        <v>287</v>
      </c>
      <c r="E172" s="175" t="s">
        <v>475</v>
      </c>
      <c r="F172" s="176" t="s">
        <v>476</v>
      </c>
      <c r="G172" s="177" t="s">
        <v>353</v>
      </c>
      <c r="H172" s="178">
        <v>1</v>
      </c>
      <c r="I172" s="179"/>
      <c r="J172" s="180">
        <f>ROUND(I172*H172,2)</f>
        <v>0</v>
      </c>
      <c r="K172" s="176" t="s">
        <v>3</v>
      </c>
      <c r="L172" s="181"/>
      <c r="M172" s="182" t="s">
        <v>3</v>
      </c>
      <c r="N172" s="183" t="s">
        <v>39</v>
      </c>
      <c r="P172" s="138">
        <f>O172*H172</f>
        <v>0</v>
      </c>
      <c r="Q172" s="138">
        <v>3.0000000000000001E-3</v>
      </c>
      <c r="R172" s="138">
        <f>Q172*H172</f>
        <v>3.0000000000000001E-3</v>
      </c>
      <c r="S172" s="138">
        <v>0</v>
      </c>
      <c r="T172" s="139">
        <f>S172*H172</f>
        <v>0</v>
      </c>
      <c r="AR172" s="140" t="s">
        <v>187</v>
      </c>
      <c r="AT172" s="140" t="s">
        <v>287</v>
      </c>
      <c r="AU172" s="140" t="s">
        <v>78</v>
      </c>
      <c r="AY172" s="18" t="s">
        <v>119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8" t="s">
        <v>76</v>
      </c>
      <c r="BK172" s="141">
        <f>ROUND(I172*H172,2)</f>
        <v>0</v>
      </c>
      <c r="BL172" s="18" t="s">
        <v>126</v>
      </c>
      <c r="BM172" s="140" t="s">
        <v>477</v>
      </c>
    </row>
    <row r="173" spans="2:65" s="12" customFormat="1" x14ac:dyDescent="0.2">
      <c r="B173" s="146"/>
      <c r="D173" s="147" t="s">
        <v>130</v>
      </c>
      <c r="E173" s="148" t="s">
        <v>3</v>
      </c>
      <c r="F173" s="149" t="s">
        <v>392</v>
      </c>
      <c r="H173" s="150">
        <v>1</v>
      </c>
      <c r="I173" s="151"/>
      <c r="L173" s="146"/>
      <c r="M173" s="152"/>
      <c r="T173" s="153"/>
      <c r="AT173" s="148" t="s">
        <v>130</v>
      </c>
      <c r="AU173" s="148" t="s">
        <v>78</v>
      </c>
      <c r="AV173" s="12" t="s">
        <v>78</v>
      </c>
      <c r="AW173" s="12" t="s">
        <v>30</v>
      </c>
      <c r="AX173" s="12" t="s">
        <v>68</v>
      </c>
      <c r="AY173" s="148" t="s">
        <v>119</v>
      </c>
    </row>
    <row r="174" spans="2:65" s="13" customFormat="1" x14ac:dyDescent="0.2">
      <c r="B174" s="154"/>
      <c r="D174" s="147" t="s">
        <v>130</v>
      </c>
      <c r="E174" s="155" t="s">
        <v>3</v>
      </c>
      <c r="F174" s="156" t="s">
        <v>132</v>
      </c>
      <c r="H174" s="157">
        <v>1</v>
      </c>
      <c r="I174" s="158"/>
      <c r="L174" s="154"/>
      <c r="M174" s="159"/>
      <c r="T174" s="160"/>
      <c r="AT174" s="155" t="s">
        <v>130</v>
      </c>
      <c r="AU174" s="155" t="s">
        <v>78</v>
      </c>
      <c r="AV174" s="13" t="s">
        <v>126</v>
      </c>
      <c r="AW174" s="13" t="s">
        <v>30</v>
      </c>
      <c r="AX174" s="13" t="s">
        <v>76</v>
      </c>
      <c r="AY174" s="155" t="s">
        <v>119</v>
      </c>
    </row>
    <row r="175" spans="2:65" s="1" customFormat="1" ht="16.5" customHeight="1" x14ac:dyDescent="0.2">
      <c r="B175" s="128"/>
      <c r="C175" s="129" t="s">
        <v>320</v>
      </c>
      <c r="D175" s="129" t="s">
        <v>121</v>
      </c>
      <c r="E175" s="130" t="s">
        <v>478</v>
      </c>
      <c r="F175" s="131" t="s">
        <v>479</v>
      </c>
      <c r="G175" s="132" t="s">
        <v>142</v>
      </c>
      <c r="H175" s="133">
        <v>188</v>
      </c>
      <c r="I175" s="134"/>
      <c r="J175" s="135">
        <f>ROUND(I175*H175,2)</f>
        <v>0</v>
      </c>
      <c r="K175" s="131" t="s">
        <v>125</v>
      </c>
      <c r="L175" s="33"/>
      <c r="M175" s="136" t="s">
        <v>3</v>
      </c>
      <c r="N175" s="137" t="s">
        <v>39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126</v>
      </c>
      <c r="AT175" s="140" t="s">
        <v>121</v>
      </c>
      <c r="AU175" s="140" t="s">
        <v>78</v>
      </c>
      <c r="AY175" s="18" t="s">
        <v>119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8" t="s">
        <v>76</v>
      </c>
      <c r="BK175" s="141">
        <f>ROUND(I175*H175,2)</f>
        <v>0</v>
      </c>
      <c r="BL175" s="18" t="s">
        <v>126</v>
      </c>
      <c r="BM175" s="140" t="s">
        <v>480</v>
      </c>
    </row>
    <row r="176" spans="2:65" s="1" customFormat="1" x14ac:dyDescent="0.2">
      <c r="B176" s="33"/>
      <c r="D176" s="142" t="s">
        <v>128</v>
      </c>
      <c r="F176" s="143" t="s">
        <v>481</v>
      </c>
      <c r="I176" s="144"/>
      <c r="L176" s="33"/>
      <c r="M176" s="145"/>
      <c r="T176" s="54"/>
      <c r="AT176" s="18" t="s">
        <v>128</v>
      </c>
      <c r="AU176" s="18" t="s">
        <v>78</v>
      </c>
    </row>
    <row r="177" spans="2:65" s="12" customFormat="1" x14ac:dyDescent="0.2">
      <c r="B177" s="146"/>
      <c r="D177" s="147" t="s">
        <v>130</v>
      </c>
      <c r="E177" s="148" t="s">
        <v>3</v>
      </c>
      <c r="F177" s="149" t="s">
        <v>446</v>
      </c>
      <c r="H177" s="150">
        <v>188</v>
      </c>
      <c r="I177" s="151"/>
      <c r="L177" s="146"/>
      <c r="M177" s="152"/>
      <c r="T177" s="153"/>
      <c r="AT177" s="148" t="s">
        <v>130</v>
      </c>
      <c r="AU177" s="148" t="s">
        <v>78</v>
      </c>
      <c r="AV177" s="12" t="s">
        <v>78</v>
      </c>
      <c r="AW177" s="12" t="s">
        <v>30</v>
      </c>
      <c r="AX177" s="12" t="s">
        <v>68</v>
      </c>
      <c r="AY177" s="148" t="s">
        <v>119</v>
      </c>
    </row>
    <row r="178" spans="2:65" s="13" customFormat="1" x14ac:dyDescent="0.2">
      <c r="B178" s="154"/>
      <c r="D178" s="147" t="s">
        <v>130</v>
      </c>
      <c r="E178" s="155" t="s">
        <v>3</v>
      </c>
      <c r="F178" s="156" t="s">
        <v>132</v>
      </c>
      <c r="H178" s="157">
        <v>188</v>
      </c>
      <c r="I178" s="158"/>
      <c r="L178" s="154"/>
      <c r="M178" s="159"/>
      <c r="T178" s="160"/>
      <c r="AT178" s="155" t="s">
        <v>130</v>
      </c>
      <c r="AU178" s="155" t="s">
        <v>78</v>
      </c>
      <c r="AV178" s="13" t="s">
        <v>126</v>
      </c>
      <c r="AW178" s="13" t="s">
        <v>30</v>
      </c>
      <c r="AX178" s="13" t="s">
        <v>76</v>
      </c>
      <c r="AY178" s="155" t="s">
        <v>119</v>
      </c>
    </row>
    <row r="179" spans="2:65" s="1" customFormat="1" ht="16.5" customHeight="1" x14ac:dyDescent="0.2">
      <c r="B179" s="128"/>
      <c r="C179" s="129" t="s">
        <v>325</v>
      </c>
      <c r="D179" s="129" t="s">
        <v>121</v>
      </c>
      <c r="E179" s="130" t="s">
        <v>482</v>
      </c>
      <c r="F179" s="131" t="s">
        <v>483</v>
      </c>
      <c r="G179" s="132" t="s">
        <v>142</v>
      </c>
      <c r="H179" s="133">
        <v>188</v>
      </c>
      <c r="I179" s="134"/>
      <c r="J179" s="135">
        <f>ROUND(I179*H179,2)</f>
        <v>0</v>
      </c>
      <c r="K179" s="131" t="s">
        <v>125</v>
      </c>
      <c r="L179" s="33"/>
      <c r="M179" s="136" t="s">
        <v>3</v>
      </c>
      <c r="N179" s="137" t="s">
        <v>39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126</v>
      </c>
      <c r="AT179" s="140" t="s">
        <v>121</v>
      </c>
      <c r="AU179" s="140" t="s">
        <v>78</v>
      </c>
      <c r="AY179" s="18" t="s">
        <v>119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8" t="s">
        <v>76</v>
      </c>
      <c r="BK179" s="141">
        <f>ROUND(I179*H179,2)</f>
        <v>0</v>
      </c>
      <c r="BL179" s="18" t="s">
        <v>126</v>
      </c>
      <c r="BM179" s="140" t="s">
        <v>484</v>
      </c>
    </row>
    <row r="180" spans="2:65" s="1" customFormat="1" x14ac:dyDescent="0.2">
      <c r="B180" s="33"/>
      <c r="D180" s="142" t="s">
        <v>128</v>
      </c>
      <c r="F180" s="143" t="s">
        <v>485</v>
      </c>
      <c r="I180" s="144"/>
      <c r="L180" s="33"/>
      <c r="M180" s="145"/>
      <c r="T180" s="54"/>
      <c r="AT180" s="18" t="s">
        <v>128</v>
      </c>
      <c r="AU180" s="18" t="s">
        <v>78</v>
      </c>
    </row>
    <row r="181" spans="2:65" s="12" customFormat="1" x14ac:dyDescent="0.2">
      <c r="B181" s="146"/>
      <c r="D181" s="147" t="s">
        <v>130</v>
      </c>
      <c r="E181" s="148" t="s">
        <v>3</v>
      </c>
      <c r="F181" s="149" t="s">
        <v>446</v>
      </c>
      <c r="H181" s="150">
        <v>188</v>
      </c>
      <c r="I181" s="151"/>
      <c r="L181" s="146"/>
      <c r="M181" s="152"/>
      <c r="T181" s="153"/>
      <c r="AT181" s="148" t="s">
        <v>130</v>
      </c>
      <c r="AU181" s="148" t="s">
        <v>78</v>
      </c>
      <c r="AV181" s="12" t="s">
        <v>78</v>
      </c>
      <c r="AW181" s="12" t="s">
        <v>30</v>
      </c>
      <c r="AX181" s="12" t="s">
        <v>68</v>
      </c>
      <c r="AY181" s="148" t="s">
        <v>119</v>
      </c>
    </row>
    <row r="182" spans="2:65" s="13" customFormat="1" x14ac:dyDescent="0.2">
      <c r="B182" s="154"/>
      <c r="D182" s="147" t="s">
        <v>130</v>
      </c>
      <c r="E182" s="155" t="s">
        <v>3</v>
      </c>
      <c r="F182" s="156" t="s">
        <v>132</v>
      </c>
      <c r="H182" s="157">
        <v>188</v>
      </c>
      <c r="I182" s="158"/>
      <c r="L182" s="154"/>
      <c r="M182" s="159"/>
      <c r="T182" s="160"/>
      <c r="AT182" s="155" t="s">
        <v>130</v>
      </c>
      <c r="AU182" s="155" t="s">
        <v>78</v>
      </c>
      <c r="AV182" s="13" t="s">
        <v>126</v>
      </c>
      <c r="AW182" s="13" t="s">
        <v>30</v>
      </c>
      <c r="AX182" s="13" t="s">
        <v>76</v>
      </c>
      <c r="AY182" s="155" t="s">
        <v>119</v>
      </c>
    </row>
    <row r="183" spans="2:65" s="1" customFormat="1" ht="16.5" customHeight="1" x14ac:dyDescent="0.2">
      <c r="B183" s="128"/>
      <c r="C183" s="129" t="s">
        <v>331</v>
      </c>
      <c r="D183" s="129" t="s">
        <v>121</v>
      </c>
      <c r="E183" s="130" t="s">
        <v>486</v>
      </c>
      <c r="F183" s="131" t="s">
        <v>487</v>
      </c>
      <c r="G183" s="132" t="s">
        <v>353</v>
      </c>
      <c r="H183" s="133">
        <v>2</v>
      </c>
      <c r="I183" s="134"/>
      <c r="J183" s="135">
        <f>ROUND(I183*H183,2)</f>
        <v>0</v>
      </c>
      <c r="K183" s="131" t="s">
        <v>125</v>
      </c>
      <c r="L183" s="33"/>
      <c r="M183" s="136" t="s">
        <v>3</v>
      </c>
      <c r="N183" s="137" t="s">
        <v>39</v>
      </c>
      <c r="P183" s="138">
        <f>O183*H183</f>
        <v>0</v>
      </c>
      <c r="Q183" s="138">
        <v>0.45937290600000003</v>
      </c>
      <c r="R183" s="138">
        <f>Q183*H183</f>
        <v>0.91874581200000005</v>
      </c>
      <c r="S183" s="138">
        <v>0</v>
      </c>
      <c r="T183" s="139">
        <f>S183*H183</f>
        <v>0</v>
      </c>
      <c r="AR183" s="140" t="s">
        <v>126</v>
      </c>
      <c r="AT183" s="140" t="s">
        <v>121</v>
      </c>
      <c r="AU183" s="140" t="s">
        <v>78</v>
      </c>
      <c r="AY183" s="18" t="s">
        <v>119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8" t="s">
        <v>76</v>
      </c>
      <c r="BK183" s="141">
        <f>ROUND(I183*H183,2)</f>
        <v>0</v>
      </c>
      <c r="BL183" s="18" t="s">
        <v>126</v>
      </c>
      <c r="BM183" s="140" t="s">
        <v>488</v>
      </c>
    </row>
    <row r="184" spans="2:65" s="1" customFormat="1" x14ac:dyDescent="0.2">
      <c r="B184" s="33"/>
      <c r="D184" s="142" t="s">
        <v>128</v>
      </c>
      <c r="F184" s="143" t="s">
        <v>489</v>
      </c>
      <c r="I184" s="144"/>
      <c r="L184" s="33"/>
      <c r="M184" s="145"/>
      <c r="T184" s="54"/>
      <c r="AT184" s="18" t="s">
        <v>128</v>
      </c>
      <c r="AU184" s="18" t="s">
        <v>78</v>
      </c>
    </row>
    <row r="185" spans="2:65" s="1" customFormat="1" ht="24.15" customHeight="1" x14ac:dyDescent="0.2">
      <c r="B185" s="128"/>
      <c r="C185" s="129" t="s">
        <v>337</v>
      </c>
      <c r="D185" s="129" t="s">
        <v>121</v>
      </c>
      <c r="E185" s="130" t="s">
        <v>490</v>
      </c>
      <c r="F185" s="131" t="s">
        <v>491</v>
      </c>
      <c r="G185" s="132" t="s">
        <v>353</v>
      </c>
      <c r="H185" s="133">
        <v>1</v>
      </c>
      <c r="I185" s="134"/>
      <c r="J185" s="135">
        <f>ROUND(I185*H185,2)</f>
        <v>0</v>
      </c>
      <c r="K185" s="131" t="s">
        <v>125</v>
      </c>
      <c r="L185" s="33"/>
      <c r="M185" s="136" t="s">
        <v>3</v>
      </c>
      <c r="N185" s="137" t="s">
        <v>39</v>
      </c>
      <c r="P185" s="138">
        <f>O185*H185</f>
        <v>0</v>
      </c>
      <c r="Q185" s="138">
        <v>1.2120000000000001E-2</v>
      </c>
      <c r="R185" s="138">
        <f>Q185*H185</f>
        <v>1.2120000000000001E-2</v>
      </c>
      <c r="S185" s="138">
        <v>0</v>
      </c>
      <c r="T185" s="139">
        <f>S185*H185</f>
        <v>0</v>
      </c>
      <c r="AR185" s="140" t="s">
        <v>126</v>
      </c>
      <c r="AT185" s="140" t="s">
        <v>121</v>
      </c>
      <c r="AU185" s="140" t="s">
        <v>78</v>
      </c>
      <c r="AY185" s="18" t="s">
        <v>119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8" t="s">
        <v>76</v>
      </c>
      <c r="BK185" s="141">
        <f>ROUND(I185*H185,2)</f>
        <v>0</v>
      </c>
      <c r="BL185" s="18" t="s">
        <v>126</v>
      </c>
      <c r="BM185" s="140" t="s">
        <v>492</v>
      </c>
    </row>
    <row r="186" spans="2:65" s="1" customFormat="1" x14ac:dyDescent="0.2">
      <c r="B186" s="33"/>
      <c r="D186" s="142" t="s">
        <v>128</v>
      </c>
      <c r="F186" s="143" t="s">
        <v>493</v>
      </c>
      <c r="I186" s="144"/>
      <c r="L186" s="33"/>
      <c r="M186" s="145"/>
      <c r="T186" s="54"/>
      <c r="AT186" s="18" t="s">
        <v>128</v>
      </c>
      <c r="AU186" s="18" t="s">
        <v>78</v>
      </c>
    </row>
    <row r="187" spans="2:65" s="12" customFormat="1" x14ac:dyDescent="0.2">
      <c r="B187" s="146"/>
      <c r="D187" s="147" t="s">
        <v>130</v>
      </c>
      <c r="E187" s="148" t="s">
        <v>3</v>
      </c>
      <c r="F187" s="149" t="s">
        <v>494</v>
      </c>
      <c r="H187" s="150">
        <v>1</v>
      </c>
      <c r="I187" s="151"/>
      <c r="L187" s="146"/>
      <c r="M187" s="152"/>
      <c r="T187" s="153"/>
      <c r="AT187" s="148" t="s">
        <v>130</v>
      </c>
      <c r="AU187" s="148" t="s">
        <v>78</v>
      </c>
      <c r="AV187" s="12" t="s">
        <v>78</v>
      </c>
      <c r="AW187" s="12" t="s">
        <v>30</v>
      </c>
      <c r="AX187" s="12" t="s">
        <v>68</v>
      </c>
      <c r="AY187" s="148" t="s">
        <v>119</v>
      </c>
    </row>
    <row r="188" spans="2:65" s="13" customFormat="1" x14ac:dyDescent="0.2">
      <c r="B188" s="154"/>
      <c r="D188" s="147" t="s">
        <v>130</v>
      </c>
      <c r="E188" s="155" t="s">
        <v>3</v>
      </c>
      <c r="F188" s="156" t="s">
        <v>132</v>
      </c>
      <c r="H188" s="157">
        <v>1</v>
      </c>
      <c r="I188" s="158"/>
      <c r="L188" s="154"/>
      <c r="M188" s="159"/>
      <c r="T188" s="160"/>
      <c r="AT188" s="155" t="s">
        <v>130</v>
      </c>
      <c r="AU188" s="155" t="s">
        <v>78</v>
      </c>
      <c r="AV188" s="13" t="s">
        <v>126</v>
      </c>
      <c r="AW188" s="13" t="s">
        <v>30</v>
      </c>
      <c r="AX188" s="13" t="s">
        <v>76</v>
      </c>
      <c r="AY188" s="155" t="s">
        <v>119</v>
      </c>
    </row>
    <row r="189" spans="2:65" s="1" customFormat="1" ht="24.15" customHeight="1" x14ac:dyDescent="0.2">
      <c r="B189" s="128"/>
      <c r="C189" s="129" t="s">
        <v>343</v>
      </c>
      <c r="D189" s="129" t="s">
        <v>121</v>
      </c>
      <c r="E189" s="130" t="s">
        <v>495</v>
      </c>
      <c r="F189" s="131" t="s">
        <v>496</v>
      </c>
      <c r="G189" s="132" t="s">
        <v>353</v>
      </c>
      <c r="H189" s="133">
        <v>1</v>
      </c>
      <c r="I189" s="134"/>
      <c r="J189" s="135">
        <f>ROUND(I189*H189,2)</f>
        <v>0</v>
      </c>
      <c r="K189" s="131" t="s">
        <v>125</v>
      </c>
      <c r="L189" s="33"/>
      <c r="M189" s="136" t="s">
        <v>3</v>
      </c>
      <c r="N189" s="137" t="s">
        <v>39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126</v>
      </c>
      <c r="AT189" s="140" t="s">
        <v>121</v>
      </c>
      <c r="AU189" s="140" t="s">
        <v>78</v>
      </c>
      <c r="AY189" s="18" t="s">
        <v>119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8" t="s">
        <v>76</v>
      </c>
      <c r="BK189" s="141">
        <f>ROUND(I189*H189,2)</f>
        <v>0</v>
      </c>
      <c r="BL189" s="18" t="s">
        <v>126</v>
      </c>
      <c r="BM189" s="140" t="s">
        <v>497</v>
      </c>
    </row>
    <row r="190" spans="2:65" s="1" customFormat="1" x14ac:dyDescent="0.2">
      <c r="B190" s="33"/>
      <c r="D190" s="142" t="s">
        <v>128</v>
      </c>
      <c r="F190" s="143" t="s">
        <v>498</v>
      </c>
      <c r="I190" s="144"/>
      <c r="L190" s="33"/>
      <c r="M190" s="145"/>
      <c r="T190" s="54"/>
      <c r="AT190" s="18" t="s">
        <v>128</v>
      </c>
      <c r="AU190" s="18" t="s">
        <v>78</v>
      </c>
    </row>
    <row r="191" spans="2:65" s="1" customFormat="1" ht="24.15" customHeight="1" x14ac:dyDescent="0.2">
      <c r="B191" s="128"/>
      <c r="C191" s="129" t="s">
        <v>350</v>
      </c>
      <c r="D191" s="129" t="s">
        <v>121</v>
      </c>
      <c r="E191" s="130" t="s">
        <v>499</v>
      </c>
      <c r="F191" s="131" t="s">
        <v>500</v>
      </c>
      <c r="G191" s="132" t="s">
        <v>353</v>
      </c>
      <c r="H191" s="133">
        <v>1</v>
      </c>
      <c r="I191" s="134"/>
      <c r="J191" s="135">
        <f>ROUND(I191*H191,2)</f>
        <v>0</v>
      </c>
      <c r="K191" s="131" t="s">
        <v>125</v>
      </c>
      <c r="L191" s="33"/>
      <c r="M191" s="136" t="s">
        <v>3</v>
      </c>
      <c r="N191" s="137" t="s">
        <v>39</v>
      </c>
      <c r="P191" s="138">
        <f>O191*H191</f>
        <v>0</v>
      </c>
      <c r="Q191" s="138">
        <v>0.30399999999999999</v>
      </c>
      <c r="R191" s="138">
        <f>Q191*H191</f>
        <v>0.30399999999999999</v>
      </c>
      <c r="S191" s="138">
        <v>0</v>
      </c>
      <c r="T191" s="139">
        <f>S191*H191</f>
        <v>0</v>
      </c>
      <c r="AR191" s="140" t="s">
        <v>126</v>
      </c>
      <c r="AT191" s="140" t="s">
        <v>121</v>
      </c>
      <c r="AU191" s="140" t="s">
        <v>78</v>
      </c>
      <c r="AY191" s="18" t="s">
        <v>119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8" t="s">
        <v>76</v>
      </c>
      <c r="BK191" s="141">
        <f>ROUND(I191*H191,2)</f>
        <v>0</v>
      </c>
      <c r="BL191" s="18" t="s">
        <v>126</v>
      </c>
      <c r="BM191" s="140" t="s">
        <v>501</v>
      </c>
    </row>
    <row r="192" spans="2:65" s="1" customFormat="1" x14ac:dyDescent="0.2">
      <c r="B192" s="33"/>
      <c r="D192" s="142" t="s">
        <v>128</v>
      </c>
      <c r="F192" s="143" t="s">
        <v>502</v>
      </c>
      <c r="I192" s="144"/>
      <c r="L192" s="33"/>
      <c r="M192" s="145"/>
      <c r="T192" s="54"/>
      <c r="AT192" s="18" t="s">
        <v>128</v>
      </c>
      <c r="AU192" s="18" t="s">
        <v>78</v>
      </c>
    </row>
    <row r="193" spans="2:65" s="1" customFormat="1" ht="16.5" customHeight="1" x14ac:dyDescent="0.2">
      <c r="B193" s="128"/>
      <c r="C193" s="129" t="s">
        <v>355</v>
      </c>
      <c r="D193" s="129" t="s">
        <v>121</v>
      </c>
      <c r="E193" s="130" t="s">
        <v>503</v>
      </c>
      <c r="F193" s="131" t="s">
        <v>504</v>
      </c>
      <c r="G193" s="132" t="s">
        <v>353</v>
      </c>
      <c r="H193" s="133">
        <v>9</v>
      </c>
      <c r="I193" s="134"/>
      <c r="J193" s="135">
        <f>ROUND(I193*H193,2)</f>
        <v>0</v>
      </c>
      <c r="K193" s="131" t="s">
        <v>3</v>
      </c>
      <c r="L193" s="33"/>
      <c r="M193" s="136" t="s">
        <v>3</v>
      </c>
      <c r="N193" s="137" t="s">
        <v>39</v>
      </c>
      <c r="P193" s="138">
        <f>O193*H193</f>
        <v>0</v>
      </c>
      <c r="Q193" s="138">
        <v>1.5799999999999999E-4</v>
      </c>
      <c r="R193" s="138">
        <f>Q193*H193</f>
        <v>1.4219999999999999E-3</v>
      </c>
      <c r="S193" s="138">
        <v>0</v>
      </c>
      <c r="T193" s="139">
        <f>S193*H193</f>
        <v>0</v>
      </c>
      <c r="AR193" s="140" t="s">
        <v>126</v>
      </c>
      <c r="AT193" s="140" t="s">
        <v>121</v>
      </c>
      <c r="AU193" s="140" t="s">
        <v>78</v>
      </c>
      <c r="AY193" s="18" t="s">
        <v>119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8" t="s">
        <v>76</v>
      </c>
      <c r="BK193" s="141">
        <f>ROUND(I193*H193,2)</f>
        <v>0</v>
      </c>
      <c r="BL193" s="18" t="s">
        <v>126</v>
      </c>
      <c r="BM193" s="140" t="s">
        <v>505</v>
      </c>
    </row>
    <row r="194" spans="2:65" s="12" customFormat="1" x14ac:dyDescent="0.2">
      <c r="B194" s="146"/>
      <c r="D194" s="147" t="s">
        <v>130</v>
      </c>
      <c r="E194" s="148" t="s">
        <v>3</v>
      </c>
      <c r="F194" s="149" t="s">
        <v>506</v>
      </c>
      <c r="H194" s="150">
        <v>9</v>
      </c>
      <c r="I194" s="151"/>
      <c r="L194" s="146"/>
      <c r="M194" s="152"/>
      <c r="T194" s="153"/>
      <c r="AT194" s="148" t="s">
        <v>130</v>
      </c>
      <c r="AU194" s="148" t="s">
        <v>78</v>
      </c>
      <c r="AV194" s="12" t="s">
        <v>78</v>
      </c>
      <c r="AW194" s="12" t="s">
        <v>30</v>
      </c>
      <c r="AX194" s="12" t="s">
        <v>68</v>
      </c>
      <c r="AY194" s="148" t="s">
        <v>119</v>
      </c>
    </row>
    <row r="195" spans="2:65" s="13" customFormat="1" x14ac:dyDescent="0.2">
      <c r="B195" s="154"/>
      <c r="D195" s="147" t="s">
        <v>130</v>
      </c>
      <c r="E195" s="155" t="s">
        <v>3</v>
      </c>
      <c r="F195" s="156" t="s">
        <v>132</v>
      </c>
      <c r="H195" s="157">
        <v>9</v>
      </c>
      <c r="I195" s="158"/>
      <c r="L195" s="154"/>
      <c r="M195" s="159"/>
      <c r="T195" s="160"/>
      <c r="AT195" s="155" t="s">
        <v>130</v>
      </c>
      <c r="AU195" s="155" t="s">
        <v>78</v>
      </c>
      <c r="AV195" s="13" t="s">
        <v>126</v>
      </c>
      <c r="AW195" s="13" t="s">
        <v>30</v>
      </c>
      <c r="AX195" s="13" t="s">
        <v>76</v>
      </c>
      <c r="AY195" s="155" t="s">
        <v>119</v>
      </c>
    </row>
    <row r="196" spans="2:65" s="1" customFormat="1" ht="16.5" customHeight="1" x14ac:dyDescent="0.2">
      <c r="B196" s="128"/>
      <c r="C196" s="174" t="s">
        <v>361</v>
      </c>
      <c r="D196" s="174" t="s">
        <v>287</v>
      </c>
      <c r="E196" s="175" t="s">
        <v>507</v>
      </c>
      <c r="F196" s="176" t="s">
        <v>508</v>
      </c>
      <c r="G196" s="177" t="s">
        <v>353</v>
      </c>
      <c r="H196" s="178">
        <v>9</v>
      </c>
      <c r="I196" s="179"/>
      <c r="J196" s="180">
        <f>ROUND(I196*H196,2)</f>
        <v>0</v>
      </c>
      <c r="K196" s="176" t="s">
        <v>3</v>
      </c>
      <c r="L196" s="181"/>
      <c r="M196" s="182" t="s">
        <v>3</v>
      </c>
      <c r="N196" s="183" t="s">
        <v>39</v>
      </c>
      <c r="P196" s="138">
        <f>O196*H196</f>
        <v>0</v>
      </c>
      <c r="Q196" s="138">
        <v>5.0000000000000001E-4</v>
      </c>
      <c r="R196" s="138">
        <f>Q196*H196</f>
        <v>4.5000000000000005E-3</v>
      </c>
      <c r="S196" s="138">
        <v>0</v>
      </c>
      <c r="T196" s="139">
        <f>S196*H196</f>
        <v>0</v>
      </c>
      <c r="AR196" s="140" t="s">
        <v>187</v>
      </c>
      <c r="AT196" s="140" t="s">
        <v>287</v>
      </c>
      <c r="AU196" s="140" t="s">
        <v>78</v>
      </c>
      <c r="AY196" s="18" t="s">
        <v>119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76</v>
      </c>
      <c r="BK196" s="141">
        <f>ROUND(I196*H196,2)</f>
        <v>0</v>
      </c>
      <c r="BL196" s="18" t="s">
        <v>126</v>
      </c>
      <c r="BM196" s="140" t="s">
        <v>509</v>
      </c>
    </row>
    <row r="197" spans="2:65" s="1" customFormat="1" ht="16.5" customHeight="1" x14ac:dyDescent="0.2">
      <c r="B197" s="128"/>
      <c r="C197" s="129" t="s">
        <v>510</v>
      </c>
      <c r="D197" s="129" t="s">
        <v>121</v>
      </c>
      <c r="E197" s="130" t="s">
        <v>511</v>
      </c>
      <c r="F197" s="131" t="s">
        <v>512</v>
      </c>
      <c r="G197" s="132" t="s">
        <v>142</v>
      </c>
      <c r="H197" s="133">
        <v>188</v>
      </c>
      <c r="I197" s="134"/>
      <c r="J197" s="135">
        <f>ROUND(I197*H197,2)</f>
        <v>0</v>
      </c>
      <c r="K197" s="131" t="s">
        <v>125</v>
      </c>
      <c r="L197" s="33"/>
      <c r="M197" s="136" t="s">
        <v>3</v>
      </c>
      <c r="N197" s="137" t="s">
        <v>39</v>
      </c>
      <c r="P197" s="138">
        <f>O197*H197</f>
        <v>0</v>
      </c>
      <c r="Q197" s="138">
        <v>9.4500000000000007E-5</v>
      </c>
      <c r="R197" s="138">
        <f>Q197*H197</f>
        <v>1.7766000000000001E-2</v>
      </c>
      <c r="S197" s="138">
        <v>0</v>
      </c>
      <c r="T197" s="139">
        <f>S197*H197</f>
        <v>0</v>
      </c>
      <c r="AR197" s="140" t="s">
        <v>126</v>
      </c>
      <c r="AT197" s="140" t="s">
        <v>121</v>
      </c>
      <c r="AU197" s="140" t="s">
        <v>78</v>
      </c>
      <c r="AY197" s="18" t="s">
        <v>119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8" t="s">
        <v>76</v>
      </c>
      <c r="BK197" s="141">
        <f>ROUND(I197*H197,2)</f>
        <v>0</v>
      </c>
      <c r="BL197" s="18" t="s">
        <v>126</v>
      </c>
      <c r="BM197" s="140" t="s">
        <v>513</v>
      </c>
    </row>
    <row r="198" spans="2:65" s="1" customFormat="1" x14ac:dyDescent="0.2">
      <c r="B198" s="33"/>
      <c r="D198" s="142" t="s">
        <v>128</v>
      </c>
      <c r="F198" s="143" t="s">
        <v>514</v>
      </c>
      <c r="I198" s="144"/>
      <c r="L198" s="33"/>
      <c r="M198" s="145"/>
      <c r="T198" s="54"/>
      <c r="AT198" s="18" t="s">
        <v>128</v>
      </c>
      <c r="AU198" s="18" t="s">
        <v>78</v>
      </c>
    </row>
    <row r="199" spans="2:65" s="12" customFormat="1" x14ac:dyDescent="0.2">
      <c r="B199" s="146"/>
      <c r="D199" s="147" t="s">
        <v>130</v>
      </c>
      <c r="E199" s="148" t="s">
        <v>3</v>
      </c>
      <c r="F199" s="149" t="s">
        <v>515</v>
      </c>
      <c r="H199" s="150">
        <v>188</v>
      </c>
      <c r="I199" s="151"/>
      <c r="L199" s="146"/>
      <c r="M199" s="152"/>
      <c r="T199" s="153"/>
      <c r="AT199" s="148" t="s">
        <v>130</v>
      </c>
      <c r="AU199" s="148" t="s">
        <v>78</v>
      </c>
      <c r="AV199" s="12" t="s">
        <v>78</v>
      </c>
      <c r="AW199" s="12" t="s">
        <v>30</v>
      </c>
      <c r="AX199" s="12" t="s">
        <v>68</v>
      </c>
      <c r="AY199" s="148" t="s">
        <v>119</v>
      </c>
    </row>
    <row r="200" spans="2:65" s="13" customFormat="1" x14ac:dyDescent="0.2">
      <c r="B200" s="154"/>
      <c r="D200" s="147" t="s">
        <v>130</v>
      </c>
      <c r="E200" s="155" t="s">
        <v>3</v>
      </c>
      <c r="F200" s="156" t="s">
        <v>132</v>
      </c>
      <c r="H200" s="157">
        <v>188</v>
      </c>
      <c r="I200" s="158"/>
      <c r="L200" s="154"/>
      <c r="M200" s="159"/>
      <c r="T200" s="160"/>
      <c r="AT200" s="155" t="s">
        <v>130</v>
      </c>
      <c r="AU200" s="155" t="s">
        <v>78</v>
      </c>
      <c r="AV200" s="13" t="s">
        <v>126</v>
      </c>
      <c r="AW200" s="13" t="s">
        <v>30</v>
      </c>
      <c r="AX200" s="13" t="s">
        <v>76</v>
      </c>
      <c r="AY200" s="155" t="s">
        <v>119</v>
      </c>
    </row>
    <row r="201" spans="2:65" s="1" customFormat="1" ht="24.15" customHeight="1" x14ac:dyDescent="0.2">
      <c r="B201" s="128"/>
      <c r="C201" s="129" t="s">
        <v>516</v>
      </c>
      <c r="D201" s="129" t="s">
        <v>121</v>
      </c>
      <c r="E201" s="130" t="s">
        <v>517</v>
      </c>
      <c r="F201" s="131" t="s">
        <v>518</v>
      </c>
      <c r="G201" s="132" t="s">
        <v>353</v>
      </c>
      <c r="H201" s="133">
        <v>8</v>
      </c>
      <c r="I201" s="134"/>
      <c r="J201" s="135">
        <f>ROUND(I201*H201,2)</f>
        <v>0</v>
      </c>
      <c r="K201" s="131" t="s">
        <v>125</v>
      </c>
      <c r="L201" s="33"/>
      <c r="M201" s="136" t="s">
        <v>3</v>
      </c>
      <c r="N201" s="137" t="s">
        <v>39</v>
      </c>
      <c r="P201" s="138">
        <f>O201*H201</f>
        <v>0</v>
      </c>
      <c r="Q201" s="138">
        <v>2.2000000000000001E-4</v>
      </c>
      <c r="R201" s="138">
        <f>Q201*H201</f>
        <v>1.7600000000000001E-3</v>
      </c>
      <c r="S201" s="138">
        <v>0</v>
      </c>
      <c r="T201" s="139">
        <f>S201*H201</f>
        <v>0</v>
      </c>
      <c r="AR201" s="140" t="s">
        <v>126</v>
      </c>
      <c r="AT201" s="140" t="s">
        <v>121</v>
      </c>
      <c r="AU201" s="140" t="s">
        <v>78</v>
      </c>
      <c r="AY201" s="18" t="s">
        <v>119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8" t="s">
        <v>76</v>
      </c>
      <c r="BK201" s="141">
        <f>ROUND(I201*H201,2)</f>
        <v>0</v>
      </c>
      <c r="BL201" s="18" t="s">
        <v>126</v>
      </c>
      <c r="BM201" s="140" t="s">
        <v>519</v>
      </c>
    </row>
    <row r="202" spans="2:65" s="1" customFormat="1" x14ac:dyDescent="0.2">
      <c r="B202" s="33"/>
      <c r="D202" s="142" t="s">
        <v>128</v>
      </c>
      <c r="F202" s="143" t="s">
        <v>520</v>
      </c>
      <c r="I202" s="144"/>
      <c r="L202" s="33"/>
      <c r="M202" s="145"/>
      <c r="T202" s="54"/>
      <c r="AT202" s="18" t="s">
        <v>128</v>
      </c>
      <c r="AU202" s="18" t="s">
        <v>78</v>
      </c>
    </row>
    <row r="203" spans="2:65" s="12" customFormat="1" x14ac:dyDescent="0.2">
      <c r="B203" s="146"/>
      <c r="D203" s="147" t="s">
        <v>130</v>
      </c>
      <c r="E203" s="148" t="s">
        <v>3</v>
      </c>
      <c r="F203" s="149" t="s">
        <v>521</v>
      </c>
      <c r="H203" s="150">
        <v>8</v>
      </c>
      <c r="I203" s="151"/>
      <c r="L203" s="146"/>
      <c r="M203" s="152"/>
      <c r="T203" s="153"/>
      <c r="AT203" s="148" t="s">
        <v>130</v>
      </c>
      <c r="AU203" s="148" t="s">
        <v>78</v>
      </c>
      <c r="AV203" s="12" t="s">
        <v>78</v>
      </c>
      <c r="AW203" s="12" t="s">
        <v>30</v>
      </c>
      <c r="AX203" s="12" t="s">
        <v>68</v>
      </c>
      <c r="AY203" s="148" t="s">
        <v>119</v>
      </c>
    </row>
    <row r="204" spans="2:65" s="13" customFormat="1" x14ac:dyDescent="0.2">
      <c r="B204" s="154"/>
      <c r="D204" s="147" t="s">
        <v>130</v>
      </c>
      <c r="E204" s="155" t="s">
        <v>3</v>
      </c>
      <c r="F204" s="156" t="s">
        <v>132</v>
      </c>
      <c r="H204" s="157">
        <v>8</v>
      </c>
      <c r="I204" s="158"/>
      <c r="L204" s="154"/>
      <c r="M204" s="159"/>
      <c r="T204" s="160"/>
      <c r="AT204" s="155" t="s">
        <v>130</v>
      </c>
      <c r="AU204" s="155" t="s">
        <v>78</v>
      </c>
      <c r="AV204" s="13" t="s">
        <v>126</v>
      </c>
      <c r="AW204" s="13" t="s">
        <v>30</v>
      </c>
      <c r="AX204" s="13" t="s">
        <v>76</v>
      </c>
      <c r="AY204" s="155" t="s">
        <v>119</v>
      </c>
    </row>
    <row r="205" spans="2:65" s="1" customFormat="1" ht="16.5" customHeight="1" x14ac:dyDescent="0.2">
      <c r="B205" s="128"/>
      <c r="C205" s="129" t="s">
        <v>522</v>
      </c>
      <c r="D205" s="129" t="s">
        <v>121</v>
      </c>
      <c r="E205" s="130" t="s">
        <v>523</v>
      </c>
      <c r="F205" s="131" t="s">
        <v>524</v>
      </c>
      <c r="G205" s="132" t="s">
        <v>353</v>
      </c>
      <c r="H205" s="133">
        <v>2</v>
      </c>
      <c r="I205" s="134"/>
      <c r="J205" s="135">
        <f>ROUND(I205*H205,2)</f>
        <v>0</v>
      </c>
      <c r="K205" s="131" t="s">
        <v>125</v>
      </c>
      <c r="L205" s="33"/>
      <c r="M205" s="136" t="s">
        <v>3</v>
      </c>
      <c r="N205" s="137" t="s">
        <v>39</v>
      </c>
      <c r="P205" s="138">
        <f>O205*H205</f>
        <v>0</v>
      </c>
      <c r="Q205" s="138">
        <v>1E-3</v>
      </c>
      <c r="R205" s="138">
        <f>Q205*H205</f>
        <v>2E-3</v>
      </c>
      <c r="S205" s="138">
        <v>0</v>
      </c>
      <c r="T205" s="139">
        <f>S205*H205</f>
        <v>0</v>
      </c>
      <c r="AR205" s="140" t="s">
        <v>126</v>
      </c>
      <c r="AT205" s="140" t="s">
        <v>121</v>
      </c>
      <c r="AU205" s="140" t="s">
        <v>78</v>
      </c>
      <c r="AY205" s="18" t="s">
        <v>119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8" t="s">
        <v>76</v>
      </c>
      <c r="BK205" s="141">
        <f>ROUND(I205*H205,2)</f>
        <v>0</v>
      </c>
      <c r="BL205" s="18" t="s">
        <v>126</v>
      </c>
      <c r="BM205" s="140" t="s">
        <v>525</v>
      </c>
    </row>
    <row r="206" spans="2:65" s="1" customFormat="1" x14ac:dyDescent="0.2">
      <c r="B206" s="33"/>
      <c r="D206" s="142" t="s">
        <v>128</v>
      </c>
      <c r="F206" s="143" t="s">
        <v>526</v>
      </c>
      <c r="I206" s="144"/>
      <c r="L206" s="33"/>
      <c r="M206" s="145"/>
      <c r="T206" s="54"/>
      <c r="AT206" s="18" t="s">
        <v>128</v>
      </c>
      <c r="AU206" s="18" t="s">
        <v>78</v>
      </c>
    </row>
    <row r="207" spans="2:65" s="12" customFormat="1" x14ac:dyDescent="0.2">
      <c r="B207" s="146"/>
      <c r="D207" s="147" t="s">
        <v>130</v>
      </c>
      <c r="E207" s="148" t="s">
        <v>3</v>
      </c>
      <c r="F207" s="149" t="s">
        <v>410</v>
      </c>
      <c r="H207" s="150">
        <v>2</v>
      </c>
      <c r="I207" s="151"/>
      <c r="L207" s="146"/>
      <c r="M207" s="152"/>
      <c r="T207" s="153"/>
      <c r="AT207" s="148" t="s">
        <v>130</v>
      </c>
      <c r="AU207" s="148" t="s">
        <v>78</v>
      </c>
      <c r="AV207" s="12" t="s">
        <v>78</v>
      </c>
      <c r="AW207" s="12" t="s">
        <v>30</v>
      </c>
      <c r="AX207" s="12" t="s">
        <v>68</v>
      </c>
      <c r="AY207" s="148" t="s">
        <v>119</v>
      </c>
    </row>
    <row r="208" spans="2:65" s="13" customFormat="1" x14ac:dyDescent="0.2">
      <c r="B208" s="154"/>
      <c r="D208" s="147" t="s">
        <v>130</v>
      </c>
      <c r="E208" s="155" t="s">
        <v>3</v>
      </c>
      <c r="F208" s="156" t="s">
        <v>132</v>
      </c>
      <c r="H208" s="157">
        <v>2</v>
      </c>
      <c r="I208" s="158"/>
      <c r="L208" s="154"/>
      <c r="M208" s="159"/>
      <c r="T208" s="160"/>
      <c r="AT208" s="155" t="s">
        <v>130</v>
      </c>
      <c r="AU208" s="155" t="s">
        <v>78</v>
      </c>
      <c r="AV208" s="13" t="s">
        <v>126</v>
      </c>
      <c r="AW208" s="13" t="s">
        <v>30</v>
      </c>
      <c r="AX208" s="13" t="s">
        <v>76</v>
      </c>
      <c r="AY208" s="155" t="s">
        <v>119</v>
      </c>
    </row>
    <row r="209" spans="2:65" s="1" customFormat="1" ht="16.5" customHeight="1" x14ac:dyDescent="0.2">
      <c r="B209" s="128"/>
      <c r="C209" s="129" t="s">
        <v>527</v>
      </c>
      <c r="D209" s="129" t="s">
        <v>121</v>
      </c>
      <c r="E209" s="130" t="s">
        <v>528</v>
      </c>
      <c r="F209" s="131" t="s">
        <v>529</v>
      </c>
      <c r="G209" s="132" t="s">
        <v>142</v>
      </c>
      <c r="H209" s="133">
        <v>8.5</v>
      </c>
      <c r="I209" s="134"/>
      <c r="J209" s="135">
        <f>ROUND(I209*H209,2)</f>
        <v>0</v>
      </c>
      <c r="K209" s="131" t="s">
        <v>125</v>
      </c>
      <c r="L209" s="33"/>
      <c r="M209" s="136" t="s">
        <v>3</v>
      </c>
      <c r="N209" s="137" t="s">
        <v>39</v>
      </c>
      <c r="P209" s="138">
        <f>O209*H209</f>
        <v>0</v>
      </c>
      <c r="Q209" s="138">
        <v>5.1999999999999995E-4</v>
      </c>
      <c r="R209" s="138">
        <f>Q209*H209</f>
        <v>4.4199999999999995E-3</v>
      </c>
      <c r="S209" s="138">
        <v>0</v>
      </c>
      <c r="T209" s="139">
        <f>S209*H209</f>
        <v>0</v>
      </c>
      <c r="AR209" s="140" t="s">
        <v>126</v>
      </c>
      <c r="AT209" s="140" t="s">
        <v>121</v>
      </c>
      <c r="AU209" s="140" t="s">
        <v>78</v>
      </c>
      <c r="AY209" s="18" t="s">
        <v>119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8" t="s">
        <v>76</v>
      </c>
      <c r="BK209" s="141">
        <f>ROUND(I209*H209,2)</f>
        <v>0</v>
      </c>
      <c r="BL209" s="18" t="s">
        <v>126</v>
      </c>
      <c r="BM209" s="140" t="s">
        <v>530</v>
      </c>
    </row>
    <row r="210" spans="2:65" s="1" customFormat="1" x14ac:dyDescent="0.2">
      <c r="B210" s="33"/>
      <c r="D210" s="142" t="s">
        <v>128</v>
      </c>
      <c r="F210" s="143" t="s">
        <v>531</v>
      </c>
      <c r="I210" s="144"/>
      <c r="L210" s="33"/>
      <c r="M210" s="145"/>
      <c r="T210" s="54"/>
      <c r="AT210" s="18" t="s">
        <v>128</v>
      </c>
      <c r="AU210" s="18" t="s">
        <v>78</v>
      </c>
    </row>
    <row r="211" spans="2:65" s="12" customFormat="1" x14ac:dyDescent="0.2">
      <c r="B211" s="146"/>
      <c r="D211" s="147" t="s">
        <v>130</v>
      </c>
      <c r="E211" s="148" t="s">
        <v>3</v>
      </c>
      <c r="F211" s="149" t="s">
        <v>532</v>
      </c>
      <c r="H211" s="150">
        <v>8.5</v>
      </c>
      <c r="I211" s="151"/>
      <c r="L211" s="146"/>
      <c r="M211" s="152"/>
      <c r="T211" s="153"/>
      <c r="AT211" s="148" t="s">
        <v>130</v>
      </c>
      <c r="AU211" s="148" t="s">
        <v>78</v>
      </c>
      <c r="AV211" s="12" t="s">
        <v>78</v>
      </c>
      <c r="AW211" s="12" t="s">
        <v>30</v>
      </c>
      <c r="AX211" s="12" t="s">
        <v>68</v>
      </c>
      <c r="AY211" s="148" t="s">
        <v>119</v>
      </c>
    </row>
    <row r="212" spans="2:65" s="13" customFormat="1" x14ac:dyDescent="0.2">
      <c r="B212" s="154"/>
      <c r="D212" s="147" t="s">
        <v>130</v>
      </c>
      <c r="E212" s="155" t="s">
        <v>3</v>
      </c>
      <c r="F212" s="156" t="s">
        <v>132</v>
      </c>
      <c r="H212" s="157">
        <v>8.5</v>
      </c>
      <c r="I212" s="158"/>
      <c r="L212" s="154"/>
      <c r="M212" s="159"/>
      <c r="T212" s="160"/>
      <c r="AT212" s="155" t="s">
        <v>130</v>
      </c>
      <c r="AU212" s="155" t="s">
        <v>78</v>
      </c>
      <c r="AV212" s="13" t="s">
        <v>126</v>
      </c>
      <c r="AW212" s="13" t="s">
        <v>30</v>
      </c>
      <c r="AX212" s="13" t="s">
        <v>76</v>
      </c>
      <c r="AY212" s="155" t="s">
        <v>119</v>
      </c>
    </row>
    <row r="213" spans="2:65" s="1" customFormat="1" ht="16.5" customHeight="1" x14ac:dyDescent="0.2">
      <c r="B213" s="128"/>
      <c r="C213" s="174" t="s">
        <v>533</v>
      </c>
      <c r="D213" s="174" t="s">
        <v>287</v>
      </c>
      <c r="E213" s="175" t="s">
        <v>534</v>
      </c>
      <c r="F213" s="176" t="s">
        <v>535</v>
      </c>
      <c r="G213" s="177" t="s">
        <v>142</v>
      </c>
      <c r="H213" s="178">
        <v>8.5</v>
      </c>
      <c r="I213" s="179"/>
      <c r="J213" s="180">
        <f>ROUND(I213*H213,2)</f>
        <v>0</v>
      </c>
      <c r="K213" s="176" t="s">
        <v>125</v>
      </c>
      <c r="L213" s="181"/>
      <c r="M213" s="182" t="s">
        <v>3</v>
      </c>
      <c r="N213" s="183" t="s">
        <v>39</v>
      </c>
      <c r="P213" s="138">
        <f>O213*H213</f>
        <v>0</v>
      </c>
      <c r="Q213" s="138">
        <v>3.6119999999999999E-2</v>
      </c>
      <c r="R213" s="138">
        <f>Q213*H213</f>
        <v>0.30702000000000002</v>
      </c>
      <c r="S213" s="138">
        <v>0</v>
      </c>
      <c r="T213" s="139">
        <f>S213*H213</f>
        <v>0</v>
      </c>
      <c r="AR213" s="140" t="s">
        <v>187</v>
      </c>
      <c r="AT213" s="140" t="s">
        <v>287</v>
      </c>
      <c r="AU213" s="140" t="s">
        <v>78</v>
      </c>
      <c r="AY213" s="18" t="s">
        <v>119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8" t="s">
        <v>76</v>
      </c>
      <c r="BK213" s="141">
        <f>ROUND(I213*H213,2)</f>
        <v>0</v>
      </c>
      <c r="BL213" s="18" t="s">
        <v>126</v>
      </c>
      <c r="BM213" s="140" t="s">
        <v>536</v>
      </c>
    </row>
    <row r="214" spans="2:65" s="11" customFormat="1" ht="22.8" customHeight="1" x14ac:dyDescent="0.25">
      <c r="B214" s="116"/>
      <c r="D214" s="117" t="s">
        <v>67</v>
      </c>
      <c r="E214" s="126" t="s">
        <v>537</v>
      </c>
      <c r="F214" s="126" t="s">
        <v>538</v>
      </c>
      <c r="I214" s="119"/>
      <c r="J214" s="127">
        <f>BK214</f>
        <v>0</v>
      </c>
      <c r="L214" s="116"/>
      <c r="M214" s="121"/>
      <c r="P214" s="122">
        <f>SUM(P215:P223)</f>
        <v>0</v>
      </c>
      <c r="R214" s="122">
        <f>SUM(R215:R223)</f>
        <v>6.0000000000000012E-2</v>
      </c>
      <c r="T214" s="123">
        <f>SUM(T215:T223)</f>
        <v>0</v>
      </c>
      <c r="AR214" s="117" t="s">
        <v>76</v>
      </c>
      <c r="AT214" s="124" t="s">
        <v>67</v>
      </c>
      <c r="AU214" s="124" t="s">
        <v>76</v>
      </c>
      <c r="AY214" s="117" t="s">
        <v>119</v>
      </c>
      <c r="BK214" s="125">
        <f>SUM(BK215:BK223)</f>
        <v>0</v>
      </c>
    </row>
    <row r="215" spans="2:65" s="1" customFormat="1" ht="24.15" customHeight="1" x14ac:dyDescent="0.2">
      <c r="B215" s="128"/>
      <c r="C215" s="129" t="s">
        <v>539</v>
      </c>
      <c r="D215" s="129" t="s">
        <v>121</v>
      </c>
      <c r="E215" s="130" t="s">
        <v>540</v>
      </c>
      <c r="F215" s="131" t="s">
        <v>541</v>
      </c>
      <c r="G215" s="132" t="s">
        <v>353</v>
      </c>
      <c r="H215" s="133">
        <v>10</v>
      </c>
      <c r="I215" s="134"/>
      <c r="J215" s="135">
        <f>ROUND(I215*H215,2)</f>
        <v>0</v>
      </c>
      <c r="K215" s="131" t="s">
        <v>3</v>
      </c>
      <c r="L215" s="33"/>
      <c r="M215" s="136" t="s">
        <v>3</v>
      </c>
      <c r="N215" s="137" t="s">
        <v>39</v>
      </c>
      <c r="P215" s="138">
        <f>O215*H215</f>
        <v>0</v>
      </c>
      <c r="Q215" s="138">
        <v>2E-3</v>
      </c>
      <c r="R215" s="138">
        <f>Q215*H215</f>
        <v>0.02</v>
      </c>
      <c r="S215" s="138">
        <v>0</v>
      </c>
      <c r="T215" s="139">
        <f>S215*H215</f>
        <v>0</v>
      </c>
      <c r="AR215" s="140" t="s">
        <v>126</v>
      </c>
      <c r="AT215" s="140" t="s">
        <v>121</v>
      </c>
      <c r="AU215" s="140" t="s">
        <v>78</v>
      </c>
      <c r="AY215" s="18" t="s">
        <v>119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8" t="s">
        <v>76</v>
      </c>
      <c r="BK215" s="141">
        <f>ROUND(I215*H215,2)</f>
        <v>0</v>
      </c>
      <c r="BL215" s="18" t="s">
        <v>126</v>
      </c>
      <c r="BM215" s="140" t="s">
        <v>542</v>
      </c>
    </row>
    <row r="216" spans="2:65" s="12" customFormat="1" x14ac:dyDescent="0.2">
      <c r="B216" s="146"/>
      <c r="D216" s="147" t="s">
        <v>130</v>
      </c>
      <c r="E216" s="148" t="s">
        <v>3</v>
      </c>
      <c r="F216" s="149" t="s">
        <v>543</v>
      </c>
      <c r="H216" s="150">
        <v>10</v>
      </c>
      <c r="I216" s="151"/>
      <c r="L216" s="146"/>
      <c r="M216" s="152"/>
      <c r="T216" s="153"/>
      <c r="AT216" s="148" t="s">
        <v>130</v>
      </c>
      <c r="AU216" s="148" t="s">
        <v>78</v>
      </c>
      <c r="AV216" s="12" t="s">
        <v>78</v>
      </c>
      <c r="AW216" s="12" t="s">
        <v>30</v>
      </c>
      <c r="AX216" s="12" t="s">
        <v>68</v>
      </c>
      <c r="AY216" s="148" t="s">
        <v>119</v>
      </c>
    </row>
    <row r="217" spans="2:65" s="13" customFormat="1" x14ac:dyDescent="0.2">
      <c r="B217" s="154"/>
      <c r="D217" s="147" t="s">
        <v>130</v>
      </c>
      <c r="E217" s="155" t="s">
        <v>3</v>
      </c>
      <c r="F217" s="156" t="s">
        <v>132</v>
      </c>
      <c r="H217" s="157">
        <v>10</v>
      </c>
      <c r="I217" s="158"/>
      <c r="L217" s="154"/>
      <c r="M217" s="159"/>
      <c r="T217" s="160"/>
      <c r="AT217" s="155" t="s">
        <v>130</v>
      </c>
      <c r="AU217" s="155" t="s">
        <v>78</v>
      </c>
      <c r="AV217" s="13" t="s">
        <v>126</v>
      </c>
      <c r="AW217" s="13" t="s">
        <v>30</v>
      </c>
      <c r="AX217" s="13" t="s">
        <v>76</v>
      </c>
      <c r="AY217" s="155" t="s">
        <v>119</v>
      </c>
    </row>
    <row r="218" spans="2:65" s="1" customFormat="1" ht="24.15" customHeight="1" x14ac:dyDescent="0.2">
      <c r="B218" s="128"/>
      <c r="C218" s="129" t="s">
        <v>544</v>
      </c>
      <c r="D218" s="129" t="s">
        <v>121</v>
      </c>
      <c r="E218" s="130" t="s">
        <v>545</v>
      </c>
      <c r="F218" s="131" t="s">
        <v>546</v>
      </c>
      <c r="G218" s="132" t="s">
        <v>353</v>
      </c>
      <c r="H218" s="133">
        <v>18</v>
      </c>
      <c r="I218" s="134"/>
      <c r="J218" s="135">
        <f>ROUND(I218*H218,2)</f>
        <v>0</v>
      </c>
      <c r="K218" s="131" t="s">
        <v>3</v>
      </c>
      <c r="L218" s="33"/>
      <c r="M218" s="136" t="s">
        <v>3</v>
      </c>
      <c r="N218" s="137" t="s">
        <v>39</v>
      </c>
      <c r="P218" s="138">
        <f>O218*H218</f>
        <v>0</v>
      </c>
      <c r="Q218" s="138">
        <v>2E-3</v>
      </c>
      <c r="R218" s="138">
        <f>Q218*H218</f>
        <v>3.6000000000000004E-2</v>
      </c>
      <c r="S218" s="138">
        <v>0</v>
      </c>
      <c r="T218" s="139">
        <f>S218*H218</f>
        <v>0</v>
      </c>
      <c r="AR218" s="140" t="s">
        <v>126</v>
      </c>
      <c r="AT218" s="140" t="s">
        <v>121</v>
      </c>
      <c r="AU218" s="140" t="s">
        <v>78</v>
      </c>
      <c r="AY218" s="18" t="s">
        <v>119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8" t="s">
        <v>76</v>
      </c>
      <c r="BK218" s="141">
        <f>ROUND(I218*H218,2)</f>
        <v>0</v>
      </c>
      <c r="BL218" s="18" t="s">
        <v>126</v>
      </c>
      <c r="BM218" s="140" t="s">
        <v>547</v>
      </c>
    </row>
    <row r="219" spans="2:65" s="12" customFormat="1" x14ac:dyDescent="0.2">
      <c r="B219" s="146"/>
      <c r="D219" s="147" t="s">
        <v>130</v>
      </c>
      <c r="E219" s="148" t="s">
        <v>3</v>
      </c>
      <c r="F219" s="149" t="s">
        <v>548</v>
      </c>
      <c r="H219" s="150">
        <v>18</v>
      </c>
      <c r="I219" s="151"/>
      <c r="L219" s="146"/>
      <c r="M219" s="152"/>
      <c r="T219" s="153"/>
      <c r="AT219" s="148" t="s">
        <v>130</v>
      </c>
      <c r="AU219" s="148" t="s">
        <v>78</v>
      </c>
      <c r="AV219" s="12" t="s">
        <v>78</v>
      </c>
      <c r="AW219" s="12" t="s">
        <v>30</v>
      </c>
      <c r="AX219" s="12" t="s">
        <v>68</v>
      </c>
      <c r="AY219" s="148" t="s">
        <v>119</v>
      </c>
    </row>
    <row r="220" spans="2:65" s="13" customFormat="1" x14ac:dyDescent="0.2">
      <c r="B220" s="154"/>
      <c r="D220" s="147" t="s">
        <v>130</v>
      </c>
      <c r="E220" s="155" t="s">
        <v>3</v>
      </c>
      <c r="F220" s="156" t="s">
        <v>132</v>
      </c>
      <c r="H220" s="157">
        <v>18</v>
      </c>
      <c r="I220" s="158"/>
      <c r="L220" s="154"/>
      <c r="M220" s="159"/>
      <c r="T220" s="160"/>
      <c r="AT220" s="155" t="s">
        <v>130</v>
      </c>
      <c r="AU220" s="155" t="s">
        <v>78</v>
      </c>
      <c r="AV220" s="13" t="s">
        <v>126</v>
      </c>
      <c r="AW220" s="13" t="s">
        <v>30</v>
      </c>
      <c r="AX220" s="13" t="s">
        <v>76</v>
      </c>
      <c r="AY220" s="155" t="s">
        <v>119</v>
      </c>
    </row>
    <row r="221" spans="2:65" s="1" customFormat="1" ht="24.15" customHeight="1" x14ac:dyDescent="0.2">
      <c r="B221" s="128"/>
      <c r="C221" s="129" t="s">
        <v>549</v>
      </c>
      <c r="D221" s="129" t="s">
        <v>121</v>
      </c>
      <c r="E221" s="130" t="s">
        <v>550</v>
      </c>
      <c r="F221" s="131" t="s">
        <v>551</v>
      </c>
      <c r="G221" s="132" t="s">
        <v>353</v>
      </c>
      <c r="H221" s="133">
        <v>2</v>
      </c>
      <c r="I221" s="134"/>
      <c r="J221" s="135">
        <f>ROUND(I221*H221,2)</f>
        <v>0</v>
      </c>
      <c r="K221" s="131" t="s">
        <v>3</v>
      </c>
      <c r="L221" s="33"/>
      <c r="M221" s="136" t="s">
        <v>3</v>
      </c>
      <c r="N221" s="137" t="s">
        <v>39</v>
      </c>
      <c r="P221" s="138">
        <f>O221*H221</f>
        <v>0</v>
      </c>
      <c r="Q221" s="138">
        <v>2E-3</v>
      </c>
      <c r="R221" s="138">
        <f>Q221*H221</f>
        <v>4.0000000000000001E-3</v>
      </c>
      <c r="S221" s="138">
        <v>0</v>
      </c>
      <c r="T221" s="139">
        <f>S221*H221</f>
        <v>0</v>
      </c>
      <c r="AR221" s="140" t="s">
        <v>126</v>
      </c>
      <c r="AT221" s="140" t="s">
        <v>121</v>
      </c>
      <c r="AU221" s="140" t="s">
        <v>78</v>
      </c>
      <c r="AY221" s="18" t="s">
        <v>119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8" t="s">
        <v>76</v>
      </c>
      <c r="BK221" s="141">
        <f>ROUND(I221*H221,2)</f>
        <v>0</v>
      </c>
      <c r="BL221" s="18" t="s">
        <v>126</v>
      </c>
      <c r="BM221" s="140" t="s">
        <v>552</v>
      </c>
    </row>
    <row r="222" spans="2:65" s="12" customFormat="1" x14ac:dyDescent="0.2">
      <c r="B222" s="146"/>
      <c r="D222" s="147" t="s">
        <v>130</v>
      </c>
      <c r="E222" s="148" t="s">
        <v>3</v>
      </c>
      <c r="F222" s="149" t="s">
        <v>553</v>
      </c>
      <c r="H222" s="150">
        <v>2</v>
      </c>
      <c r="I222" s="151"/>
      <c r="L222" s="146"/>
      <c r="M222" s="152"/>
      <c r="T222" s="153"/>
      <c r="AT222" s="148" t="s">
        <v>130</v>
      </c>
      <c r="AU222" s="148" t="s">
        <v>78</v>
      </c>
      <c r="AV222" s="12" t="s">
        <v>78</v>
      </c>
      <c r="AW222" s="12" t="s">
        <v>30</v>
      </c>
      <c r="AX222" s="12" t="s">
        <v>68</v>
      </c>
      <c r="AY222" s="148" t="s">
        <v>119</v>
      </c>
    </row>
    <row r="223" spans="2:65" s="13" customFormat="1" x14ac:dyDescent="0.2">
      <c r="B223" s="154"/>
      <c r="D223" s="147" t="s">
        <v>130</v>
      </c>
      <c r="E223" s="155" t="s">
        <v>3</v>
      </c>
      <c r="F223" s="156" t="s">
        <v>132</v>
      </c>
      <c r="H223" s="157">
        <v>2</v>
      </c>
      <c r="I223" s="158"/>
      <c r="L223" s="154"/>
      <c r="M223" s="159"/>
      <c r="T223" s="160"/>
      <c r="AT223" s="155" t="s">
        <v>130</v>
      </c>
      <c r="AU223" s="155" t="s">
        <v>78</v>
      </c>
      <c r="AV223" s="13" t="s">
        <v>126</v>
      </c>
      <c r="AW223" s="13" t="s">
        <v>30</v>
      </c>
      <c r="AX223" s="13" t="s">
        <v>76</v>
      </c>
      <c r="AY223" s="155" t="s">
        <v>119</v>
      </c>
    </row>
    <row r="224" spans="2:65" s="11" customFormat="1" ht="22.8" customHeight="1" x14ac:dyDescent="0.25">
      <c r="B224" s="116"/>
      <c r="D224" s="117" t="s">
        <v>67</v>
      </c>
      <c r="E224" s="126" t="s">
        <v>554</v>
      </c>
      <c r="F224" s="126" t="s">
        <v>555</v>
      </c>
      <c r="I224" s="119"/>
      <c r="J224" s="127">
        <f>BK224</f>
        <v>0</v>
      </c>
      <c r="L224" s="116"/>
      <c r="M224" s="121"/>
      <c r="P224" s="122">
        <f>SUM(P225:P268)</f>
        <v>0</v>
      </c>
      <c r="R224" s="122">
        <f>SUM(R225:R268)</f>
        <v>1.1373112000000003</v>
      </c>
      <c r="T224" s="123">
        <f>SUM(T225:T268)</f>
        <v>0</v>
      </c>
      <c r="AR224" s="117" t="s">
        <v>76</v>
      </c>
      <c r="AT224" s="124" t="s">
        <v>67</v>
      </c>
      <c r="AU224" s="124" t="s">
        <v>76</v>
      </c>
      <c r="AY224" s="117" t="s">
        <v>119</v>
      </c>
      <c r="BK224" s="125">
        <f>SUM(BK225:BK268)</f>
        <v>0</v>
      </c>
    </row>
    <row r="225" spans="2:65" s="1" customFormat="1" ht="24.15" customHeight="1" x14ac:dyDescent="0.2">
      <c r="B225" s="128"/>
      <c r="C225" s="129" t="s">
        <v>556</v>
      </c>
      <c r="D225" s="129" t="s">
        <v>121</v>
      </c>
      <c r="E225" s="130" t="s">
        <v>557</v>
      </c>
      <c r="F225" s="131" t="s">
        <v>558</v>
      </c>
      <c r="G225" s="132" t="s">
        <v>353</v>
      </c>
      <c r="H225" s="133">
        <v>3</v>
      </c>
      <c r="I225" s="134"/>
      <c r="J225" s="135">
        <f>ROUND(I225*H225,2)</f>
        <v>0</v>
      </c>
      <c r="K225" s="131" t="s">
        <v>125</v>
      </c>
      <c r="L225" s="33"/>
      <c r="M225" s="136" t="s">
        <v>3</v>
      </c>
      <c r="N225" s="137" t="s">
        <v>39</v>
      </c>
      <c r="P225" s="138">
        <f>O225*H225</f>
        <v>0</v>
      </c>
      <c r="Q225" s="138">
        <v>1.6199999999999999E-3</v>
      </c>
      <c r="R225" s="138">
        <f>Q225*H225</f>
        <v>4.8599999999999997E-3</v>
      </c>
      <c r="S225" s="138">
        <v>0</v>
      </c>
      <c r="T225" s="139">
        <f>S225*H225</f>
        <v>0</v>
      </c>
      <c r="AR225" s="140" t="s">
        <v>126</v>
      </c>
      <c r="AT225" s="140" t="s">
        <v>121</v>
      </c>
      <c r="AU225" s="140" t="s">
        <v>78</v>
      </c>
      <c r="AY225" s="18" t="s">
        <v>119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8" t="s">
        <v>76</v>
      </c>
      <c r="BK225" s="141">
        <f>ROUND(I225*H225,2)</f>
        <v>0</v>
      </c>
      <c r="BL225" s="18" t="s">
        <v>126</v>
      </c>
      <c r="BM225" s="140" t="s">
        <v>559</v>
      </c>
    </row>
    <row r="226" spans="2:65" s="1" customFormat="1" x14ac:dyDescent="0.2">
      <c r="B226" s="33"/>
      <c r="D226" s="142" t="s">
        <v>128</v>
      </c>
      <c r="F226" s="143" t="s">
        <v>560</v>
      </c>
      <c r="I226" s="144"/>
      <c r="L226" s="33"/>
      <c r="M226" s="145"/>
      <c r="T226" s="54"/>
      <c r="AT226" s="18" t="s">
        <v>128</v>
      </c>
      <c r="AU226" s="18" t="s">
        <v>78</v>
      </c>
    </row>
    <row r="227" spans="2:65" s="12" customFormat="1" x14ac:dyDescent="0.2">
      <c r="B227" s="146"/>
      <c r="D227" s="147" t="s">
        <v>130</v>
      </c>
      <c r="E227" s="148" t="s">
        <v>3</v>
      </c>
      <c r="F227" s="149" t="s">
        <v>417</v>
      </c>
      <c r="H227" s="150">
        <v>3</v>
      </c>
      <c r="I227" s="151"/>
      <c r="L227" s="146"/>
      <c r="M227" s="152"/>
      <c r="T227" s="153"/>
      <c r="AT227" s="148" t="s">
        <v>130</v>
      </c>
      <c r="AU227" s="148" t="s">
        <v>78</v>
      </c>
      <c r="AV227" s="12" t="s">
        <v>78</v>
      </c>
      <c r="AW227" s="12" t="s">
        <v>30</v>
      </c>
      <c r="AX227" s="12" t="s">
        <v>68</v>
      </c>
      <c r="AY227" s="148" t="s">
        <v>119</v>
      </c>
    </row>
    <row r="228" spans="2:65" s="13" customFormat="1" x14ac:dyDescent="0.2">
      <c r="B228" s="154"/>
      <c r="D228" s="147" t="s">
        <v>130</v>
      </c>
      <c r="E228" s="155" t="s">
        <v>3</v>
      </c>
      <c r="F228" s="156" t="s">
        <v>132</v>
      </c>
      <c r="H228" s="157">
        <v>3</v>
      </c>
      <c r="I228" s="158"/>
      <c r="L228" s="154"/>
      <c r="M228" s="159"/>
      <c r="T228" s="160"/>
      <c r="AT228" s="155" t="s">
        <v>130</v>
      </c>
      <c r="AU228" s="155" t="s">
        <v>78</v>
      </c>
      <c r="AV228" s="13" t="s">
        <v>126</v>
      </c>
      <c r="AW228" s="13" t="s">
        <v>30</v>
      </c>
      <c r="AX228" s="13" t="s">
        <v>76</v>
      </c>
      <c r="AY228" s="155" t="s">
        <v>119</v>
      </c>
    </row>
    <row r="229" spans="2:65" s="1" customFormat="1" ht="16.5" customHeight="1" x14ac:dyDescent="0.2">
      <c r="B229" s="128"/>
      <c r="C229" s="174" t="s">
        <v>561</v>
      </c>
      <c r="D229" s="174" t="s">
        <v>287</v>
      </c>
      <c r="E229" s="175" t="s">
        <v>562</v>
      </c>
      <c r="F229" s="176" t="s">
        <v>563</v>
      </c>
      <c r="G229" s="177" t="s">
        <v>353</v>
      </c>
      <c r="H229" s="178">
        <v>3</v>
      </c>
      <c r="I229" s="179"/>
      <c r="J229" s="180">
        <f>ROUND(I229*H229,2)</f>
        <v>0</v>
      </c>
      <c r="K229" s="176" t="s">
        <v>125</v>
      </c>
      <c r="L229" s="181"/>
      <c r="M229" s="182" t="s">
        <v>3</v>
      </c>
      <c r="N229" s="183" t="s">
        <v>39</v>
      </c>
      <c r="P229" s="138">
        <f>O229*H229</f>
        <v>0</v>
      </c>
      <c r="Q229" s="138">
        <v>1.7999999999999999E-2</v>
      </c>
      <c r="R229" s="138">
        <f>Q229*H229</f>
        <v>5.3999999999999992E-2</v>
      </c>
      <c r="S229" s="138">
        <v>0</v>
      </c>
      <c r="T229" s="139">
        <f>S229*H229</f>
        <v>0</v>
      </c>
      <c r="AR229" s="140" t="s">
        <v>187</v>
      </c>
      <c r="AT229" s="140" t="s">
        <v>287</v>
      </c>
      <c r="AU229" s="140" t="s">
        <v>78</v>
      </c>
      <c r="AY229" s="18" t="s">
        <v>119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8" t="s">
        <v>76</v>
      </c>
      <c r="BK229" s="141">
        <f>ROUND(I229*H229,2)</f>
        <v>0</v>
      </c>
      <c r="BL229" s="18" t="s">
        <v>126</v>
      </c>
      <c r="BM229" s="140" t="s">
        <v>564</v>
      </c>
    </row>
    <row r="230" spans="2:65" s="1" customFormat="1" ht="76.8" x14ac:dyDescent="0.2">
      <c r="B230" s="33"/>
      <c r="D230" s="147" t="s">
        <v>565</v>
      </c>
      <c r="F230" s="187" t="s">
        <v>566</v>
      </c>
      <c r="I230" s="144"/>
      <c r="L230" s="33"/>
      <c r="M230" s="145"/>
      <c r="T230" s="54"/>
      <c r="AT230" s="18" t="s">
        <v>565</v>
      </c>
      <c r="AU230" s="18" t="s">
        <v>78</v>
      </c>
    </row>
    <row r="231" spans="2:65" s="12" customFormat="1" x14ac:dyDescent="0.2">
      <c r="B231" s="146"/>
      <c r="D231" s="147" t="s">
        <v>130</v>
      </c>
      <c r="E231" s="148" t="s">
        <v>3</v>
      </c>
      <c r="F231" s="149" t="s">
        <v>417</v>
      </c>
      <c r="H231" s="150">
        <v>3</v>
      </c>
      <c r="I231" s="151"/>
      <c r="L231" s="146"/>
      <c r="M231" s="152"/>
      <c r="T231" s="153"/>
      <c r="AT231" s="148" t="s">
        <v>130</v>
      </c>
      <c r="AU231" s="148" t="s">
        <v>78</v>
      </c>
      <c r="AV231" s="12" t="s">
        <v>78</v>
      </c>
      <c r="AW231" s="12" t="s">
        <v>30</v>
      </c>
      <c r="AX231" s="12" t="s">
        <v>68</v>
      </c>
      <c r="AY231" s="148" t="s">
        <v>119</v>
      </c>
    </row>
    <row r="232" spans="2:65" s="13" customFormat="1" x14ac:dyDescent="0.2">
      <c r="B232" s="154"/>
      <c r="D232" s="147" t="s">
        <v>130</v>
      </c>
      <c r="E232" s="155" t="s">
        <v>3</v>
      </c>
      <c r="F232" s="156" t="s">
        <v>132</v>
      </c>
      <c r="H232" s="157">
        <v>3</v>
      </c>
      <c r="I232" s="158"/>
      <c r="L232" s="154"/>
      <c r="M232" s="159"/>
      <c r="T232" s="160"/>
      <c r="AT232" s="155" t="s">
        <v>130</v>
      </c>
      <c r="AU232" s="155" t="s">
        <v>78</v>
      </c>
      <c r="AV232" s="13" t="s">
        <v>126</v>
      </c>
      <c r="AW232" s="13" t="s">
        <v>30</v>
      </c>
      <c r="AX232" s="13" t="s">
        <v>76</v>
      </c>
      <c r="AY232" s="155" t="s">
        <v>119</v>
      </c>
    </row>
    <row r="233" spans="2:65" s="1" customFormat="1" ht="24.15" customHeight="1" x14ac:dyDescent="0.2">
      <c r="B233" s="128"/>
      <c r="C233" s="129" t="s">
        <v>567</v>
      </c>
      <c r="D233" s="129" t="s">
        <v>121</v>
      </c>
      <c r="E233" s="130" t="s">
        <v>568</v>
      </c>
      <c r="F233" s="131" t="s">
        <v>569</v>
      </c>
      <c r="G233" s="132" t="s">
        <v>353</v>
      </c>
      <c r="H233" s="133">
        <v>2</v>
      </c>
      <c r="I233" s="134"/>
      <c r="J233" s="135">
        <f>ROUND(I233*H233,2)</f>
        <v>0</v>
      </c>
      <c r="K233" s="131" t="s">
        <v>125</v>
      </c>
      <c r="L233" s="33"/>
      <c r="M233" s="136" t="s">
        <v>3</v>
      </c>
      <c r="N233" s="137" t="s">
        <v>39</v>
      </c>
      <c r="P233" s="138">
        <f>O233*H233</f>
        <v>0</v>
      </c>
      <c r="Q233" s="138">
        <v>1.65E-3</v>
      </c>
      <c r="R233" s="138">
        <f>Q233*H233</f>
        <v>3.3E-3</v>
      </c>
      <c r="S233" s="138">
        <v>0</v>
      </c>
      <c r="T233" s="139">
        <f>S233*H233</f>
        <v>0</v>
      </c>
      <c r="AR233" s="140" t="s">
        <v>126</v>
      </c>
      <c r="AT233" s="140" t="s">
        <v>121</v>
      </c>
      <c r="AU233" s="140" t="s">
        <v>78</v>
      </c>
      <c r="AY233" s="18" t="s">
        <v>119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8" t="s">
        <v>76</v>
      </c>
      <c r="BK233" s="141">
        <f>ROUND(I233*H233,2)</f>
        <v>0</v>
      </c>
      <c r="BL233" s="18" t="s">
        <v>126</v>
      </c>
      <c r="BM233" s="140" t="s">
        <v>570</v>
      </c>
    </row>
    <row r="234" spans="2:65" s="1" customFormat="1" x14ac:dyDescent="0.2">
      <c r="B234" s="33"/>
      <c r="D234" s="142" t="s">
        <v>128</v>
      </c>
      <c r="F234" s="143" t="s">
        <v>571</v>
      </c>
      <c r="I234" s="144"/>
      <c r="L234" s="33"/>
      <c r="M234" s="145"/>
      <c r="T234" s="54"/>
      <c r="AT234" s="18" t="s">
        <v>128</v>
      </c>
      <c r="AU234" s="18" t="s">
        <v>78</v>
      </c>
    </row>
    <row r="235" spans="2:65" s="12" customFormat="1" x14ac:dyDescent="0.2">
      <c r="B235" s="146"/>
      <c r="D235" s="147" t="s">
        <v>130</v>
      </c>
      <c r="E235" s="148" t="s">
        <v>3</v>
      </c>
      <c r="F235" s="149" t="s">
        <v>410</v>
      </c>
      <c r="H235" s="150">
        <v>2</v>
      </c>
      <c r="I235" s="151"/>
      <c r="L235" s="146"/>
      <c r="M235" s="152"/>
      <c r="T235" s="153"/>
      <c r="AT235" s="148" t="s">
        <v>130</v>
      </c>
      <c r="AU235" s="148" t="s">
        <v>78</v>
      </c>
      <c r="AV235" s="12" t="s">
        <v>78</v>
      </c>
      <c r="AW235" s="12" t="s">
        <v>30</v>
      </c>
      <c r="AX235" s="12" t="s">
        <v>68</v>
      </c>
      <c r="AY235" s="148" t="s">
        <v>119</v>
      </c>
    </row>
    <row r="236" spans="2:65" s="13" customFormat="1" x14ac:dyDescent="0.2">
      <c r="B236" s="154"/>
      <c r="D236" s="147" t="s">
        <v>130</v>
      </c>
      <c r="E236" s="155" t="s">
        <v>3</v>
      </c>
      <c r="F236" s="156" t="s">
        <v>132</v>
      </c>
      <c r="H236" s="157">
        <v>2</v>
      </c>
      <c r="I236" s="158"/>
      <c r="L236" s="154"/>
      <c r="M236" s="159"/>
      <c r="T236" s="160"/>
      <c r="AT236" s="155" t="s">
        <v>130</v>
      </c>
      <c r="AU236" s="155" t="s">
        <v>78</v>
      </c>
      <c r="AV236" s="13" t="s">
        <v>126</v>
      </c>
      <c r="AW236" s="13" t="s">
        <v>30</v>
      </c>
      <c r="AX236" s="13" t="s">
        <v>76</v>
      </c>
      <c r="AY236" s="155" t="s">
        <v>119</v>
      </c>
    </row>
    <row r="237" spans="2:65" s="1" customFormat="1" ht="16.5" customHeight="1" x14ac:dyDescent="0.2">
      <c r="B237" s="128"/>
      <c r="C237" s="174" t="s">
        <v>572</v>
      </c>
      <c r="D237" s="174" t="s">
        <v>287</v>
      </c>
      <c r="E237" s="175" t="s">
        <v>573</v>
      </c>
      <c r="F237" s="176" t="s">
        <v>574</v>
      </c>
      <c r="G237" s="177" t="s">
        <v>353</v>
      </c>
      <c r="H237" s="178">
        <v>2</v>
      </c>
      <c r="I237" s="179"/>
      <c r="J237" s="180">
        <f>ROUND(I237*H237,2)</f>
        <v>0</v>
      </c>
      <c r="K237" s="176" t="s">
        <v>125</v>
      </c>
      <c r="L237" s="181"/>
      <c r="M237" s="182" t="s">
        <v>3</v>
      </c>
      <c r="N237" s="183" t="s">
        <v>39</v>
      </c>
      <c r="P237" s="138">
        <f>O237*H237</f>
        <v>0</v>
      </c>
      <c r="Q237" s="138">
        <v>2.3E-2</v>
      </c>
      <c r="R237" s="138">
        <f>Q237*H237</f>
        <v>4.5999999999999999E-2</v>
      </c>
      <c r="S237" s="138">
        <v>0</v>
      </c>
      <c r="T237" s="139">
        <f>S237*H237</f>
        <v>0</v>
      </c>
      <c r="AR237" s="140" t="s">
        <v>187</v>
      </c>
      <c r="AT237" s="140" t="s">
        <v>287</v>
      </c>
      <c r="AU237" s="140" t="s">
        <v>78</v>
      </c>
      <c r="AY237" s="18" t="s">
        <v>119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8" t="s">
        <v>76</v>
      </c>
      <c r="BK237" s="141">
        <f>ROUND(I237*H237,2)</f>
        <v>0</v>
      </c>
      <c r="BL237" s="18" t="s">
        <v>126</v>
      </c>
      <c r="BM237" s="140" t="s">
        <v>575</v>
      </c>
    </row>
    <row r="238" spans="2:65" s="1" customFormat="1" ht="16.5" customHeight="1" x14ac:dyDescent="0.2">
      <c r="B238" s="128"/>
      <c r="C238" s="129" t="s">
        <v>576</v>
      </c>
      <c r="D238" s="129" t="s">
        <v>121</v>
      </c>
      <c r="E238" s="130" t="s">
        <v>577</v>
      </c>
      <c r="F238" s="131" t="s">
        <v>578</v>
      </c>
      <c r="G238" s="132" t="s">
        <v>353</v>
      </c>
      <c r="H238" s="133">
        <v>4</v>
      </c>
      <c r="I238" s="134"/>
      <c r="J238" s="135">
        <f>ROUND(I238*H238,2)</f>
        <v>0</v>
      </c>
      <c r="K238" s="131" t="s">
        <v>125</v>
      </c>
      <c r="L238" s="33"/>
      <c r="M238" s="136" t="s">
        <v>3</v>
      </c>
      <c r="N238" s="137" t="s">
        <v>39</v>
      </c>
      <c r="P238" s="138">
        <f>O238*H238</f>
        <v>0</v>
      </c>
      <c r="Q238" s="138">
        <v>1.3627999999999999E-3</v>
      </c>
      <c r="R238" s="138">
        <f>Q238*H238</f>
        <v>5.4511999999999998E-3</v>
      </c>
      <c r="S238" s="138">
        <v>0</v>
      </c>
      <c r="T238" s="139">
        <f>S238*H238</f>
        <v>0</v>
      </c>
      <c r="AR238" s="140" t="s">
        <v>126</v>
      </c>
      <c r="AT238" s="140" t="s">
        <v>121</v>
      </c>
      <c r="AU238" s="140" t="s">
        <v>78</v>
      </c>
      <c r="AY238" s="18" t="s">
        <v>119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8" t="s">
        <v>76</v>
      </c>
      <c r="BK238" s="141">
        <f>ROUND(I238*H238,2)</f>
        <v>0</v>
      </c>
      <c r="BL238" s="18" t="s">
        <v>126</v>
      </c>
      <c r="BM238" s="140" t="s">
        <v>579</v>
      </c>
    </row>
    <row r="239" spans="2:65" s="1" customFormat="1" x14ac:dyDescent="0.2">
      <c r="B239" s="33"/>
      <c r="D239" s="142" t="s">
        <v>128</v>
      </c>
      <c r="F239" s="143" t="s">
        <v>580</v>
      </c>
      <c r="I239" s="144"/>
      <c r="L239" s="33"/>
      <c r="M239" s="145"/>
      <c r="T239" s="54"/>
      <c r="AT239" s="18" t="s">
        <v>128</v>
      </c>
      <c r="AU239" s="18" t="s">
        <v>78</v>
      </c>
    </row>
    <row r="240" spans="2:65" s="12" customFormat="1" x14ac:dyDescent="0.2">
      <c r="B240" s="146"/>
      <c r="D240" s="147" t="s">
        <v>130</v>
      </c>
      <c r="E240" s="148" t="s">
        <v>3</v>
      </c>
      <c r="F240" s="149" t="s">
        <v>581</v>
      </c>
      <c r="H240" s="150">
        <v>4</v>
      </c>
      <c r="I240" s="151"/>
      <c r="L240" s="146"/>
      <c r="M240" s="152"/>
      <c r="T240" s="153"/>
      <c r="AT240" s="148" t="s">
        <v>130</v>
      </c>
      <c r="AU240" s="148" t="s">
        <v>78</v>
      </c>
      <c r="AV240" s="12" t="s">
        <v>78</v>
      </c>
      <c r="AW240" s="12" t="s">
        <v>30</v>
      </c>
      <c r="AX240" s="12" t="s">
        <v>68</v>
      </c>
      <c r="AY240" s="148" t="s">
        <v>119</v>
      </c>
    </row>
    <row r="241" spans="2:65" s="13" customFormat="1" x14ac:dyDescent="0.2">
      <c r="B241" s="154"/>
      <c r="D241" s="147" t="s">
        <v>130</v>
      </c>
      <c r="E241" s="155" t="s">
        <v>3</v>
      </c>
      <c r="F241" s="156" t="s">
        <v>132</v>
      </c>
      <c r="H241" s="157">
        <v>4</v>
      </c>
      <c r="I241" s="158"/>
      <c r="L241" s="154"/>
      <c r="M241" s="159"/>
      <c r="T241" s="160"/>
      <c r="AT241" s="155" t="s">
        <v>130</v>
      </c>
      <c r="AU241" s="155" t="s">
        <v>78</v>
      </c>
      <c r="AV241" s="13" t="s">
        <v>126</v>
      </c>
      <c r="AW241" s="13" t="s">
        <v>30</v>
      </c>
      <c r="AX241" s="13" t="s">
        <v>76</v>
      </c>
      <c r="AY241" s="155" t="s">
        <v>119</v>
      </c>
    </row>
    <row r="242" spans="2:65" s="1" customFormat="1" ht="16.5" customHeight="1" x14ac:dyDescent="0.2">
      <c r="B242" s="128"/>
      <c r="C242" s="174" t="s">
        <v>582</v>
      </c>
      <c r="D242" s="174" t="s">
        <v>287</v>
      </c>
      <c r="E242" s="175" t="s">
        <v>583</v>
      </c>
      <c r="F242" s="176" t="s">
        <v>584</v>
      </c>
      <c r="G242" s="177" t="s">
        <v>353</v>
      </c>
      <c r="H242" s="178">
        <v>3</v>
      </c>
      <c r="I242" s="179"/>
      <c r="J242" s="180">
        <f>ROUND(I242*H242,2)</f>
        <v>0</v>
      </c>
      <c r="K242" s="176" t="s">
        <v>125</v>
      </c>
      <c r="L242" s="181"/>
      <c r="M242" s="182" t="s">
        <v>3</v>
      </c>
      <c r="N242" s="183" t="s">
        <v>39</v>
      </c>
      <c r="P242" s="138">
        <f>O242*H242</f>
        <v>0</v>
      </c>
      <c r="Q242" s="138">
        <v>3.7499999999999999E-2</v>
      </c>
      <c r="R242" s="138">
        <f>Q242*H242</f>
        <v>0.11249999999999999</v>
      </c>
      <c r="S242" s="138">
        <v>0</v>
      </c>
      <c r="T242" s="139">
        <f>S242*H242</f>
        <v>0</v>
      </c>
      <c r="AR242" s="140" t="s">
        <v>187</v>
      </c>
      <c r="AT242" s="140" t="s">
        <v>287</v>
      </c>
      <c r="AU242" s="140" t="s">
        <v>78</v>
      </c>
      <c r="AY242" s="18" t="s">
        <v>119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8" t="s">
        <v>76</v>
      </c>
      <c r="BK242" s="141">
        <f>ROUND(I242*H242,2)</f>
        <v>0</v>
      </c>
      <c r="BL242" s="18" t="s">
        <v>126</v>
      </c>
      <c r="BM242" s="140" t="s">
        <v>585</v>
      </c>
    </row>
    <row r="243" spans="2:65" s="1" customFormat="1" ht="16.5" customHeight="1" x14ac:dyDescent="0.2">
      <c r="B243" s="128"/>
      <c r="C243" s="174" t="s">
        <v>586</v>
      </c>
      <c r="D243" s="174" t="s">
        <v>287</v>
      </c>
      <c r="E243" s="175" t="s">
        <v>587</v>
      </c>
      <c r="F243" s="176" t="s">
        <v>588</v>
      </c>
      <c r="G243" s="177" t="s">
        <v>353</v>
      </c>
      <c r="H243" s="178">
        <v>1</v>
      </c>
      <c r="I243" s="179"/>
      <c r="J243" s="180">
        <f>ROUND(I243*H243,2)</f>
        <v>0</v>
      </c>
      <c r="K243" s="176" t="s">
        <v>3</v>
      </c>
      <c r="L243" s="181"/>
      <c r="M243" s="182" t="s">
        <v>3</v>
      </c>
      <c r="N243" s="183" t="s">
        <v>39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187</v>
      </c>
      <c r="AT243" s="140" t="s">
        <v>287</v>
      </c>
      <c r="AU243" s="140" t="s">
        <v>78</v>
      </c>
      <c r="AY243" s="18" t="s">
        <v>119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8" t="s">
        <v>76</v>
      </c>
      <c r="BK243" s="141">
        <f>ROUND(I243*H243,2)</f>
        <v>0</v>
      </c>
      <c r="BL243" s="18" t="s">
        <v>126</v>
      </c>
      <c r="BM243" s="140" t="s">
        <v>589</v>
      </c>
    </row>
    <row r="244" spans="2:65" s="1" customFormat="1" ht="16.5" customHeight="1" x14ac:dyDescent="0.2">
      <c r="B244" s="128"/>
      <c r="C244" s="129" t="s">
        <v>590</v>
      </c>
      <c r="D244" s="129" t="s">
        <v>121</v>
      </c>
      <c r="E244" s="130" t="s">
        <v>591</v>
      </c>
      <c r="F244" s="131" t="s">
        <v>592</v>
      </c>
      <c r="G244" s="132" t="s">
        <v>353</v>
      </c>
      <c r="H244" s="133">
        <v>5</v>
      </c>
      <c r="I244" s="134"/>
      <c r="J244" s="135">
        <f>ROUND(I244*H244,2)</f>
        <v>0</v>
      </c>
      <c r="K244" s="131" t="s">
        <v>3</v>
      </c>
      <c r="L244" s="33"/>
      <c r="M244" s="136" t="s">
        <v>3</v>
      </c>
      <c r="N244" s="137" t="s">
        <v>39</v>
      </c>
      <c r="P244" s="138">
        <f>O244*H244</f>
        <v>0</v>
      </c>
      <c r="Q244" s="138">
        <v>0.04</v>
      </c>
      <c r="R244" s="138">
        <f>Q244*H244</f>
        <v>0.2</v>
      </c>
      <c r="S244" s="138">
        <v>0</v>
      </c>
      <c r="T244" s="139">
        <f>S244*H244</f>
        <v>0</v>
      </c>
      <c r="AR244" s="140" t="s">
        <v>126</v>
      </c>
      <c r="AT244" s="140" t="s">
        <v>121</v>
      </c>
      <c r="AU244" s="140" t="s">
        <v>78</v>
      </c>
      <c r="AY244" s="18" t="s">
        <v>119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8" t="s">
        <v>76</v>
      </c>
      <c r="BK244" s="141">
        <f>ROUND(I244*H244,2)</f>
        <v>0</v>
      </c>
      <c r="BL244" s="18" t="s">
        <v>126</v>
      </c>
      <c r="BM244" s="140" t="s">
        <v>593</v>
      </c>
    </row>
    <row r="245" spans="2:65" s="12" customFormat="1" x14ac:dyDescent="0.2">
      <c r="B245" s="146"/>
      <c r="D245" s="147" t="s">
        <v>130</v>
      </c>
      <c r="E245" s="148" t="s">
        <v>3</v>
      </c>
      <c r="F245" s="149" t="s">
        <v>594</v>
      </c>
      <c r="H245" s="150">
        <v>5</v>
      </c>
      <c r="I245" s="151"/>
      <c r="L245" s="146"/>
      <c r="M245" s="152"/>
      <c r="T245" s="153"/>
      <c r="AT245" s="148" t="s">
        <v>130</v>
      </c>
      <c r="AU245" s="148" t="s">
        <v>78</v>
      </c>
      <c r="AV245" s="12" t="s">
        <v>78</v>
      </c>
      <c r="AW245" s="12" t="s">
        <v>30</v>
      </c>
      <c r="AX245" s="12" t="s">
        <v>68</v>
      </c>
      <c r="AY245" s="148" t="s">
        <v>119</v>
      </c>
    </row>
    <row r="246" spans="2:65" s="13" customFormat="1" x14ac:dyDescent="0.2">
      <c r="B246" s="154"/>
      <c r="D246" s="147" t="s">
        <v>130</v>
      </c>
      <c r="E246" s="155" t="s">
        <v>3</v>
      </c>
      <c r="F246" s="156" t="s">
        <v>132</v>
      </c>
      <c r="H246" s="157">
        <v>5</v>
      </c>
      <c r="I246" s="158"/>
      <c r="L246" s="154"/>
      <c r="M246" s="159"/>
      <c r="T246" s="160"/>
      <c r="AT246" s="155" t="s">
        <v>130</v>
      </c>
      <c r="AU246" s="155" t="s">
        <v>78</v>
      </c>
      <c r="AV246" s="13" t="s">
        <v>126</v>
      </c>
      <c r="AW246" s="13" t="s">
        <v>30</v>
      </c>
      <c r="AX246" s="13" t="s">
        <v>76</v>
      </c>
      <c r="AY246" s="155" t="s">
        <v>119</v>
      </c>
    </row>
    <row r="247" spans="2:65" s="1" customFormat="1" ht="16.5" customHeight="1" x14ac:dyDescent="0.2">
      <c r="B247" s="128"/>
      <c r="C247" s="174" t="s">
        <v>595</v>
      </c>
      <c r="D247" s="174" t="s">
        <v>287</v>
      </c>
      <c r="E247" s="175" t="s">
        <v>596</v>
      </c>
      <c r="F247" s="176" t="s">
        <v>597</v>
      </c>
      <c r="G247" s="177" t="s">
        <v>353</v>
      </c>
      <c r="H247" s="178">
        <v>5</v>
      </c>
      <c r="I247" s="179"/>
      <c r="J247" s="180">
        <f>ROUND(I247*H247,2)</f>
        <v>0</v>
      </c>
      <c r="K247" s="176" t="s">
        <v>125</v>
      </c>
      <c r="L247" s="181"/>
      <c r="M247" s="182" t="s">
        <v>3</v>
      </c>
      <c r="N247" s="183" t="s">
        <v>39</v>
      </c>
      <c r="P247" s="138">
        <f>O247*H247</f>
        <v>0</v>
      </c>
      <c r="Q247" s="138">
        <v>1.11E-2</v>
      </c>
      <c r="R247" s="138">
        <f>Q247*H247</f>
        <v>5.5500000000000001E-2</v>
      </c>
      <c r="S247" s="138">
        <v>0</v>
      </c>
      <c r="T247" s="139">
        <f>S247*H247</f>
        <v>0</v>
      </c>
      <c r="AR247" s="140" t="s">
        <v>187</v>
      </c>
      <c r="AT247" s="140" t="s">
        <v>287</v>
      </c>
      <c r="AU247" s="140" t="s">
        <v>78</v>
      </c>
      <c r="AY247" s="18" t="s">
        <v>119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8" t="s">
        <v>76</v>
      </c>
      <c r="BK247" s="141">
        <f>ROUND(I247*H247,2)</f>
        <v>0</v>
      </c>
      <c r="BL247" s="18" t="s">
        <v>126</v>
      </c>
      <c r="BM247" s="140" t="s">
        <v>598</v>
      </c>
    </row>
    <row r="248" spans="2:65" s="1" customFormat="1" ht="38.4" x14ac:dyDescent="0.2">
      <c r="B248" s="33"/>
      <c r="D248" s="147" t="s">
        <v>565</v>
      </c>
      <c r="F248" s="187" t="s">
        <v>599</v>
      </c>
      <c r="I248" s="144"/>
      <c r="L248" s="33"/>
      <c r="M248" s="145"/>
      <c r="T248" s="54"/>
      <c r="AT248" s="18" t="s">
        <v>565</v>
      </c>
      <c r="AU248" s="18" t="s">
        <v>78</v>
      </c>
    </row>
    <row r="249" spans="2:65" s="1" customFormat="1" ht="16.5" customHeight="1" x14ac:dyDescent="0.2">
      <c r="B249" s="128"/>
      <c r="C249" s="174" t="s">
        <v>600</v>
      </c>
      <c r="D249" s="174" t="s">
        <v>287</v>
      </c>
      <c r="E249" s="175" t="s">
        <v>601</v>
      </c>
      <c r="F249" s="176" t="s">
        <v>602</v>
      </c>
      <c r="G249" s="177" t="s">
        <v>353</v>
      </c>
      <c r="H249" s="178">
        <v>5</v>
      </c>
      <c r="I249" s="179"/>
      <c r="J249" s="180">
        <f>ROUND(I249*H249,2)</f>
        <v>0</v>
      </c>
      <c r="K249" s="176" t="s">
        <v>125</v>
      </c>
      <c r="L249" s="181"/>
      <c r="M249" s="182" t="s">
        <v>3</v>
      </c>
      <c r="N249" s="183" t="s">
        <v>39</v>
      </c>
      <c r="P249" s="138">
        <f>O249*H249</f>
        <v>0</v>
      </c>
      <c r="Q249" s="138">
        <v>2.9999999999999997E-4</v>
      </c>
      <c r="R249" s="138">
        <f>Q249*H249</f>
        <v>1.4999999999999998E-3</v>
      </c>
      <c r="S249" s="138">
        <v>0</v>
      </c>
      <c r="T249" s="139">
        <f>S249*H249</f>
        <v>0</v>
      </c>
      <c r="AR249" s="140" t="s">
        <v>187</v>
      </c>
      <c r="AT249" s="140" t="s">
        <v>287</v>
      </c>
      <c r="AU249" s="140" t="s">
        <v>78</v>
      </c>
      <c r="AY249" s="18" t="s">
        <v>119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8" t="s">
        <v>76</v>
      </c>
      <c r="BK249" s="141">
        <f>ROUND(I249*H249,2)</f>
        <v>0</v>
      </c>
      <c r="BL249" s="18" t="s">
        <v>126</v>
      </c>
      <c r="BM249" s="140" t="s">
        <v>603</v>
      </c>
    </row>
    <row r="250" spans="2:65" s="1" customFormat="1" ht="16.5" customHeight="1" x14ac:dyDescent="0.2">
      <c r="B250" s="128"/>
      <c r="C250" s="129" t="s">
        <v>604</v>
      </c>
      <c r="D250" s="129" t="s">
        <v>121</v>
      </c>
      <c r="E250" s="130" t="s">
        <v>605</v>
      </c>
      <c r="F250" s="131" t="s">
        <v>606</v>
      </c>
      <c r="G250" s="132" t="s">
        <v>353</v>
      </c>
      <c r="H250" s="133">
        <v>4</v>
      </c>
      <c r="I250" s="134"/>
      <c r="J250" s="135">
        <f>ROUND(I250*H250,2)</f>
        <v>0</v>
      </c>
      <c r="K250" s="131" t="s">
        <v>3</v>
      </c>
      <c r="L250" s="33"/>
      <c r="M250" s="136" t="s">
        <v>3</v>
      </c>
      <c r="N250" s="137" t="s">
        <v>39</v>
      </c>
      <c r="P250" s="138">
        <f>O250*H250</f>
        <v>0</v>
      </c>
      <c r="Q250" s="138">
        <v>0.05</v>
      </c>
      <c r="R250" s="138">
        <f>Q250*H250</f>
        <v>0.2</v>
      </c>
      <c r="S250" s="138">
        <v>0</v>
      </c>
      <c r="T250" s="139">
        <f>S250*H250</f>
        <v>0</v>
      </c>
      <c r="AR250" s="140" t="s">
        <v>126</v>
      </c>
      <c r="AT250" s="140" t="s">
        <v>121</v>
      </c>
      <c r="AU250" s="140" t="s">
        <v>78</v>
      </c>
      <c r="AY250" s="18" t="s">
        <v>119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8" t="s">
        <v>76</v>
      </c>
      <c r="BK250" s="141">
        <f>ROUND(I250*H250,2)</f>
        <v>0</v>
      </c>
      <c r="BL250" s="18" t="s">
        <v>126</v>
      </c>
      <c r="BM250" s="140" t="s">
        <v>607</v>
      </c>
    </row>
    <row r="251" spans="2:65" s="12" customFormat="1" x14ac:dyDescent="0.2">
      <c r="B251" s="146"/>
      <c r="D251" s="147" t="s">
        <v>130</v>
      </c>
      <c r="E251" s="148" t="s">
        <v>3</v>
      </c>
      <c r="F251" s="149" t="s">
        <v>608</v>
      </c>
      <c r="H251" s="150">
        <v>4</v>
      </c>
      <c r="I251" s="151"/>
      <c r="L251" s="146"/>
      <c r="M251" s="152"/>
      <c r="T251" s="153"/>
      <c r="AT251" s="148" t="s">
        <v>130</v>
      </c>
      <c r="AU251" s="148" t="s">
        <v>78</v>
      </c>
      <c r="AV251" s="12" t="s">
        <v>78</v>
      </c>
      <c r="AW251" s="12" t="s">
        <v>30</v>
      </c>
      <c r="AX251" s="12" t="s">
        <v>68</v>
      </c>
      <c r="AY251" s="148" t="s">
        <v>119</v>
      </c>
    </row>
    <row r="252" spans="2:65" s="13" customFormat="1" x14ac:dyDescent="0.2">
      <c r="B252" s="154"/>
      <c r="D252" s="147" t="s">
        <v>130</v>
      </c>
      <c r="E252" s="155" t="s">
        <v>3</v>
      </c>
      <c r="F252" s="156" t="s">
        <v>132</v>
      </c>
      <c r="H252" s="157">
        <v>4</v>
      </c>
      <c r="I252" s="158"/>
      <c r="L252" s="154"/>
      <c r="M252" s="159"/>
      <c r="T252" s="160"/>
      <c r="AT252" s="155" t="s">
        <v>130</v>
      </c>
      <c r="AU252" s="155" t="s">
        <v>78</v>
      </c>
      <c r="AV252" s="13" t="s">
        <v>126</v>
      </c>
      <c r="AW252" s="13" t="s">
        <v>30</v>
      </c>
      <c r="AX252" s="13" t="s">
        <v>76</v>
      </c>
      <c r="AY252" s="155" t="s">
        <v>119</v>
      </c>
    </row>
    <row r="253" spans="2:65" s="1" customFormat="1" ht="16.5" customHeight="1" x14ac:dyDescent="0.2">
      <c r="B253" s="128"/>
      <c r="C253" s="174" t="s">
        <v>609</v>
      </c>
      <c r="D253" s="174" t="s">
        <v>287</v>
      </c>
      <c r="E253" s="175" t="s">
        <v>610</v>
      </c>
      <c r="F253" s="176" t="s">
        <v>611</v>
      </c>
      <c r="G253" s="177" t="s">
        <v>353</v>
      </c>
      <c r="H253" s="178">
        <v>4</v>
      </c>
      <c r="I253" s="179"/>
      <c r="J253" s="180">
        <f>ROUND(I253*H253,2)</f>
        <v>0</v>
      </c>
      <c r="K253" s="176" t="s">
        <v>125</v>
      </c>
      <c r="L253" s="181"/>
      <c r="M253" s="182" t="s">
        <v>3</v>
      </c>
      <c r="N253" s="183" t="s">
        <v>39</v>
      </c>
      <c r="P253" s="138">
        <f>O253*H253</f>
        <v>0</v>
      </c>
      <c r="Q253" s="138">
        <v>2.3800000000000002E-2</v>
      </c>
      <c r="R253" s="138">
        <f>Q253*H253</f>
        <v>9.5200000000000007E-2</v>
      </c>
      <c r="S253" s="138">
        <v>0</v>
      </c>
      <c r="T253" s="139">
        <f>S253*H253</f>
        <v>0</v>
      </c>
      <c r="AR253" s="140" t="s">
        <v>187</v>
      </c>
      <c r="AT253" s="140" t="s">
        <v>287</v>
      </c>
      <c r="AU253" s="140" t="s">
        <v>78</v>
      </c>
      <c r="AY253" s="18" t="s">
        <v>119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8" t="s">
        <v>76</v>
      </c>
      <c r="BK253" s="141">
        <f>ROUND(I253*H253,2)</f>
        <v>0</v>
      </c>
      <c r="BL253" s="18" t="s">
        <v>126</v>
      </c>
      <c r="BM253" s="140" t="s">
        <v>612</v>
      </c>
    </row>
    <row r="254" spans="2:65" s="1" customFormat="1" ht="38.4" x14ac:dyDescent="0.2">
      <c r="B254" s="33"/>
      <c r="D254" s="147" t="s">
        <v>565</v>
      </c>
      <c r="F254" s="187" t="s">
        <v>613</v>
      </c>
      <c r="I254" s="144"/>
      <c r="L254" s="33"/>
      <c r="M254" s="145"/>
      <c r="T254" s="54"/>
      <c r="AT254" s="18" t="s">
        <v>565</v>
      </c>
      <c r="AU254" s="18" t="s">
        <v>78</v>
      </c>
    </row>
    <row r="255" spans="2:65" s="1" customFormat="1" ht="16.5" customHeight="1" x14ac:dyDescent="0.2">
      <c r="B255" s="128"/>
      <c r="C255" s="174" t="s">
        <v>614</v>
      </c>
      <c r="D255" s="174" t="s">
        <v>287</v>
      </c>
      <c r="E255" s="175" t="s">
        <v>615</v>
      </c>
      <c r="F255" s="176" t="s">
        <v>616</v>
      </c>
      <c r="G255" s="177" t="s">
        <v>353</v>
      </c>
      <c r="H255" s="178">
        <v>4</v>
      </c>
      <c r="I255" s="179"/>
      <c r="J255" s="180">
        <f>ROUND(I255*H255,2)</f>
        <v>0</v>
      </c>
      <c r="K255" s="176" t="s">
        <v>125</v>
      </c>
      <c r="L255" s="181"/>
      <c r="M255" s="182" t="s">
        <v>3</v>
      </c>
      <c r="N255" s="183" t="s">
        <v>39</v>
      </c>
      <c r="P255" s="138">
        <f>O255*H255</f>
        <v>0</v>
      </c>
      <c r="Q255" s="138">
        <v>2.5000000000000001E-3</v>
      </c>
      <c r="R255" s="138">
        <f>Q255*H255</f>
        <v>0.01</v>
      </c>
      <c r="S255" s="138">
        <v>0</v>
      </c>
      <c r="T255" s="139">
        <f>S255*H255</f>
        <v>0</v>
      </c>
      <c r="AR255" s="140" t="s">
        <v>187</v>
      </c>
      <c r="AT255" s="140" t="s">
        <v>287</v>
      </c>
      <c r="AU255" s="140" t="s">
        <v>78</v>
      </c>
      <c r="AY255" s="18" t="s">
        <v>119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8" t="s">
        <v>76</v>
      </c>
      <c r="BK255" s="141">
        <f>ROUND(I255*H255,2)</f>
        <v>0</v>
      </c>
      <c r="BL255" s="18" t="s">
        <v>126</v>
      </c>
      <c r="BM255" s="140" t="s">
        <v>617</v>
      </c>
    </row>
    <row r="256" spans="2:65" s="1" customFormat="1" ht="16.5" customHeight="1" x14ac:dyDescent="0.2">
      <c r="B256" s="128"/>
      <c r="C256" s="129" t="s">
        <v>618</v>
      </c>
      <c r="D256" s="129" t="s">
        <v>121</v>
      </c>
      <c r="E256" s="130" t="s">
        <v>619</v>
      </c>
      <c r="F256" s="131" t="s">
        <v>620</v>
      </c>
      <c r="G256" s="132" t="s">
        <v>353</v>
      </c>
      <c r="H256" s="133">
        <v>9</v>
      </c>
      <c r="I256" s="134"/>
      <c r="J256" s="135">
        <f>ROUND(I256*H256,2)</f>
        <v>0</v>
      </c>
      <c r="K256" s="131" t="s">
        <v>3</v>
      </c>
      <c r="L256" s="33"/>
      <c r="M256" s="136" t="s">
        <v>3</v>
      </c>
      <c r="N256" s="137" t="s">
        <v>39</v>
      </c>
      <c r="P256" s="138">
        <f>O256*H256</f>
        <v>0</v>
      </c>
      <c r="Q256" s="138">
        <v>0</v>
      </c>
      <c r="R256" s="138">
        <f>Q256*H256</f>
        <v>0</v>
      </c>
      <c r="S256" s="138">
        <v>0</v>
      </c>
      <c r="T256" s="139">
        <f>S256*H256</f>
        <v>0</v>
      </c>
      <c r="AR256" s="140" t="s">
        <v>621</v>
      </c>
      <c r="AT256" s="140" t="s">
        <v>121</v>
      </c>
      <c r="AU256" s="140" t="s">
        <v>78</v>
      </c>
      <c r="AY256" s="18" t="s">
        <v>119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8" t="s">
        <v>76</v>
      </c>
      <c r="BK256" s="141">
        <f>ROUND(I256*H256,2)</f>
        <v>0</v>
      </c>
      <c r="BL256" s="18" t="s">
        <v>621</v>
      </c>
      <c r="BM256" s="140" t="s">
        <v>622</v>
      </c>
    </row>
    <row r="257" spans="2:65" s="1" customFormat="1" ht="16.5" customHeight="1" x14ac:dyDescent="0.2">
      <c r="B257" s="128"/>
      <c r="C257" s="129" t="s">
        <v>623</v>
      </c>
      <c r="D257" s="129" t="s">
        <v>121</v>
      </c>
      <c r="E257" s="130" t="s">
        <v>624</v>
      </c>
      <c r="F257" s="131" t="s">
        <v>625</v>
      </c>
      <c r="G257" s="132" t="s">
        <v>353</v>
      </c>
      <c r="H257" s="133">
        <v>9</v>
      </c>
      <c r="I257" s="134"/>
      <c r="J257" s="135">
        <f>ROUND(I257*H257,2)</f>
        <v>0</v>
      </c>
      <c r="K257" s="131" t="s">
        <v>3</v>
      </c>
      <c r="L257" s="33"/>
      <c r="M257" s="136" t="s">
        <v>3</v>
      </c>
      <c r="N257" s="137" t="s">
        <v>39</v>
      </c>
      <c r="P257" s="138">
        <f>O257*H257</f>
        <v>0</v>
      </c>
      <c r="Q257" s="138">
        <v>2.5000000000000001E-2</v>
      </c>
      <c r="R257" s="138">
        <f>Q257*H257</f>
        <v>0.22500000000000001</v>
      </c>
      <c r="S257" s="138">
        <v>0</v>
      </c>
      <c r="T257" s="139">
        <f>S257*H257</f>
        <v>0</v>
      </c>
      <c r="AR257" s="140" t="s">
        <v>126</v>
      </c>
      <c r="AT257" s="140" t="s">
        <v>121</v>
      </c>
      <c r="AU257" s="140" t="s">
        <v>78</v>
      </c>
      <c r="AY257" s="18" t="s">
        <v>119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8" t="s">
        <v>76</v>
      </c>
      <c r="BK257" s="141">
        <f>ROUND(I257*H257,2)</f>
        <v>0</v>
      </c>
      <c r="BL257" s="18" t="s">
        <v>126</v>
      </c>
      <c r="BM257" s="140" t="s">
        <v>626</v>
      </c>
    </row>
    <row r="258" spans="2:65" s="12" customFormat="1" x14ac:dyDescent="0.2">
      <c r="B258" s="146"/>
      <c r="D258" s="147" t="s">
        <v>130</v>
      </c>
      <c r="E258" s="148" t="s">
        <v>3</v>
      </c>
      <c r="F258" s="149" t="s">
        <v>376</v>
      </c>
      <c r="H258" s="150">
        <v>9</v>
      </c>
      <c r="I258" s="151"/>
      <c r="L258" s="146"/>
      <c r="M258" s="152"/>
      <c r="T258" s="153"/>
      <c r="AT258" s="148" t="s">
        <v>130</v>
      </c>
      <c r="AU258" s="148" t="s">
        <v>78</v>
      </c>
      <c r="AV258" s="12" t="s">
        <v>78</v>
      </c>
      <c r="AW258" s="12" t="s">
        <v>30</v>
      </c>
      <c r="AX258" s="12" t="s">
        <v>68</v>
      </c>
      <c r="AY258" s="148" t="s">
        <v>119</v>
      </c>
    </row>
    <row r="259" spans="2:65" s="13" customFormat="1" x14ac:dyDescent="0.2">
      <c r="B259" s="154"/>
      <c r="D259" s="147" t="s">
        <v>130</v>
      </c>
      <c r="E259" s="155" t="s">
        <v>3</v>
      </c>
      <c r="F259" s="156" t="s">
        <v>132</v>
      </c>
      <c r="H259" s="157">
        <v>9</v>
      </c>
      <c r="I259" s="158"/>
      <c r="L259" s="154"/>
      <c r="M259" s="159"/>
      <c r="T259" s="160"/>
      <c r="AT259" s="155" t="s">
        <v>130</v>
      </c>
      <c r="AU259" s="155" t="s">
        <v>78</v>
      </c>
      <c r="AV259" s="13" t="s">
        <v>126</v>
      </c>
      <c r="AW259" s="13" t="s">
        <v>30</v>
      </c>
      <c r="AX259" s="13" t="s">
        <v>76</v>
      </c>
      <c r="AY259" s="155" t="s">
        <v>119</v>
      </c>
    </row>
    <row r="260" spans="2:65" s="1" customFormat="1" ht="24.15" customHeight="1" x14ac:dyDescent="0.2">
      <c r="B260" s="128"/>
      <c r="C260" s="129" t="s">
        <v>627</v>
      </c>
      <c r="D260" s="129" t="s">
        <v>121</v>
      </c>
      <c r="E260" s="130" t="s">
        <v>628</v>
      </c>
      <c r="F260" s="131" t="s">
        <v>629</v>
      </c>
      <c r="G260" s="132" t="s">
        <v>142</v>
      </c>
      <c r="H260" s="133">
        <v>188</v>
      </c>
      <c r="I260" s="134"/>
      <c r="J260" s="135">
        <f>ROUND(I260*H260,2)</f>
        <v>0</v>
      </c>
      <c r="K260" s="131" t="s">
        <v>3</v>
      </c>
      <c r="L260" s="33"/>
      <c r="M260" s="136" t="s">
        <v>3</v>
      </c>
      <c r="N260" s="137" t="s">
        <v>39</v>
      </c>
      <c r="P260" s="138">
        <f>O260*H260</f>
        <v>0</v>
      </c>
      <c r="Q260" s="138">
        <v>5.0000000000000001E-4</v>
      </c>
      <c r="R260" s="138">
        <f>Q260*H260</f>
        <v>9.4E-2</v>
      </c>
      <c r="S260" s="138">
        <v>0</v>
      </c>
      <c r="T260" s="139">
        <f>S260*H260</f>
        <v>0</v>
      </c>
      <c r="AR260" s="140" t="s">
        <v>126</v>
      </c>
      <c r="AT260" s="140" t="s">
        <v>121</v>
      </c>
      <c r="AU260" s="140" t="s">
        <v>78</v>
      </c>
      <c r="AY260" s="18" t="s">
        <v>119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8" t="s">
        <v>76</v>
      </c>
      <c r="BK260" s="141">
        <f>ROUND(I260*H260,2)</f>
        <v>0</v>
      </c>
      <c r="BL260" s="18" t="s">
        <v>126</v>
      </c>
      <c r="BM260" s="140" t="s">
        <v>630</v>
      </c>
    </row>
    <row r="261" spans="2:65" s="12" customFormat="1" x14ac:dyDescent="0.2">
      <c r="B261" s="146"/>
      <c r="D261" s="147" t="s">
        <v>130</v>
      </c>
      <c r="E261" s="148" t="s">
        <v>3</v>
      </c>
      <c r="F261" s="149" t="s">
        <v>515</v>
      </c>
      <c r="H261" s="150">
        <v>188</v>
      </c>
      <c r="I261" s="151"/>
      <c r="L261" s="146"/>
      <c r="M261" s="152"/>
      <c r="T261" s="153"/>
      <c r="AT261" s="148" t="s">
        <v>130</v>
      </c>
      <c r="AU261" s="148" t="s">
        <v>78</v>
      </c>
      <c r="AV261" s="12" t="s">
        <v>78</v>
      </c>
      <c r="AW261" s="12" t="s">
        <v>30</v>
      </c>
      <c r="AX261" s="12" t="s">
        <v>68</v>
      </c>
      <c r="AY261" s="148" t="s">
        <v>119</v>
      </c>
    </row>
    <row r="262" spans="2:65" s="13" customFormat="1" x14ac:dyDescent="0.2">
      <c r="B262" s="154"/>
      <c r="D262" s="147" t="s">
        <v>130</v>
      </c>
      <c r="E262" s="155" t="s">
        <v>3</v>
      </c>
      <c r="F262" s="156" t="s">
        <v>132</v>
      </c>
      <c r="H262" s="157">
        <v>188</v>
      </c>
      <c r="I262" s="158"/>
      <c r="L262" s="154"/>
      <c r="M262" s="159"/>
      <c r="T262" s="160"/>
      <c r="AT262" s="155" t="s">
        <v>130</v>
      </c>
      <c r="AU262" s="155" t="s">
        <v>78</v>
      </c>
      <c r="AV262" s="13" t="s">
        <v>126</v>
      </c>
      <c r="AW262" s="13" t="s">
        <v>30</v>
      </c>
      <c r="AX262" s="13" t="s">
        <v>76</v>
      </c>
      <c r="AY262" s="155" t="s">
        <v>119</v>
      </c>
    </row>
    <row r="263" spans="2:65" s="1" customFormat="1" ht="24.15" customHeight="1" x14ac:dyDescent="0.2">
      <c r="B263" s="128"/>
      <c r="C263" s="129" t="s">
        <v>631</v>
      </c>
      <c r="D263" s="129" t="s">
        <v>121</v>
      </c>
      <c r="E263" s="130" t="s">
        <v>632</v>
      </c>
      <c r="F263" s="131" t="s">
        <v>633</v>
      </c>
      <c r="G263" s="132" t="s">
        <v>353</v>
      </c>
      <c r="H263" s="133">
        <v>3</v>
      </c>
      <c r="I263" s="134"/>
      <c r="J263" s="135">
        <f>ROUND(I263*H263,2)</f>
        <v>0</v>
      </c>
      <c r="K263" s="131" t="s">
        <v>3</v>
      </c>
      <c r="L263" s="33"/>
      <c r="M263" s="136" t="s">
        <v>3</v>
      </c>
      <c r="N263" s="137" t="s">
        <v>39</v>
      </c>
      <c r="P263" s="138">
        <f>O263*H263</f>
        <v>0</v>
      </c>
      <c r="Q263" s="138">
        <v>6.0000000000000001E-3</v>
      </c>
      <c r="R263" s="138">
        <f>Q263*H263</f>
        <v>1.8000000000000002E-2</v>
      </c>
      <c r="S263" s="138">
        <v>0</v>
      </c>
      <c r="T263" s="139">
        <f>S263*H263</f>
        <v>0</v>
      </c>
      <c r="AR263" s="140" t="s">
        <v>126</v>
      </c>
      <c r="AT263" s="140" t="s">
        <v>121</v>
      </c>
      <c r="AU263" s="140" t="s">
        <v>78</v>
      </c>
      <c r="AY263" s="18" t="s">
        <v>119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8" t="s">
        <v>76</v>
      </c>
      <c r="BK263" s="141">
        <f>ROUND(I263*H263,2)</f>
        <v>0</v>
      </c>
      <c r="BL263" s="18" t="s">
        <v>126</v>
      </c>
      <c r="BM263" s="140" t="s">
        <v>634</v>
      </c>
    </row>
    <row r="264" spans="2:65" s="12" customFormat="1" x14ac:dyDescent="0.2">
      <c r="B264" s="146"/>
      <c r="D264" s="147" t="s">
        <v>130</v>
      </c>
      <c r="E264" s="148" t="s">
        <v>3</v>
      </c>
      <c r="F264" s="149" t="s">
        <v>417</v>
      </c>
      <c r="H264" s="150">
        <v>3</v>
      </c>
      <c r="I264" s="151"/>
      <c r="L264" s="146"/>
      <c r="M264" s="152"/>
      <c r="T264" s="153"/>
      <c r="AT264" s="148" t="s">
        <v>130</v>
      </c>
      <c r="AU264" s="148" t="s">
        <v>78</v>
      </c>
      <c r="AV264" s="12" t="s">
        <v>78</v>
      </c>
      <c r="AW264" s="12" t="s">
        <v>30</v>
      </c>
      <c r="AX264" s="12" t="s">
        <v>68</v>
      </c>
      <c r="AY264" s="148" t="s">
        <v>119</v>
      </c>
    </row>
    <row r="265" spans="2:65" s="13" customFormat="1" x14ac:dyDescent="0.2">
      <c r="B265" s="154"/>
      <c r="D265" s="147" t="s">
        <v>130</v>
      </c>
      <c r="E265" s="155" t="s">
        <v>3</v>
      </c>
      <c r="F265" s="156" t="s">
        <v>132</v>
      </c>
      <c r="H265" s="157">
        <v>3</v>
      </c>
      <c r="I265" s="158"/>
      <c r="L265" s="154"/>
      <c r="M265" s="159"/>
      <c r="T265" s="160"/>
      <c r="AT265" s="155" t="s">
        <v>130</v>
      </c>
      <c r="AU265" s="155" t="s">
        <v>78</v>
      </c>
      <c r="AV265" s="13" t="s">
        <v>126</v>
      </c>
      <c r="AW265" s="13" t="s">
        <v>30</v>
      </c>
      <c r="AX265" s="13" t="s">
        <v>76</v>
      </c>
      <c r="AY265" s="155" t="s">
        <v>119</v>
      </c>
    </row>
    <row r="266" spans="2:65" s="1" customFormat="1" ht="24.15" customHeight="1" x14ac:dyDescent="0.2">
      <c r="B266" s="128"/>
      <c r="C266" s="129" t="s">
        <v>635</v>
      </c>
      <c r="D266" s="129" t="s">
        <v>121</v>
      </c>
      <c r="E266" s="130" t="s">
        <v>636</v>
      </c>
      <c r="F266" s="131" t="s">
        <v>637</v>
      </c>
      <c r="G266" s="132" t="s">
        <v>353</v>
      </c>
      <c r="H266" s="133">
        <v>2</v>
      </c>
      <c r="I266" s="134"/>
      <c r="J266" s="135">
        <f>ROUND(I266*H266,2)</f>
        <v>0</v>
      </c>
      <c r="K266" s="131" t="s">
        <v>3</v>
      </c>
      <c r="L266" s="33"/>
      <c r="M266" s="136" t="s">
        <v>3</v>
      </c>
      <c r="N266" s="137" t="s">
        <v>39</v>
      </c>
      <c r="P266" s="138">
        <f>O266*H266</f>
        <v>0</v>
      </c>
      <c r="Q266" s="138">
        <v>6.0000000000000001E-3</v>
      </c>
      <c r="R266" s="138">
        <f>Q266*H266</f>
        <v>1.2E-2</v>
      </c>
      <c r="S266" s="138">
        <v>0</v>
      </c>
      <c r="T266" s="139">
        <f>S266*H266</f>
        <v>0</v>
      </c>
      <c r="AR266" s="140" t="s">
        <v>126</v>
      </c>
      <c r="AT266" s="140" t="s">
        <v>121</v>
      </c>
      <c r="AU266" s="140" t="s">
        <v>78</v>
      </c>
      <c r="AY266" s="18" t="s">
        <v>119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76</v>
      </c>
      <c r="BK266" s="141">
        <f>ROUND(I266*H266,2)</f>
        <v>0</v>
      </c>
      <c r="BL266" s="18" t="s">
        <v>126</v>
      </c>
      <c r="BM266" s="140" t="s">
        <v>638</v>
      </c>
    </row>
    <row r="267" spans="2:65" s="12" customFormat="1" x14ac:dyDescent="0.2">
      <c r="B267" s="146"/>
      <c r="D267" s="147" t="s">
        <v>130</v>
      </c>
      <c r="E267" s="148" t="s">
        <v>3</v>
      </c>
      <c r="F267" s="149" t="s">
        <v>410</v>
      </c>
      <c r="H267" s="150">
        <v>2</v>
      </c>
      <c r="I267" s="151"/>
      <c r="L267" s="146"/>
      <c r="M267" s="152"/>
      <c r="T267" s="153"/>
      <c r="AT267" s="148" t="s">
        <v>130</v>
      </c>
      <c r="AU267" s="148" t="s">
        <v>78</v>
      </c>
      <c r="AV267" s="12" t="s">
        <v>78</v>
      </c>
      <c r="AW267" s="12" t="s">
        <v>30</v>
      </c>
      <c r="AX267" s="12" t="s">
        <v>68</v>
      </c>
      <c r="AY267" s="148" t="s">
        <v>119</v>
      </c>
    </row>
    <row r="268" spans="2:65" s="13" customFormat="1" x14ac:dyDescent="0.2">
      <c r="B268" s="154"/>
      <c r="D268" s="147" t="s">
        <v>130</v>
      </c>
      <c r="E268" s="155" t="s">
        <v>3</v>
      </c>
      <c r="F268" s="156" t="s">
        <v>132</v>
      </c>
      <c r="H268" s="157">
        <v>2</v>
      </c>
      <c r="I268" s="158"/>
      <c r="L268" s="154"/>
      <c r="M268" s="159"/>
      <c r="T268" s="160"/>
      <c r="AT268" s="155" t="s">
        <v>130</v>
      </c>
      <c r="AU268" s="155" t="s">
        <v>78</v>
      </c>
      <c r="AV268" s="13" t="s">
        <v>126</v>
      </c>
      <c r="AW268" s="13" t="s">
        <v>30</v>
      </c>
      <c r="AX268" s="13" t="s">
        <v>76</v>
      </c>
      <c r="AY268" s="155" t="s">
        <v>119</v>
      </c>
    </row>
    <row r="269" spans="2:65" s="11" customFormat="1" ht="22.8" customHeight="1" x14ac:dyDescent="0.25">
      <c r="B269" s="116"/>
      <c r="D269" s="117" t="s">
        <v>67</v>
      </c>
      <c r="E269" s="126" t="s">
        <v>359</v>
      </c>
      <c r="F269" s="126" t="s">
        <v>360</v>
      </c>
      <c r="I269" s="119"/>
      <c r="J269" s="127">
        <f>BK269</f>
        <v>0</v>
      </c>
      <c r="L269" s="116"/>
      <c r="M269" s="121"/>
      <c r="P269" s="122">
        <f>SUM(P270:P271)</f>
        <v>0</v>
      </c>
      <c r="R269" s="122">
        <f>SUM(R270:R271)</f>
        <v>0</v>
      </c>
      <c r="T269" s="123">
        <f>SUM(T270:T271)</f>
        <v>0</v>
      </c>
      <c r="AR269" s="117" t="s">
        <v>76</v>
      </c>
      <c r="AT269" s="124" t="s">
        <v>67</v>
      </c>
      <c r="AU269" s="124" t="s">
        <v>76</v>
      </c>
      <c r="AY269" s="117" t="s">
        <v>119</v>
      </c>
      <c r="BK269" s="125">
        <f>SUM(BK270:BK271)</f>
        <v>0</v>
      </c>
    </row>
    <row r="270" spans="2:65" s="1" customFormat="1" ht="24.15" customHeight="1" x14ac:dyDescent="0.2">
      <c r="B270" s="128"/>
      <c r="C270" s="129" t="s">
        <v>621</v>
      </c>
      <c r="D270" s="129" t="s">
        <v>121</v>
      </c>
      <c r="E270" s="130" t="s">
        <v>362</v>
      </c>
      <c r="F270" s="131" t="s">
        <v>363</v>
      </c>
      <c r="G270" s="132" t="s">
        <v>264</v>
      </c>
      <c r="H270" s="133">
        <v>5.3949999999999996</v>
      </c>
      <c r="I270" s="134"/>
      <c r="J270" s="135">
        <f>ROUND(I270*H270,2)</f>
        <v>0</v>
      </c>
      <c r="K270" s="131" t="s">
        <v>125</v>
      </c>
      <c r="L270" s="33"/>
      <c r="M270" s="136" t="s">
        <v>3</v>
      </c>
      <c r="N270" s="137" t="s">
        <v>39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126</v>
      </c>
      <c r="AT270" s="140" t="s">
        <v>121</v>
      </c>
      <c r="AU270" s="140" t="s">
        <v>78</v>
      </c>
      <c r="AY270" s="18" t="s">
        <v>119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8" t="s">
        <v>76</v>
      </c>
      <c r="BK270" s="141">
        <f>ROUND(I270*H270,2)</f>
        <v>0</v>
      </c>
      <c r="BL270" s="18" t="s">
        <v>126</v>
      </c>
      <c r="BM270" s="140" t="s">
        <v>639</v>
      </c>
    </row>
    <row r="271" spans="2:65" s="1" customFormat="1" x14ac:dyDescent="0.2">
      <c r="B271" s="33"/>
      <c r="D271" s="142" t="s">
        <v>128</v>
      </c>
      <c r="F271" s="143" t="s">
        <v>365</v>
      </c>
      <c r="I271" s="144"/>
      <c r="L271" s="33"/>
      <c r="M271" s="184"/>
      <c r="N271" s="185"/>
      <c r="O271" s="185"/>
      <c r="P271" s="185"/>
      <c r="Q271" s="185"/>
      <c r="R271" s="185"/>
      <c r="S271" s="185"/>
      <c r="T271" s="186"/>
      <c r="AT271" s="18" t="s">
        <v>128</v>
      </c>
      <c r="AU271" s="18" t="s">
        <v>78</v>
      </c>
    </row>
    <row r="272" spans="2:65" s="1" customFormat="1" ht="6.9" customHeight="1" x14ac:dyDescent="0.2"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33"/>
    </row>
  </sheetData>
  <autoFilter ref="C85:K271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200-000000000000}"/>
    <hyperlink ref="F105" r:id="rId2" xr:uid="{00000000-0004-0000-0200-000001000000}"/>
    <hyperlink ref="F116" r:id="rId3" xr:uid="{00000000-0004-0000-0200-000002000000}"/>
    <hyperlink ref="F133" r:id="rId4" xr:uid="{00000000-0004-0000-0200-000003000000}"/>
    <hyperlink ref="F138" r:id="rId5" xr:uid="{00000000-0004-0000-0200-000004000000}"/>
    <hyperlink ref="F143" r:id="rId6" xr:uid="{00000000-0004-0000-0200-000005000000}"/>
    <hyperlink ref="F148" r:id="rId7" xr:uid="{00000000-0004-0000-0200-000006000000}"/>
    <hyperlink ref="F154" r:id="rId8" xr:uid="{00000000-0004-0000-0200-000007000000}"/>
    <hyperlink ref="F165" r:id="rId9" xr:uid="{00000000-0004-0000-0200-000008000000}"/>
    <hyperlink ref="F176" r:id="rId10" xr:uid="{00000000-0004-0000-0200-000009000000}"/>
    <hyperlink ref="F180" r:id="rId11" xr:uid="{00000000-0004-0000-0200-00000A000000}"/>
    <hyperlink ref="F184" r:id="rId12" xr:uid="{00000000-0004-0000-0200-00000B000000}"/>
    <hyperlink ref="F186" r:id="rId13" xr:uid="{00000000-0004-0000-0200-00000C000000}"/>
    <hyperlink ref="F190" r:id="rId14" xr:uid="{00000000-0004-0000-0200-00000D000000}"/>
    <hyperlink ref="F192" r:id="rId15" xr:uid="{00000000-0004-0000-0200-00000E000000}"/>
    <hyperlink ref="F198" r:id="rId16" xr:uid="{00000000-0004-0000-0200-00000F000000}"/>
    <hyperlink ref="F202" r:id="rId17" xr:uid="{00000000-0004-0000-0200-000010000000}"/>
    <hyperlink ref="F206" r:id="rId18" xr:uid="{00000000-0004-0000-0200-000011000000}"/>
    <hyperlink ref="F210" r:id="rId19" xr:uid="{00000000-0004-0000-0200-000012000000}"/>
    <hyperlink ref="F226" r:id="rId20" xr:uid="{00000000-0004-0000-0200-000013000000}"/>
    <hyperlink ref="F234" r:id="rId21" xr:uid="{00000000-0004-0000-0200-000014000000}"/>
    <hyperlink ref="F239" r:id="rId22" xr:uid="{00000000-0004-0000-0200-000015000000}"/>
    <hyperlink ref="F271" r:id="rId23" xr:uid="{00000000-0004-0000-0200-00001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83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77" t="s">
        <v>6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pans="2:46" ht="24.9" customHeight="1" x14ac:dyDescent="0.2">
      <c r="B4" s="21"/>
      <c r="D4" s="22" t="s">
        <v>91</v>
      </c>
      <c r="L4" s="21"/>
      <c r="M4" s="86" t="s">
        <v>11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17</v>
      </c>
      <c r="L6" s="21"/>
    </row>
    <row r="7" spans="2:46" ht="26.25" customHeight="1" x14ac:dyDescent="0.2">
      <c r="B7" s="21"/>
      <c r="E7" s="315" t="str">
        <f>'Rekapitulace stavby'!K6</f>
        <v>Jilemnice – prodloužení vodovodního řadu v ulici Ke Koupališti</v>
      </c>
      <c r="F7" s="316"/>
      <c r="G7" s="316"/>
      <c r="H7" s="316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305" t="s">
        <v>640</v>
      </c>
      <c r="F9" s="314"/>
      <c r="G9" s="314"/>
      <c r="H9" s="314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45449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23</v>
      </c>
      <c r="I14" s="28" t="s">
        <v>24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 xml:space="preserve"> </v>
      </c>
      <c r="I15" s="28" t="s">
        <v>26</v>
      </c>
      <c r="J15" s="26" t="str">
        <f>IF('Rekapitulace stavby'!AN11="","",'Rekapitulace stavby'!AN11)</f>
        <v/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7" t="str">
        <f>'Rekapitulace stavby'!E14</f>
        <v>Vyplň údaj</v>
      </c>
      <c r="F18" s="289"/>
      <c r="G18" s="289"/>
      <c r="H18" s="289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24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 xml:space="preserve"> </v>
      </c>
      <c r="I21" s="28" t="s">
        <v>26</v>
      </c>
      <c r="J21" s="26" t="str">
        <f>IF('Rekapitulace stavby'!AN17="","",'Rekapitulace stavby'!AN17)</f>
        <v/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31</v>
      </c>
      <c r="I23" s="28" t="s">
        <v>24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32</v>
      </c>
      <c r="L26" s="33"/>
    </row>
    <row r="27" spans="2:12" s="7" customFormat="1" ht="16.5" customHeight="1" x14ac:dyDescent="0.2">
      <c r="B27" s="87"/>
      <c r="E27" s="292" t="s">
        <v>3</v>
      </c>
      <c r="F27" s="292"/>
      <c r="G27" s="292"/>
      <c r="H27" s="292"/>
      <c r="L27" s="87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34</v>
      </c>
      <c r="J30" s="64">
        <f>ROUND(J84, 2)</f>
        <v>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 x14ac:dyDescent="0.2">
      <c r="B33" s="33"/>
      <c r="D33" s="53" t="s">
        <v>38</v>
      </c>
      <c r="E33" s="28" t="s">
        <v>39</v>
      </c>
      <c r="F33" s="89">
        <f>ROUND((SUM(BE84:BE282)),  2)</f>
        <v>0</v>
      </c>
      <c r="I33" s="90">
        <v>0.21</v>
      </c>
      <c r="J33" s="89">
        <f>ROUND(((SUM(BE84:BE282))*I33),  2)</f>
        <v>0</v>
      </c>
      <c r="L33" s="33"/>
    </row>
    <row r="34" spans="2:12" s="1" customFormat="1" ht="14.4" customHeight="1" x14ac:dyDescent="0.2">
      <c r="B34" s="33"/>
      <c r="E34" s="28" t="s">
        <v>40</v>
      </c>
      <c r="F34" s="89">
        <f>ROUND((SUM(BF84:BF282)),  2)</f>
        <v>0</v>
      </c>
      <c r="I34" s="90">
        <v>0.15</v>
      </c>
      <c r="J34" s="89">
        <f>ROUND(((SUM(BF84:BF282))*I34),  2)</f>
        <v>0</v>
      </c>
      <c r="L34" s="33"/>
    </row>
    <row r="35" spans="2:12" s="1" customFormat="1" ht="14.4" hidden="1" customHeight="1" x14ac:dyDescent="0.2">
      <c r="B35" s="33"/>
      <c r="E35" s="28" t="s">
        <v>41</v>
      </c>
      <c r="F35" s="89">
        <f>ROUND((SUM(BG84:BG282)),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 x14ac:dyDescent="0.2">
      <c r="B36" s="33"/>
      <c r="E36" s="28" t="s">
        <v>42</v>
      </c>
      <c r="F36" s="89">
        <f>ROUND((SUM(BH84:BH282)),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9">
        <f>ROUND((SUM(BI84:BI282)),  2)</f>
        <v>0</v>
      </c>
      <c r="I37" s="90">
        <v>0</v>
      </c>
      <c r="J37" s="89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94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17</v>
      </c>
      <c r="L47" s="33"/>
    </row>
    <row r="48" spans="2:12" s="1" customFormat="1" ht="26.25" customHeight="1" x14ac:dyDescent="0.2">
      <c r="B48" s="33"/>
      <c r="E48" s="315" t="str">
        <f>E7</f>
        <v>Jilemnice – prodloužení vodovodního řadu v ulici Ke Koupališti</v>
      </c>
      <c r="F48" s="316"/>
      <c r="G48" s="316"/>
      <c r="H48" s="316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305" t="str">
        <f>E9</f>
        <v>003 - Vodovodní přípojky - výkopové práce</v>
      </c>
      <c r="F50" s="314"/>
      <c r="G50" s="314"/>
      <c r="H50" s="314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>Jilemnice</v>
      </c>
      <c r="I52" s="28" t="s">
        <v>22</v>
      </c>
      <c r="J52" s="50">
        <f>IF(J12="","",J12)</f>
        <v>45449</v>
      </c>
      <c r="L52" s="33"/>
    </row>
    <row r="53" spans="2:47" s="1" customFormat="1" ht="6.9" customHeight="1" x14ac:dyDescent="0.2">
      <c r="B53" s="33"/>
      <c r="L53" s="33"/>
    </row>
    <row r="54" spans="2:47" s="1" customFormat="1" ht="15.15" customHeight="1" x14ac:dyDescent="0.2">
      <c r="B54" s="33"/>
      <c r="C54" s="28" t="s">
        <v>23</v>
      </c>
      <c r="F54" s="26" t="str">
        <f>E15</f>
        <v xml:space="preserve"> </v>
      </c>
      <c r="I54" s="28" t="s">
        <v>29</v>
      </c>
      <c r="J54" s="31" t="str">
        <f>E21</f>
        <v xml:space="preserve"> </v>
      </c>
      <c r="L54" s="33"/>
    </row>
    <row r="55" spans="2:47" s="1" customFormat="1" ht="15.15" customHeight="1" x14ac:dyDescent="0.2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99" t="s">
        <v>66</v>
      </c>
      <c r="J59" s="64">
        <f>J84</f>
        <v>0</v>
      </c>
      <c r="L59" s="33"/>
      <c r="AU59" s="18" t="s">
        <v>97</v>
      </c>
    </row>
    <row r="60" spans="2:47" s="8" customFormat="1" ht="24.9" customHeight="1" x14ac:dyDescent="0.2">
      <c r="B60" s="100"/>
      <c r="D60" s="101" t="s">
        <v>98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95" customHeight="1" x14ac:dyDescent="0.2">
      <c r="B61" s="104"/>
      <c r="D61" s="105" t="s">
        <v>99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95" customHeight="1" x14ac:dyDescent="0.2">
      <c r="B62" s="104"/>
      <c r="D62" s="105" t="s">
        <v>101</v>
      </c>
      <c r="E62" s="106"/>
      <c r="F62" s="106"/>
      <c r="G62" s="106"/>
      <c r="H62" s="106"/>
      <c r="I62" s="106"/>
      <c r="J62" s="107">
        <f>J268</f>
        <v>0</v>
      </c>
      <c r="L62" s="104"/>
    </row>
    <row r="63" spans="2:47" s="9" customFormat="1" ht="19.95" customHeight="1" x14ac:dyDescent="0.2">
      <c r="B63" s="104"/>
      <c r="D63" s="105" t="s">
        <v>102</v>
      </c>
      <c r="E63" s="106"/>
      <c r="F63" s="106"/>
      <c r="G63" s="106"/>
      <c r="H63" s="106"/>
      <c r="I63" s="106"/>
      <c r="J63" s="107">
        <f>J278</f>
        <v>0</v>
      </c>
      <c r="L63" s="104"/>
    </row>
    <row r="64" spans="2:47" s="9" customFormat="1" ht="19.95" customHeight="1" x14ac:dyDescent="0.2">
      <c r="B64" s="104"/>
      <c r="D64" s="105" t="s">
        <v>103</v>
      </c>
      <c r="E64" s="106"/>
      <c r="F64" s="106"/>
      <c r="G64" s="106"/>
      <c r="H64" s="106"/>
      <c r="I64" s="106"/>
      <c r="J64" s="107">
        <f>J280</f>
        <v>0</v>
      </c>
      <c r="L64" s="104"/>
    </row>
    <row r="65" spans="2:12" s="1" customFormat="1" ht="21.75" customHeight="1" x14ac:dyDescent="0.2">
      <c r="B65" s="33"/>
      <c r="L65" s="33"/>
    </row>
    <row r="66" spans="2:12" s="1" customFormat="1" ht="6.9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" customHeight="1" x14ac:dyDescent="0.2">
      <c r="B71" s="33"/>
      <c r="C71" s="22" t="s">
        <v>104</v>
      </c>
      <c r="L71" s="33"/>
    </row>
    <row r="72" spans="2:12" s="1" customFormat="1" ht="6.9" customHeight="1" x14ac:dyDescent="0.2">
      <c r="B72" s="33"/>
      <c r="L72" s="33"/>
    </row>
    <row r="73" spans="2:12" s="1" customFormat="1" ht="12" customHeight="1" x14ac:dyDescent="0.2">
      <c r="B73" s="33"/>
      <c r="C73" s="28" t="s">
        <v>17</v>
      </c>
      <c r="L73" s="33"/>
    </row>
    <row r="74" spans="2:12" s="1" customFormat="1" ht="26.25" customHeight="1" x14ac:dyDescent="0.2">
      <c r="B74" s="33"/>
      <c r="E74" s="315" t="str">
        <f>E7</f>
        <v>Jilemnice – prodloužení vodovodního řadu v ulici Ke Koupališti</v>
      </c>
      <c r="F74" s="316"/>
      <c r="G74" s="316"/>
      <c r="H74" s="316"/>
      <c r="L74" s="33"/>
    </row>
    <row r="75" spans="2:12" s="1" customFormat="1" ht="12" customHeight="1" x14ac:dyDescent="0.2">
      <c r="B75" s="33"/>
      <c r="C75" s="28" t="s">
        <v>92</v>
      </c>
      <c r="L75" s="33"/>
    </row>
    <row r="76" spans="2:12" s="1" customFormat="1" ht="16.5" customHeight="1" x14ac:dyDescent="0.2">
      <c r="B76" s="33"/>
      <c r="E76" s="305" t="str">
        <f>E9</f>
        <v>003 - Vodovodní přípojky - výkopové práce</v>
      </c>
      <c r="F76" s="314"/>
      <c r="G76" s="314"/>
      <c r="H76" s="314"/>
      <c r="L76" s="33"/>
    </row>
    <row r="77" spans="2:12" s="1" customFormat="1" ht="6.9" customHeight="1" x14ac:dyDescent="0.2">
      <c r="B77" s="33"/>
      <c r="L77" s="33"/>
    </row>
    <row r="78" spans="2:12" s="1" customFormat="1" ht="12" customHeight="1" x14ac:dyDescent="0.2">
      <c r="B78" s="33"/>
      <c r="C78" s="28" t="s">
        <v>20</v>
      </c>
      <c r="F78" s="26" t="str">
        <f>F12</f>
        <v>Jilemnice</v>
      </c>
      <c r="I78" s="28" t="s">
        <v>22</v>
      </c>
      <c r="J78" s="50">
        <f>IF(J12="","",J12)</f>
        <v>45449</v>
      </c>
      <c r="L78" s="33"/>
    </row>
    <row r="79" spans="2:12" s="1" customFormat="1" ht="6.9" customHeight="1" x14ac:dyDescent="0.2">
      <c r="B79" s="33"/>
      <c r="L79" s="33"/>
    </row>
    <row r="80" spans="2:12" s="1" customFormat="1" ht="15.15" customHeight="1" x14ac:dyDescent="0.2">
      <c r="B80" s="33"/>
      <c r="C80" s="28" t="s">
        <v>23</v>
      </c>
      <c r="F80" s="26" t="str">
        <f>E15</f>
        <v xml:space="preserve"> </v>
      </c>
      <c r="I80" s="28" t="s">
        <v>29</v>
      </c>
      <c r="J80" s="31" t="str">
        <f>E21</f>
        <v xml:space="preserve"> </v>
      </c>
      <c r="L80" s="33"/>
    </row>
    <row r="81" spans="2:65" s="1" customFormat="1" ht="15.15" customHeight="1" x14ac:dyDescent="0.2">
      <c r="B81" s="33"/>
      <c r="C81" s="28" t="s">
        <v>27</v>
      </c>
      <c r="F81" s="26" t="str">
        <f>IF(E18="","",E18)</f>
        <v>Vyplň údaj</v>
      </c>
      <c r="I81" s="28" t="s">
        <v>31</v>
      </c>
      <c r="J81" s="31" t="str">
        <f>E24</f>
        <v xml:space="preserve"> </v>
      </c>
      <c r="L81" s="33"/>
    </row>
    <row r="82" spans="2:65" s="1" customFormat="1" ht="10.35" customHeight="1" x14ac:dyDescent="0.2">
      <c r="B82" s="33"/>
      <c r="L82" s="33"/>
    </row>
    <row r="83" spans="2:65" s="10" customFormat="1" ht="29.25" customHeight="1" x14ac:dyDescent="0.2">
      <c r="B83" s="108"/>
      <c r="C83" s="109" t="s">
        <v>105</v>
      </c>
      <c r="D83" s="110" t="s">
        <v>53</v>
      </c>
      <c r="E83" s="110" t="s">
        <v>49</v>
      </c>
      <c r="F83" s="110" t="s">
        <v>50</v>
      </c>
      <c r="G83" s="110" t="s">
        <v>106</v>
      </c>
      <c r="H83" s="110" t="s">
        <v>107</v>
      </c>
      <c r="I83" s="110" t="s">
        <v>108</v>
      </c>
      <c r="J83" s="110" t="s">
        <v>96</v>
      </c>
      <c r="K83" s="111" t="s">
        <v>109</v>
      </c>
      <c r="L83" s="108"/>
      <c r="M83" s="57" t="s">
        <v>3</v>
      </c>
      <c r="N83" s="58" t="s">
        <v>38</v>
      </c>
      <c r="O83" s="58" t="s">
        <v>110</v>
      </c>
      <c r="P83" s="58" t="s">
        <v>111</v>
      </c>
      <c r="Q83" s="58" t="s">
        <v>112</v>
      </c>
      <c r="R83" s="58" t="s">
        <v>113</v>
      </c>
      <c r="S83" s="58" t="s">
        <v>114</v>
      </c>
      <c r="T83" s="59" t="s">
        <v>115</v>
      </c>
    </row>
    <row r="84" spans="2:65" s="1" customFormat="1" ht="22.8" customHeight="1" x14ac:dyDescent="0.3">
      <c r="B84" s="33"/>
      <c r="C84" s="62" t="s">
        <v>116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4.225404E-2</v>
      </c>
      <c r="S84" s="51"/>
      <c r="T84" s="114">
        <f>T85</f>
        <v>0</v>
      </c>
      <c r="AT84" s="18" t="s">
        <v>67</v>
      </c>
      <c r="AU84" s="18" t="s">
        <v>97</v>
      </c>
      <c r="BK84" s="115">
        <f>BK85</f>
        <v>0</v>
      </c>
    </row>
    <row r="85" spans="2:65" s="11" customFormat="1" ht="25.95" customHeight="1" x14ac:dyDescent="0.25">
      <c r="B85" s="116"/>
      <c r="D85" s="117" t="s">
        <v>67</v>
      </c>
      <c r="E85" s="118" t="s">
        <v>117</v>
      </c>
      <c r="F85" s="118" t="s">
        <v>118</v>
      </c>
      <c r="I85" s="119"/>
      <c r="J85" s="120">
        <f>BK85</f>
        <v>0</v>
      </c>
      <c r="L85" s="116"/>
      <c r="M85" s="121"/>
      <c r="P85" s="122">
        <f>P86+P268+P278+P280</f>
        <v>0</v>
      </c>
      <c r="R85" s="122">
        <f>R86+R268+R278+R280</f>
        <v>4.225404E-2</v>
      </c>
      <c r="T85" s="123">
        <f>T86+T268+T278+T280</f>
        <v>0</v>
      </c>
      <c r="AR85" s="117" t="s">
        <v>76</v>
      </c>
      <c r="AT85" s="124" t="s">
        <v>67</v>
      </c>
      <c r="AU85" s="124" t="s">
        <v>68</v>
      </c>
      <c r="AY85" s="117" t="s">
        <v>119</v>
      </c>
      <c r="BK85" s="125">
        <f>BK86+BK268+BK278+BK280</f>
        <v>0</v>
      </c>
    </row>
    <row r="86" spans="2:65" s="11" customFormat="1" ht="22.8" customHeight="1" x14ac:dyDescent="0.25">
      <c r="B86" s="116"/>
      <c r="D86" s="117" t="s">
        <v>67</v>
      </c>
      <c r="E86" s="126" t="s">
        <v>76</v>
      </c>
      <c r="F86" s="126" t="s">
        <v>120</v>
      </c>
      <c r="I86" s="119"/>
      <c r="J86" s="127">
        <f>BK86</f>
        <v>0</v>
      </c>
      <c r="L86" s="116"/>
      <c r="M86" s="121"/>
      <c r="P86" s="122">
        <f>SUM(P87:P267)</f>
        <v>0</v>
      </c>
      <c r="R86" s="122">
        <f>SUM(R87:R267)</f>
        <v>4.225404E-2</v>
      </c>
      <c r="T86" s="123">
        <f>SUM(T87:T267)</f>
        <v>0</v>
      </c>
      <c r="AR86" s="117" t="s">
        <v>76</v>
      </c>
      <c r="AT86" s="124" t="s">
        <v>67</v>
      </c>
      <c r="AU86" s="124" t="s">
        <v>76</v>
      </c>
      <c r="AY86" s="117" t="s">
        <v>119</v>
      </c>
      <c r="BK86" s="125">
        <f>SUM(BK87:BK267)</f>
        <v>0</v>
      </c>
    </row>
    <row r="87" spans="2:65" s="1" customFormat="1" ht="16.5" customHeight="1" x14ac:dyDescent="0.2">
      <c r="B87" s="128"/>
      <c r="C87" s="129" t="s">
        <v>76</v>
      </c>
      <c r="D87" s="129" t="s">
        <v>121</v>
      </c>
      <c r="E87" s="130" t="s">
        <v>153</v>
      </c>
      <c r="F87" s="131" t="s">
        <v>154</v>
      </c>
      <c r="G87" s="132" t="s">
        <v>155</v>
      </c>
      <c r="H87" s="133">
        <v>5.4</v>
      </c>
      <c r="I87" s="134"/>
      <c r="J87" s="135">
        <f>ROUND(I87*H87,2)</f>
        <v>0</v>
      </c>
      <c r="K87" s="131" t="s">
        <v>125</v>
      </c>
      <c r="L87" s="33"/>
      <c r="M87" s="136" t="s">
        <v>3</v>
      </c>
      <c r="N87" s="137" t="s">
        <v>39</v>
      </c>
      <c r="P87" s="138">
        <f>O87*H87</f>
        <v>0</v>
      </c>
      <c r="Q87" s="138">
        <v>0</v>
      </c>
      <c r="R87" s="138">
        <f>Q87*H87</f>
        <v>0</v>
      </c>
      <c r="S87" s="138">
        <v>0</v>
      </c>
      <c r="T87" s="139">
        <f>S87*H87</f>
        <v>0</v>
      </c>
      <c r="AR87" s="140" t="s">
        <v>126</v>
      </c>
      <c r="AT87" s="140" t="s">
        <v>121</v>
      </c>
      <c r="AU87" s="140" t="s">
        <v>78</v>
      </c>
      <c r="AY87" s="18" t="s">
        <v>119</v>
      </c>
      <c r="BE87" s="141">
        <f>IF(N87="základní",J87,0)</f>
        <v>0</v>
      </c>
      <c r="BF87" s="141">
        <f>IF(N87="snížená",J87,0)</f>
        <v>0</v>
      </c>
      <c r="BG87" s="141">
        <f>IF(N87="zákl. přenesená",J87,0)</f>
        <v>0</v>
      </c>
      <c r="BH87" s="141">
        <f>IF(N87="sníž. přenesená",J87,0)</f>
        <v>0</v>
      </c>
      <c r="BI87" s="141">
        <f>IF(N87="nulová",J87,0)</f>
        <v>0</v>
      </c>
      <c r="BJ87" s="18" t="s">
        <v>76</v>
      </c>
      <c r="BK87" s="141">
        <f>ROUND(I87*H87,2)</f>
        <v>0</v>
      </c>
      <c r="BL87" s="18" t="s">
        <v>126</v>
      </c>
      <c r="BM87" s="140" t="s">
        <v>641</v>
      </c>
    </row>
    <row r="88" spans="2:65" s="1" customFormat="1" x14ac:dyDescent="0.2">
      <c r="B88" s="33"/>
      <c r="D88" s="142" t="s">
        <v>128</v>
      </c>
      <c r="F88" s="143" t="s">
        <v>157</v>
      </c>
      <c r="I88" s="144"/>
      <c r="L88" s="33"/>
      <c r="M88" s="145"/>
      <c r="T88" s="54"/>
      <c r="AT88" s="18" t="s">
        <v>128</v>
      </c>
      <c r="AU88" s="18" t="s">
        <v>78</v>
      </c>
    </row>
    <row r="89" spans="2:65" s="14" customFormat="1" x14ac:dyDescent="0.2">
      <c r="B89" s="161"/>
      <c r="D89" s="147" t="s">
        <v>130</v>
      </c>
      <c r="E89" s="162" t="s">
        <v>3</v>
      </c>
      <c r="F89" s="163" t="s">
        <v>158</v>
      </c>
      <c r="H89" s="162" t="s">
        <v>3</v>
      </c>
      <c r="I89" s="164"/>
      <c r="L89" s="161"/>
      <c r="M89" s="165"/>
      <c r="T89" s="166"/>
      <c r="AT89" s="162" t="s">
        <v>130</v>
      </c>
      <c r="AU89" s="162" t="s">
        <v>78</v>
      </c>
      <c r="AV89" s="14" t="s">
        <v>76</v>
      </c>
      <c r="AW89" s="14" t="s">
        <v>30</v>
      </c>
      <c r="AX89" s="14" t="s">
        <v>68</v>
      </c>
      <c r="AY89" s="162" t="s">
        <v>119</v>
      </c>
    </row>
    <row r="90" spans="2:65" s="14" customFormat="1" x14ac:dyDescent="0.2">
      <c r="B90" s="161"/>
      <c r="D90" s="147" t="s">
        <v>130</v>
      </c>
      <c r="E90" s="162" t="s">
        <v>3</v>
      </c>
      <c r="F90" s="163" t="s">
        <v>642</v>
      </c>
      <c r="H90" s="162" t="s">
        <v>3</v>
      </c>
      <c r="I90" s="164"/>
      <c r="L90" s="161"/>
      <c r="M90" s="165"/>
      <c r="T90" s="166"/>
      <c r="AT90" s="162" t="s">
        <v>130</v>
      </c>
      <c r="AU90" s="162" t="s">
        <v>78</v>
      </c>
      <c r="AV90" s="14" t="s">
        <v>76</v>
      </c>
      <c r="AW90" s="14" t="s">
        <v>30</v>
      </c>
      <c r="AX90" s="14" t="s">
        <v>68</v>
      </c>
      <c r="AY90" s="162" t="s">
        <v>119</v>
      </c>
    </row>
    <row r="91" spans="2:65" s="12" customFormat="1" x14ac:dyDescent="0.2">
      <c r="B91" s="146"/>
      <c r="D91" s="147" t="s">
        <v>130</v>
      </c>
      <c r="E91" s="148" t="s">
        <v>3</v>
      </c>
      <c r="F91" s="149" t="s">
        <v>643</v>
      </c>
      <c r="H91" s="150">
        <v>2</v>
      </c>
      <c r="I91" s="151"/>
      <c r="L91" s="146"/>
      <c r="M91" s="152"/>
      <c r="T91" s="153"/>
      <c r="AT91" s="148" t="s">
        <v>130</v>
      </c>
      <c r="AU91" s="148" t="s">
        <v>78</v>
      </c>
      <c r="AV91" s="12" t="s">
        <v>78</v>
      </c>
      <c r="AW91" s="12" t="s">
        <v>30</v>
      </c>
      <c r="AX91" s="12" t="s">
        <v>68</v>
      </c>
      <c r="AY91" s="148" t="s">
        <v>119</v>
      </c>
    </row>
    <row r="92" spans="2:65" s="12" customFormat="1" x14ac:dyDescent="0.2">
      <c r="B92" s="146"/>
      <c r="D92" s="147" t="s">
        <v>130</v>
      </c>
      <c r="E92" s="148" t="s">
        <v>3</v>
      </c>
      <c r="F92" s="149" t="s">
        <v>644</v>
      </c>
      <c r="H92" s="150">
        <v>3.4</v>
      </c>
      <c r="I92" s="151"/>
      <c r="L92" s="146"/>
      <c r="M92" s="152"/>
      <c r="T92" s="153"/>
      <c r="AT92" s="148" t="s">
        <v>130</v>
      </c>
      <c r="AU92" s="148" t="s">
        <v>78</v>
      </c>
      <c r="AV92" s="12" t="s">
        <v>78</v>
      </c>
      <c r="AW92" s="12" t="s">
        <v>30</v>
      </c>
      <c r="AX92" s="12" t="s">
        <v>68</v>
      </c>
      <c r="AY92" s="148" t="s">
        <v>119</v>
      </c>
    </row>
    <row r="93" spans="2:65" s="13" customFormat="1" x14ac:dyDescent="0.2">
      <c r="B93" s="154"/>
      <c r="D93" s="147" t="s">
        <v>130</v>
      </c>
      <c r="E93" s="155" t="s">
        <v>3</v>
      </c>
      <c r="F93" s="156" t="s">
        <v>132</v>
      </c>
      <c r="H93" s="157">
        <v>5.4</v>
      </c>
      <c r="I93" s="158"/>
      <c r="L93" s="154"/>
      <c r="M93" s="159"/>
      <c r="T93" s="160"/>
      <c r="AT93" s="155" t="s">
        <v>130</v>
      </c>
      <c r="AU93" s="155" t="s">
        <v>78</v>
      </c>
      <c r="AV93" s="13" t="s">
        <v>126</v>
      </c>
      <c r="AW93" s="13" t="s">
        <v>30</v>
      </c>
      <c r="AX93" s="13" t="s">
        <v>76</v>
      </c>
      <c r="AY93" s="155" t="s">
        <v>119</v>
      </c>
    </row>
    <row r="94" spans="2:65" s="1" customFormat="1" ht="24.15" customHeight="1" x14ac:dyDescent="0.2">
      <c r="B94" s="128"/>
      <c r="C94" s="129" t="s">
        <v>78</v>
      </c>
      <c r="D94" s="129" t="s">
        <v>121</v>
      </c>
      <c r="E94" s="130" t="s">
        <v>177</v>
      </c>
      <c r="F94" s="131" t="s">
        <v>178</v>
      </c>
      <c r="G94" s="132" t="s">
        <v>168</v>
      </c>
      <c r="H94" s="133">
        <v>29.712</v>
      </c>
      <c r="I94" s="134"/>
      <c r="J94" s="135">
        <f>ROUND(I94*H94,2)</f>
        <v>0</v>
      </c>
      <c r="K94" s="131" t="s">
        <v>125</v>
      </c>
      <c r="L94" s="33"/>
      <c r="M94" s="136" t="s">
        <v>3</v>
      </c>
      <c r="N94" s="137" t="s">
        <v>39</v>
      </c>
      <c r="P94" s="138">
        <f>O94*H94</f>
        <v>0</v>
      </c>
      <c r="Q94" s="138">
        <v>0</v>
      </c>
      <c r="R94" s="138">
        <f>Q94*H94</f>
        <v>0</v>
      </c>
      <c r="S94" s="138">
        <v>0</v>
      </c>
      <c r="T94" s="139">
        <f>S94*H94</f>
        <v>0</v>
      </c>
      <c r="AR94" s="140" t="s">
        <v>126</v>
      </c>
      <c r="AT94" s="140" t="s">
        <v>121</v>
      </c>
      <c r="AU94" s="140" t="s">
        <v>78</v>
      </c>
      <c r="AY94" s="18" t="s">
        <v>119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8" t="s">
        <v>76</v>
      </c>
      <c r="BK94" s="141">
        <f>ROUND(I94*H94,2)</f>
        <v>0</v>
      </c>
      <c r="BL94" s="18" t="s">
        <v>126</v>
      </c>
      <c r="BM94" s="140" t="s">
        <v>645</v>
      </c>
    </row>
    <row r="95" spans="2:65" s="1" customFormat="1" x14ac:dyDescent="0.2">
      <c r="B95" s="33"/>
      <c r="D95" s="142" t="s">
        <v>128</v>
      </c>
      <c r="F95" s="143" t="s">
        <v>180</v>
      </c>
      <c r="I95" s="144"/>
      <c r="L95" s="33"/>
      <c r="M95" s="145"/>
      <c r="T95" s="54"/>
      <c r="AT95" s="18" t="s">
        <v>128</v>
      </c>
      <c r="AU95" s="18" t="s">
        <v>78</v>
      </c>
    </row>
    <row r="96" spans="2:65" s="12" customFormat="1" x14ac:dyDescent="0.2">
      <c r="B96" s="146"/>
      <c r="D96" s="147" t="s">
        <v>130</v>
      </c>
      <c r="E96" s="148" t="s">
        <v>3</v>
      </c>
      <c r="F96" s="149" t="s">
        <v>646</v>
      </c>
      <c r="H96" s="150">
        <v>4.57</v>
      </c>
      <c r="I96" s="151"/>
      <c r="L96" s="146"/>
      <c r="M96" s="152"/>
      <c r="T96" s="153"/>
      <c r="AT96" s="148" t="s">
        <v>130</v>
      </c>
      <c r="AU96" s="148" t="s">
        <v>78</v>
      </c>
      <c r="AV96" s="12" t="s">
        <v>78</v>
      </c>
      <c r="AW96" s="12" t="s">
        <v>30</v>
      </c>
      <c r="AX96" s="12" t="s">
        <v>68</v>
      </c>
      <c r="AY96" s="148" t="s">
        <v>119</v>
      </c>
    </row>
    <row r="97" spans="2:65" s="12" customFormat="1" x14ac:dyDescent="0.2">
      <c r="B97" s="146"/>
      <c r="D97" s="147" t="s">
        <v>130</v>
      </c>
      <c r="E97" s="148" t="s">
        <v>3</v>
      </c>
      <c r="F97" s="149" t="s">
        <v>647</v>
      </c>
      <c r="H97" s="150">
        <v>6.8</v>
      </c>
      <c r="I97" s="151"/>
      <c r="L97" s="146"/>
      <c r="M97" s="152"/>
      <c r="T97" s="153"/>
      <c r="AT97" s="148" t="s">
        <v>130</v>
      </c>
      <c r="AU97" s="148" t="s">
        <v>78</v>
      </c>
      <c r="AV97" s="12" t="s">
        <v>78</v>
      </c>
      <c r="AW97" s="12" t="s">
        <v>30</v>
      </c>
      <c r="AX97" s="12" t="s">
        <v>68</v>
      </c>
      <c r="AY97" s="148" t="s">
        <v>119</v>
      </c>
    </row>
    <row r="98" spans="2:65" s="14" customFormat="1" x14ac:dyDescent="0.2">
      <c r="B98" s="161"/>
      <c r="D98" s="147" t="s">
        <v>130</v>
      </c>
      <c r="E98" s="162" t="s">
        <v>3</v>
      </c>
      <c r="F98" s="163" t="s">
        <v>182</v>
      </c>
      <c r="H98" s="162" t="s">
        <v>3</v>
      </c>
      <c r="I98" s="164"/>
      <c r="L98" s="161"/>
      <c r="M98" s="165"/>
      <c r="T98" s="166"/>
      <c r="AT98" s="162" t="s">
        <v>130</v>
      </c>
      <c r="AU98" s="162" t="s">
        <v>78</v>
      </c>
      <c r="AV98" s="14" t="s">
        <v>76</v>
      </c>
      <c r="AW98" s="14" t="s">
        <v>30</v>
      </c>
      <c r="AX98" s="14" t="s">
        <v>68</v>
      </c>
      <c r="AY98" s="162" t="s">
        <v>119</v>
      </c>
    </row>
    <row r="99" spans="2:65" s="14" customFormat="1" x14ac:dyDescent="0.2">
      <c r="B99" s="161"/>
      <c r="D99" s="147" t="s">
        <v>130</v>
      </c>
      <c r="E99" s="162" t="s">
        <v>3</v>
      </c>
      <c r="F99" s="163" t="s">
        <v>642</v>
      </c>
      <c r="H99" s="162" t="s">
        <v>3</v>
      </c>
      <c r="I99" s="164"/>
      <c r="L99" s="161"/>
      <c r="M99" s="165"/>
      <c r="T99" s="166"/>
      <c r="AT99" s="162" t="s">
        <v>130</v>
      </c>
      <c r="AU99" s="162" t="s">
        <v>78</v>
      </c>
      <c r="AV99" s="14" t="s">
        <v>76</v>
      </c>
      <c r="AW99" s="14" t="s">
        <v>30</v>
      </c>
      <c r="AX99" s="14" t="s">
        <v>68</v>
      </c>
      <c r="AY99" s="162" t="s">
        <v>119</v>
      </c>
    </row>
    <row r="100" spans="2:65" s="12" customFormat="1" x14ac:dyDescent="0.2">
      <c r="B100" s="146"/>
      <c r="D100" s="147" t="s">
        <v>130</v>
      </c>
      <c r="E100" s="148" t="s">
        <v>3</v>
      </c>
      <c r="F100" s="149" t="s">
        <v>648</v>
      </c>
      <c r="H100" s="150">
        <v>-0.4</v>
      </c>
      <c r="I100" s="151"/>
      <c r="L100" s="146"/>
      <c r="M100" s="152"/>
      <c r="T100" s="153"/>
      <c r="AT100" s="148" t="s">
        <v>130</v>
      </c>
      <c r="AU100" s="148" t="s">
        <v>78</v>
      </c>
      <c r="AV100" s="12" t="s">
        <v>78</v>
      </c>
      <c r="AW100" s="12" t="s">
        <v>30</v>
      </c>
      <c r="AX100" s="12" t="s">
        <v>68</v>
      </c>
      <c r="AY100" s="148" t="s">
        <v>119</v>
      </c>
    </row>
    <row r="101" spans="2:65" s="12" customFormat="1" x14ac:dyDescent="0.2">
      <c r="B101" s="146"/>
      <c r="D101" s="147" t="s">
        <v>130</v>
      </c>
      <c r="E101" s="148" t="s">
        <v>3</v>
      </c>
      <c r="F101" s="149" t="s">
        <v>649</v>
      </c>
      <c r="H101" s="150">
        <v>-0.68</v>
      </c>
      <c r="I101" s="151"/>
      <c r="L101" s="146"/>
      <c r="M101" s="152"/>
      <c r="T101" s="153"/>
      <c r="AT101" s="148" t="s">
        <v>130</v>
      </c>
      <c r="AU101" s="148" t="s">
        <v>78</v>
      </c>
      <c r="AV101" s="12" t="s">
        <v>78</v>
      </c>
      <c r="AW101" s="12" t="s">
        <v>30</v>
      </c>
      <c r="AX101" s="12" t="s">
        <v>68</v>
      </c>
      <c r="AY101" s="148" t="s">
        <v>119</v>
      </c>
    </row>
    <row r="102" spans="2:65" s="15" customFormat="1" x14ac:dyDescent="0.2">
      <c r="B102" s="167"/>
      <c r="D102" s="147" t="s">
        <v>130</v>
      </c>
      <c r="E102" s="168" t="s">
        <v>3</v>
      </c>
      <c r="F102" s="169" t="s">
        <v>162</v>
      </c>
      <c r="H102" s="170">
        <v>10.290000000000001</v>
      </c>
      <c r="I102" s="171"/>
      <c r="L102" s="167"/>
      <c r="M102" s="172"/>
      <c r="T102" s="173"/>
      <c r="AT102" s="168" t="s">
        <v>130</v>
      </c>
      <c r="AU102" s="168" t="s">
        <v>78</v>
      </c>
      <c r="AV102" s="15" t="s">
        <v>139</v>
      </c>
      <c r="AW102" s="15" t="s">
        <v>30</v>
      </c>
      <c r="AX102" s="15" t="s">
        <v>68</v>
      </c>
      <c r="AY102" s="168" t="s">
        <v>119</v>
      </c>
    </row>
    <row r="103" spans="2:65" s="14" customFormat="1" x14ac:dyDescent="0.2">
      <c r="B103" s="161"/>
      <c r="D103" s="147" t="s">
        <v>130</v>
      </c>
      <c r="E103" s="162" t="s">
        <v>3</v>
      </c>
      <c r="F103" s="163" t="s">
        <v>184</v>
      </c>
      <c r="H103" s="162" t="s">
        <v>3</v>
      </c>
      <c r="I103" s="164"/>
      <c r="L103" s="161"/>
      <c r="M103" s="165"/>
      <c r="T103" s="166"/>
      <c r="AT103" s="162" t="s">
        <v>130</v>
      </c>
      <c r="AU103" s="162" t="s">
        <v>78</v>
      </c>
      <c r="AV103" s="14" t="s">
        <v>76</v>
      </c>
      <c r="AW103" s="14" t="s">
        <v>30</v>
      </c>
      <c r="AX103" s="14" t="s">
        <v>68</v>
      </c>
      <c r="AY103" s="162" t="s">
        <v>119</v>
      </c>
    </row>
    <row r="104" spans="2:65" s="12" customFormat="1" x14ac:dyDescent="0.2">
      <c r="B104" s="146"/>
      <c r="D104" s="147" t="s">
        <v>130</v>
      </c>
      <c r="E104" s="148" t="s">
        <v>3</v>
      </c>
      <c r="F104" s="149" t="s">
        <v>650</v>
      </c>
      <c r="H104" s="150">
        <v>2.8119999999999998</v>
      </c>
      <c r="I104" s="151"/>
      <c r="L104" s="146"/>
      <c r="M104" s="152"/>
      <c r="T104" s="153"/>
      <c r="AT104" s="148" t="s">
        <v>130</v>
      </c>
      <c r="AU104" s="148" t="s">
        <v>78</v>
      </c>
      <c r="AV104" s="12" t="s">
        <v>78</v>
      </c>
      <c r="AW104" s="12" t="s">
        <v>30</v>
      </c>
      <c r="AX104" s="12" t="s">
        <v>68</v>
      </c>
      <c r="AY104" s="148" t="s">
        <v>119</v>
      </c>
    </row>
    <row r="105" spans="2:65" s="12" customFormat="1" x14ac:dyDescent="0.2">
      <c r="B105" s="146"/>
      <c r="D105" s="147" t="s">
        <v>130</v>
      </c>
      <c r="E105" s="148" t="s">
        <v>3</v>
      </c>
      <c r="F105" s="149" t="s">
        <v>651</v>
      </c>
      <c r="H105" s="150">
        <v>6.8</v>
      </c>
      <c r="I105" s="151"/>
      <c r="L105" s="146"/>
      <c r="M105" s="152"/>
      <c r="T105" s="153"/>
      <c r="AT105" s="148" t="s">
        <v>130</v>
      </c>
      <c r="AU105" s="148" t="s">
        <v>78</v>
      </c>
      <c r="AV105" s="12" t="s">
        <v>78</v>
      </c>
      <c r="AW105" s="12" t="s">
        <v>30</v>
      </c>
      <c r="AX105" s="12" t="s">
        <v>68</v>
      </c>
      <c r="AY105" s="148" t="s">
        <v>119</v>
      </c>
    </row>
    <row r="106" spans="2:65" s="12" customFormat="1" x14ac:dyDescent="0.2">
      <c r="B106" s="146"/>
      <c r="D106" s="147" t="s">
        <v>130</v>
      </c>
      <c r="E106" s="148" t="s">
        <v>3</v>
      </c>
      <c r="F106" s="149" t="s">
        <v>652</v>
      </c>
      <c r="H106" s="150">
        <v>3.01</v>
      </c>
      <c r="I106" s="151"/>
      <c r="L106" s="146"/>
      <c r="M106" s="152"/>
      <c r="T106" s="153"/>
      <c r="AT106" s="148" t="s">
        <v>130</v>
      </c>
      <c r="AU106" s="148" t="s">
        <v>78</v>
      </c>
      <c r="AV106" s="12" t="s">
        <v>78</v>
      </c>
      <c r="AW106" s="12" t="s">
        <v>30</v>
      </c>
      <c r="AX106" s="12" t="s">
        <v>68</v>
      </c>
      <c r="AY106" s="148" t="s">
        <v>119</v>
      </c>
    </row>
    <row r="107" spans="2:65" s="12" customFormat="1" x14ac:dyDescent="0.2">
      <c r="B107" s="146"/>
      <c r="D107" s="147" t="s">
        <v>130</v>
      </c>
      <c r="E107" s="148" t="s">
        <v>3</v>
      </c>
      <c r="F107" s="149" t="s">
        <v>653</v>
      </c>
      <c r="H107" s="150">
        <v>6.8</v>
      </c>
      <c r="I107" s="151"/>
      <c r="L107" s="146"/>
      <c r="M107" s="152"/>
      <c r="T107" s="153"/>
      <c r="AT107" s="148" t="s">
        <v>130</v>
      </c>
      <c r="AU107" s="148" t="s">
        <v>78</v>
      </c>
      <c r="AV107" s="12" t="s">
        <v>78</v>
      </c>
      <c r="AW107" s="12" t="s">
        <v>30</v>
      </c>
      <c r="AX107" s="12" t="s">
        <v>68</v>
      </c>
      <c r="AY107" s="148" t="s">
        <v>119</v>
      </c>
    </row>
    <row r="108" spans="2:65" s="15" customFormat="1" x14ac:dyDescent="0.2">
      <c r="B108" s="167"/>
      <c r="D108" s="147" t="s">
        <v>130</v>
      </c>
      <c r="E108" s="168" t="s">
        <v>3</v>
      </c>
      <c r="F108" s="169" t="s">
        <v>162</v>
      </c>
      <c r="H108" s="170">
        <v>19.422000000000001</v>
      </c>
      <c r="I108" s="171"/>
      <c r="L108" s="167"/>
      <c r="M108" s="172"/>
      <c r="T108" s="173"/>
      <c r="AT108" s="168" t="s">
        <v>130</v>
      </c>
      <c r="AU108" s="168" t="s">
        <v>78</v>
      </c>
      <c r="AV108" s="15" t="s">
        <v>139</v>
      </c>
      <c r="AW108" s="15" t="s">
        <v>30</v>
      </c>
      <c r="AX108" s="15" t="s">
        <v>68</v>
      </c>
      <c r="AY108" s="168" t="s">
        <v>119</v>
      </c>
    </row>
    <row r="109" spans="2:65" s="13" customFormat="1" x14ac:dyDescent="0.2">
      <c r="B109" s="154"/>
      <c r="D109" s="147" t="s">
        <v>130</v>
      </c>
      <c r="E109" s="155" t="s">
        <v>3</v>
      </c>
      <c r="F109" s="156" t="s">
        <v>132</v>
      </c>
      <c r="H109" s="157">
        <v>29.712</v>
      </c>
      <c r="I109" s="158"/>
      <c r="L109" s="154"/>
      <c r="M109" s="159"/>
      <c r="T109" s="160"/>
      <c r="AT109" s="155" t="s">
        <v>130</v>
      </c>
      <c r="AU109" s="155" t="s">
        <v>78</v>
      </c>
      <c r="AV109" s="13" t="s">
        <v>126</v>
      </c>
      <c r="AW109" s="13" t="s">
        <v>30</v>
      </c>
      <c r="AX109" s="13" t="s">
        <v>76</v>
      </c>
      <c r="AY109" s="155" t="s">
        <v>119</v>
      </c>
    </row>
    <row r="110" spans="2:65" s="1" customFormat="1" ht="21.75" customHeight="1" x14ac:dyDescent="0.2">
      <c r="B110" s="128"/>
      <c r="C110" s="129" t="s">
        <v>139</v>
      </c>
      <c r="D110" s="129" t="s">
        <v>121</v>
      </c>
      <c r="E110" s="130" t="s">
        <v>201</v>
      </c>
      <c r="F110" s="131" t="s">
        <v>202</v>
      </c>
      <c r="G110" s="132" t="s">
        <v>155</v>
      </c>
      <c r="H110" s="133">
        <v>49.981000000000002</v>
      </c>
      <c r="I110" s="134"/>
      <c r="J110" s="135">
        <f>ROUND(I110*H110,2)</f>
        <v>0</v>
      </c>
      <c r="K110" s="131" t="s">
        <v>125</v>
      </c>
      <c r="L110" s="33"/>
      <c r="M110" s="136" t="s">
        <v>3</v>
      </c>
      <c r="N110" s="137" t="s">
        <v>39</v>
      </c>
      <c r="P110" s="138">
        <f>O110*H110</f>
        <v>0</v>
      </c>
      <c r="Q110" s="138">
        <v>8.4000000000000003E-4</v>
      </c>
      <c r="R110" s="138">
        <f>Q110*H110</f>
        <v>4.198404E-2</v>
      </c>
      <c r="S110" s="138">
        <v>0</v>
      </c>
      <c r="T110" s="139">
        <f>S110*H110</f>
        <v>0</v>
      </c>
      <c r="AR110" s="140" t="s">
        <v>126</v>
      </c>
      <c r="AT110" s="140" t="s">
        <v>121</v>
      </c>
      <c r="AU110" s="140" t="s">
        <v>78</v>
      </c>
      <c r="AY110" s="18" t="s">
        <v>119</v>
      </c>
      <c r="BE110" s="141">
        <f>IF(N110="základní",J110,0)</f>
        <v>0</v>
      </c>
      <c r="BF110" s="141">
        <f>IF(N110="snížená",J110,0)</f>
        <v>0</v>
      </c>
      <c r="BG110" s="141">
        <f>IF(N110="zákl. přenesená",J110,0)</f>
        <v>0</v>
      </c>
      <c r="BH110" s="141">
        <f>IF(N110="sníž. přenesená",J110,0)</f>
        <v>0</v>
      </c>
      <c r="BI110" s="141">
        <f>IF(N110="nulová",J110,0)</f>
        <v>0</v>
      </c>
      <c r="BJ110" s="18" t="s">
        <v>76</v>
      </c>
      <c r="BK110" s="141">
        <f>ROUND(I110*H110,2)</f>
        <v>0</v>
      </c>
      <c r="BL110" s="18" t="s">
        <v>126</v>
      </c>
      <c r="BM110" s="140" t="s">
        <v>654</v>
      </c>
    </row>
    <row r="111" spans="2:65" s="1" customFormat="1" x14ac:dyDescent="0.2">
      <c r="B111" s="33"/>
      <c r="D111" s="142" t="s">
        <v>128</v>
      </c>
      <c r="F111" s="143" t="s">
        <v>204</v>
      </c>
      <c r="I111" s="144"/>
      <c r="L111" s="33"/>
      <c r="M111" s="145"/>
      <c r="T111" s="54"/>
      <c r="AT111" s="18" t="s">
        <v>128</v>
      </c>
      <c r="AU111" s="18" t="s">
        <v>78</v>
      </c>
    </row>
    <row r="112" spans="2:65" s="12" customFormat="1" x14ac:dyDescent="0.2">
      <c r="B112" s="146"/>
      <c r="D112" s="147" t="s">
        <v>130</v>
      </c>
      <c r="E112" s="148" t="s">
        <v>3</v>
      </c>
      <c r="F112" s="149" t="s">
        <v>655</v>
      </c>
      <c r="H112" s="150">
        <v>11.425000000000001</v>
      </c>
      <c r="I112" s="151"/>
      <c r="L112" s="146"/>
      <c r="M112" s="152"/>
      <c r="T112" s="153"/>
      <c r="AT112" s="148" t="s">
        <v>130</v>
      </c>
      <c r="AU112" s="148" t="s">
        <v>78</v>
      </c>
      <c r="AV112" s="12" t="s">
        <v>78</v>
      </c>
      <c r="AW112" s="12" t="s">
        <v>30</v>
      </c>
      <c r="AX112" s="12" t="s">
        <v>68</v>
      </c>
      <c r="AY112" s="148" t="s">
        <v>119</v>
      </c>
    </row>
    <row r="113" spans="2:65" s="12" customFormat="1" x14ac:dyDescent="0.2">
      <c r="B113" s="146"/>
      <c r="D113" s="147" t="s">
        <v>130</v>
      </c>
      <c r="E113" s="148" t="s">
        <v>3</v>
      </c>
      <c r="F113" s="149" t="s">
        <v>656</v>
      </c>
      <c r="H113" s="150">
        <v>8</v>
      </c>
      <c r="I113" s="151"/>
      <c r="L113" s="146"/>
      <c r="M113" s="152"/>
      <c r="T113" s="153"/>
      <c r="AT113" s="148" t="s">
        <v>130</v>
      </c>
      <c r="AU113" s="148" t="s">
        <v>78</v>
      </c>
      <c r="AV113" s="12" t="s">
        <v>78</v>
      </c>
      <c r="AW113" s="12" t="s">
        <v>30</v>
      </c>
      <c r="AX113" s="12" t="s">
        <v>68</v>
      </c>
      <c r="AY113" s="148" t="s">
        <v>119</v>
      </c>
    </row>
    <row r="114" spans="2:65" s="12" customFormat="1" x14ac:dyDescent="0.2">
      <c r="B114" s="146"/>
      <c r="D114" s="147" t="s">
        <v>130</v>
      </c>
      <c r="E114" s="148" t="s">
        <v>3</v>
      </c>
      <c r="F114" s="149" t="s">
        <v>657</v>
      </c>
      <c r="H114" s="150">
        <v>7.0309999999999997</v>
      </c>
      <c r="I114" s="151"/>
      <c r="L114" s="146"/>
      <c r="M114" s="152"/>
      <c r="T114" s="153"/>
      <c r="AT114" s="148" t="s">
        <v>130</v>
      </c>
      <c r="AU114" s="148" t="s">
        <v>78</v>
      </c>
      <c r="AV114" s="12" t="s">
        <v>78</v>
      </c>
      <c r="AW114" s="12" t="s">
        <v>30</v>
      </c>
      <c r="AX114" s="12" t="s">
        <v>68</v>
      </c>
      <c r="AY114" s="148" t="s">
        <v>119</v>
      </c>
    </row>
    <row r="115" spans="2:65" s="12" customFormat="1" x14ac:dyDescent="0.2">
      <c r="B115" s="146"/>
      <c r="D115" s="147" t="s">
        <v>130</v>
      </c>
      <c r="E115" s="148" t="s">
        <v>3</v>
      </c>
      <c r="F115" s="149" t="s">
        <v>658</v>
      </c>
      <c r="H115" s="150">
        <v>8</v>
      </c>
      <c r="I115" s="151"/>
      <c r="L115" s="146"/>
      <c r="M115" s="152"/>
      <c r="T115" s="153"/>
      <c r="AT115" s="148" t="s">
        <v>130</v>
      </c>
      <c r="AU115" s="148" t="s">
        <v>78</v>
      </c>
      <c r="AV115" s="12" t="s">
        <v>78</v>
      </c>
      <c r="AW115" s="12" t="s">
        <v>30</v>
      </c>
      <c r="AX115" s="12" t="s">
        <v>68</v>
      </c>
      <c r="AY115" s="148" t="s">
        <v>119</v>
      </c>
    </row>
    <row r="116" spans="2:65" s="12" customFormat="1" x14ac:dyDescent="0.2">
      <c r="B116" s="146"/>
      <c r="D116" s="147" t="s">
        <v>130</v>
      </c>
      <c r="E116" s="148" t="s">
        <v>3</v>
      </c>
      <c r="F116" s="149" t="s">
        <v>659</v>
      </c>
      <c r="H116" s="150">
        <v>7.5250000000000004</v>
      </c>
      <c r="I116" s="151"/>
      <c r="L116" s="146"/>
      <c r="M116" s="152"/>
      <c r="T116" s="153"/>
      <c r="AT116" s="148" t="s">
        <v>130</v>
      </c>
      <c r="AU116" s="148" t="s">
        <v>78</v>
      </c>
      <c r="AV116" s="12" t="s">
        <v>78</v>
      </c>
      <c r="AW116" s="12" t="s">
        <v>30</v>
      </c>
      <c r="AX116" s="12" t="s">
        <v>68</v>
      </c>
      <c r="AY116" s="148" t="s">
        <v>119</v>
      </c>
    </row>
    <row r="117" spans="2:65" s="12" customFormat="1" x14ac:dyDescent="0.2">
      <c r="B117" s="146"/>
      <c r="D117" s="147" t="s">
        <v>130</v>
      </c>
      <c r="E117" s="148" t="s">
        <v>3</v>
      </c>
      <c r="F117" s="149" t="s">
        <v>660</v>
      </c>
      <c r="H117" s="150">
        <v>8</v>
      </c>
      <c r="I117" s="151"/>
      <c r="L117" s="146"/>
      <c r="M117" s="152"/>
      <c r="T117" s="153"/>
      <c r="AT117" s="148" t="s">
        <v>130</v>
      </c>
      <c r="AU117" s="148" t="s">
        <v>78</v>
      </c>
      <c r="AV117" s="12" t="s">
        <v>78</v>
      </c>
      <c r="AW117" s="12" t="s">
        <v>30</v>
      </c>
      <c r="AX117" s="12" t="s">
        <v>68</v>
      </c>
      <c r="AY117" s="148" t="s">
        <v>119</v>
      </c>
    </row>
    <row r="118" spans="2:65" s="13" customFormat="1" x14ac:dyDescent="0.2">
      <c r="B118" s="154"/>
      <c r="D118" s="147" t="s">
        <v>130</v>
      </c>
      <c r="E118" s="155" t="s">
        <v>3</v>
      </c>
      <c r="F118" s="156" t="s">
        <v>132</v>
      </c>
      <c r="H118" s="157">
        <v>49.981000000000002</v>
      </c>
      <c r="I118" s="158"/>
      <c r="L118" s="154"/>
      <c r="M118" s="159"/>
      <c r="T118" s="160"/>
      <c r="AT118" s="155" t="s">
        <v>130</v>
      </c>
      <c r="AU118" s="155" t="s">
        <v>78</v>
      </c>
      <c r="AV118" s="13" t="s">
        <v>126</v>
      </c>
      <c r="AW118" s="13" t="s">
        <v>30</v>
      </c>
      <c r="AX118" s="13" t="s">
        <v>76</v>
      </c>
      <c r="AY118" s="155" t="s">
        <v>119</v>
      </c>
    </row>
    <row r="119" spans="2:65" s="1" customFormat="1" ht="24.15" customHeight="1" x14ac:dyDescent="0.2">
      <c r="B119" s="128"/>
      <c r="C119" s="129" t="s">
        <v>126</v>
      </c>
      <c r="D119" s="129" t="s">
        <v>121</v>
      </c>
      <c r="E119" s="130" t="s">
        <v>213</v>
      </c>
      <c r="F119" s="131" t="s">
        <v>214</v>
      </c>
      <c r="G119" s="132" t="s">
        <v>155</v>
      </c>
      <c r="H119" s="133">
        <v>49.981000000000002</v>
      </c>
      <c r="I119" s="134"/>
      <c r="J119" s="135">
        <f>ROUND(I119*H119,2)</f>
        <v>0</v>
      </c>
      <c r="K119" s="131" t="s">
        <v>125</v>
      </c>
      <c r="L119" s="33"/>
      <c r="M119" s="136" t="s">
        <v>3</v>
      </c>
      <c r="N119" s="137" t="s">
        <v>39</v>
      </c>
      <c r="P119" s="138">
        <f>O119*H119</f>
        <v>0</v>
      </c>
      <c r="Q119" s="138">
        <v>0</v>
      </c>
      <c r="R119" s="138">
        <f>Q119*H119</f>
        <v>0</v>
      </c>
      <c r="S119" s="138">
        <v>0</v>
      </c>
      <c r="T119" s="139">
        <f>S119*H119</f>
        <v>0</v>
      </c>
      <c r="AR119" s="140" t="s">
        <v>126</v>
      </c>
      <c r="AT119" s="140" t="s">
        <v>121</v>
      </c>
      <c r="AU119" s="140" t="s">
        <v>78</v>
      </c>
      <c r="AY119" s="18" t="s">
        <v>119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8" t="s">
        <v>76</v>
      </c>
      <c r="BK119" s="141">
        <f>ROUND(I119*H119,2)</f>
        <v>0</v>
      </c>
      <c r="BL119" s="18" t="s">
        <v>126</v>
      </c>
      <c r="BM119" s="140" t="s">
        <v>661</v>
      </c>
    </row>
    <row r="120" spans="2:65" s="1" customFormat="1" x14ac:dyDescent="0.2">
      <c r="B120" s="33"/>
      <c r="D120" s="142" t="s">
        <v>128</v>
      </c>
      <c r="F120" s="143" t="s">
        <v>216</v>
      </c>
      <c r="I120" s="144"/>
      <c r="L120" s="33"/>
      <c r="M120" s="145"/>
      <c r="T120" s="54"/>
      <c r="AT120" s="18" t="s">
        <v>128</v>
      </c>
      <c r="AU120" s="18" t="s">
        <v>78</v>
      </c>
    </row>
    <row r="121" spans="2:65" s="1" customFormat="1" ht="37.799999999999997" customHeight="1" x14ac:dyDescent="0.2">
      <c r="B121" s="128"/>
      <c r="C121" s="129" t="s">
        <v>152</v>
      </c>
      <c r="D121" s="129" t="s">
        <v>121</v>
      </c>
      <c r="E121" s="130" t="s">
        <v>235</v>
      </c>
      <c r="F121" s="131" t="s">
        <v>236</v>
      </c>
      <c r="G121" s="132" t="s">
        <v>168</v>
      </c>
      <c r="H121" s="133">
        <v>12.215999999999999</v>
      </c>
      <c r="I121" s="134"/>
      <c r="J121" s="135">
        <f>ROUND(I121*H121,2)</f>
        <v>0</v>
      </c>
      <c r="K121" s="131" t="s">
        <v>125</v>
      </c>
      <c r="L121" s="33"/>
      <c r="M121" s="136" t="s">
        <v>3</v>
      </c>
      <c r="N121" s="137" t="s">
        <v>39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126</v>
      </c>
      <c r="AT121" s="140" t="s">
        <v>121</v>
      </c>
      <c r="AU121" s="140" t="s">
        <v>78</v>
      </c>
      <c r="AY121" s="18" t="s">
        <v>119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8" t="s">
        <v>76</v>
      </c>
      <c r="BK121" s="141">
        <f>ROUND(I121*H121,2)</f>
        <v>0</v>
      </c>
      <c r="BL121" s="18" t="s">
        <v>126</v>
      </c>
      <c r="BM121" s="140" t="s">
        <v>662</v>
      </c>
    </row>
    <row r="122" spans="2:65" s="1" customFormat="1" x14ac:dyDescent="0.2">
      <c r="B122" s="33"/>
      <c r="D122" s="142" t="s">
        <v>128</v>
      </c>
      <c r="F122" s="143" t="s">
        <v>238</v>
      </c>
      <c r="I122" s="144"/>
      <c r="L122" s="33"/>
      <c r="M122" s="145"/>
      <c r="T122" s="54"/>
      <c r="AT122" s="18" t="s">
        <v>128</v>
      </c>
      <c r="AU122" s="18" t="s">
        <v>78</v>
      </c>
    </row>
    <row r="123" spans="2:65" s="14" customFormat="1" x14ac:dyDescent="0.2">
      <c r="B123" s="161"/>
      <c r="D123" s="147" t="s">
        <v>130</v>
      </c>
      <c r="E123" s="162" t="s">
        <v>3</v>
      </c>
      <c r="F123" s="163" t="s">
        <v>239</v>
      </c>
      <c r="H123" s="162" t="s">
        <v>3</v>
      </c>
      <c r="I123" s="164"/>
      <c r="L123" s="161"/>
      <c r="M123" s="165"/>
      <c r="T123" s="166"/>
      <c r="AT123" s="162" t="s">
        <v>130</v>
      </c>
      <c r="AU123" s="162" t="s">
        <v>78</v>
      </c>
      <c r="AV123" s="14" t="s">
        <v>76</v>
      </c>
      <c r="AW123" s="14" t="s">
        <v>30</v>
      </c>
      <c r="AX123" s="14" t="s">
        <v>68</v>
      </c>
      <c r="AY123" s="162" t="s">
        <v>119</v>
      </c>
    </row>
    <row r="124" spans="2:65" s="12" customFormat="1" x14ac:dyDescent="0.2">
      <c r="B124" s="146"/>
      <c r="D124" s="147" t="s">
        <v>130</v>
      </c>
      <c r="E124" s="148" t="s">
        <v>3</v>
      </c>
      <c r="F124" s="149" t="s">
        <v>663</v>
      </c>
      <c r="H124" s="150">
        <v>6.1079999999999997</v>
      </c>
      <c r="I124" s="151"/>
      <c r="L124" s="146"/>
      <c r="M124" s="152"/>
      <c r="T124" s="153"/>
      <c r="AT124" s="148" t="s">
        <v>130</v>
      </c>
      <c r="AU124" s="148" t="s">
        <v>78</v>
      </c>
      <c r="AV124" s="12" t="s">
        <v>78</v>
      </c>
      <c r="AW124" s="12" t="s">
        <v>30</v>
      </c>
      <c r="AX124" s="12" t="s">
        <v>68</v>
      </c>
      <c r="AY124" s="148" t="s">
        <v>119</v>
      </c>
    </row>
    <row r="125" spans="2:65" s="12" customFormat="1" x14ac:dyDescent="0.2">
      <c r="B125" s="146"/>
      <c r="D125" s="147" t="s">
        <v>130</v>
      </c>
      <c r="E125" s="148" t="s">
        <v>3</v>
      </c>
      <c r="F125" s="149" t="s">
        <v>241</v>
      </c>
      <c r="H125" s="150">
        <v>0</v>
      </c>
      <c r="I125" s="151"/>
      <c r="L125" s="146"/>
      <c r="M125" s="152"/>
      <c r="T125" s="153"/>
      <c r="AT125" s="148" t="s">
        <v>130</v>
      </c>
      <c r="AU125" s="148" t="s">
        <v>78</v>
      </c>
      <c r="AV125" s="12" t="s">
        <v>78</v>
      </c>
      <c r="AW125" s="12" t="s">
        <v>30</v>
      </c>
      <c r="AX125" s="12" t="s">
        <v>68</v>
      </c>
      <c r="AY125" s="148" t="s">
        <v>119</v>
      </c>
    </row>
    <row r="126" spans="2:65" s="15" customFormat="1" x14ac:dyDescent="0.2">
      <c r="B126" s="167"/>
      <c r="D126" s="147" t="s">
        <v>130</v>
      </c>
      <c r="E126" s="168" t="s">
        <v>3</v>
      </c>
      <c r="F126" s="169" t="s">
        <v>162</v>
      </c>
      <c r="H126" s="170">
        <v>6.1079999999999997</v>
      </c>
      <c r="I126" s="171"/>
      <c r="L126" s="167"/>
      <c r="M126" s="172"/>
      <c r="T126" s="173"/>
      <c r="AT126" s="168" t="s">
        <v>130</v>
      </c>
      <c r="AU126" s="168" t="s">
        <v>78</v>
      </c>
      <c r="AV126" s="15" t="s">
        <v>139</v>
      </c>
      <c r="AW126" s="15" t="s">
        <v>30</v>
      </c>
      <c r="AX126" s="15" t="s">
        <v>68</v>
      </c>
      <c r="AY126" s="168" t="s">
        <v>119</v>
      </c>
    </row>
    <row r="127" spans="2:65" s="14" customFormat="1" x14ac:dyDescent="0.2">
      <c r="B127" s="161"/>
      <c r="D127" s="147" t="s">
        <v>130</v>
      </c>
      <c r="E127" s="162" t="s">
        <v>3</v>
      </c>
      <c r="F127" s="163" t="s">
        <v>242</v>
      </c>
      <c r="H127" s="162" t="s">
        <v>3</v>
      </c>
      <c r="I127" s="164"/>
      <c r="L127" s="161"/>
      <c r="M127" s="165"/>
      <c r="T127" s="166"/>
      <c r="AT127" s="162" t="s">
        <v>130</v>
      </c>
      <c r="AU127" s="162" t="s">
        <v>78</v>
      </c>
      <c r="AV127" s="14" t="s">
        <v>76</v>
      </c>
      <c r="AW127" s="14" t="s">
        <v>30</v>
      </c>
      <c r="AX127" s="14" t="s">
        <v>68</v>
      </c>
      <c r="AY127" s="162" t="s">
        <v>119</v>
      </c>
    </row>
    <row r="128" spans="2:65" s="12" customFormat="1" x14ac:dyDescent="0.2">
      <c r="B128" s="146"/>
      <c r="D128" s="147" t="s">
        <v>130</v>
      </c>
      <c r="E128" s="148" t="s">
        <v>3</v>
      </c>
      <c r="F128" s="149" t="s">
        <v>663</v>
      </c>
      <c r="H128" s="150">
        <v>6.1079999999999997</v>
      </c>
      <c r="I128" s="151"/>
      <c r="L128" s="146"/>
      <c r="M128" s="152"/>
      <c r="T128" s="153"/>
      <c r="AT128" s="148" t="s">
        <v>130</v>
      </c>
      <c r="AU128" s="148" t="s">
        <v>78</v>
      </c>
      <c r="AV128" s="12" t="s">
        <v>78</v>
      </c>
      <c r="AW128" s="12" t="s">
        <v>30</v>
      </c>
      <c r="AX128" s="12" t="s">
        <v>68</v>
      </c>
      <c r="AY128" s="148" t="s">
        <v>119</v>
      </c>
    </row>
    <row r="129" spans="2:65" s="12" customFormat="1" x14ac:dyDescent="0.2">
      <c r="B129" s="146"/>
      <c r="D129" s="147" t="s">
        <v>130</v>
      </c>
      <c r="E129" s="148" t="s">
        <v>3</v>
      </c>
      <c r="F129" s="149" t="s">
        <v>241</v>
      </c>
      <c r="H129" s="150">
        <v>0</v>
      </c>
      <c r="I129" s="151"/>
      <c r="L129" s="146"/>
      <c r="M129" s="152"/>
      <c r="T129" s="153"/>
      <c r="AT129" s="148" t="s">
        <v>130</v>
      </c>
      <c r="AU129" s="148" t="s">
        <v>78</v>
      </c>
      <c r="AV129" s="12" t="s">
        <v>78</v>
      </c>
      <c r="AW129" s="12" t="s">
        <v>30</v>
      </c>
      <c r="AX129" s="12" t="s">
        <v>68</v>
      </c>
      <c r="AY129" s="148" t="s">
        <v>119</v>
      </c>
    </row>
    <row r="130" spans="2:65" s="15" customFormat="1" x14ac:dyDescent="0.2">
      <c r="B130" s="167"/>
      <c r="D130" s="147" t="s">
        <v>130</v>
      </c>
      <c r="E130" s="168" t="s">
        <v>3</v>
      </c>
      <c r="F130" s="169" t="s">
        <v>162</v>
      </c>
      <c r="H130" s="170">
        <v>6.1079999999999997</v>
      </c>
      <c r="I130" s="171"/>
      <c r="L130" s="167"/>
      <c r="M130" s="172"/>
      <c r="T130" s="173"/>
      <c r="AT130" s="168" t="s">
        <v>130</v>
      </c>
      <c r="AU130" s="168" t="s">
        <v>78</v>
      </c>
      <c r="AV130" s="15" t="s">
        <v>139</v>
      </c>
      <c r="AW130" s="15" t="s">
        <v>30</v>
      </c>
      <c r="AX130" s="15" t="s">
        <v>68</v>
      </c>
      <c r="AY130" s="168" t="s">
        <v>119</v>
      </c>
    </row>
    <row r="131" spans="2:65" s="13" customFormat="1" x14ac:dyDescent="0.2">
      <c r="B131" s="154"/>
      <c r="D131" s="147" t="s">
        <v>130</v>
      </c>
      <c r="E131" s="155" t="s">
        <v>3</v>
      </c>
      <c r="F131" s="156" t="s">
        <v>132</v>
      </c>
      <c r="H131" s="157">
        <v>12.215999999999999</v>
      </c>
      <c r="I131" s="158"/>
      <c r="L131" s="154"/>
      <c r="M131" s="159"/>
      <c r="T131" s="160"/>
      <c r="AT131" s="155" t="s">
        <v>130</v>
      </c>
      <c r="AU131" s="155" t="s">
        <v>78</v>
      </c>
      <c r="AV131" s="13" t="s">
        <v>126</v>
      </c>
      <c r="AW131" s="13" t="s">
        <v>30</v>
      </c>
      <c r="AX131" s="13" t="s">
        <v>76</v>
      </c>
      <c r="AY131" s="155" t="s">
        <v>119</v>
      </c>
    </row>
    <row r="132" spans="2:65" s="1" customFormat="1" ht="37.799999999999997" customHeight="1" x14ac:dyDescent="0.2">
      <c r="B132" s="128"/>
      <c r="C132" s="129" t="s">
        <v>165</v>
      </c>
      <c r="D132" s="129" t="s">
        <v>121</v>
      </c>
      <c r="E132" s="130" t="s">
        <v>244</v>
      </c>
      <c r="F132" s="131" t="s">
        <v>245</v>
      </c>
      <c r="G132" s="132" t="s">
        <v>168</v>
      </c>
      <c r="H132" s="133">
        <v>23.603999999999999</v>
      </c>
      <c r="I132" s="134"/>
      <c r="J132" s="135">
        <f>ROUND(I132*H132,2)</f>
        <v>0</v>
      </c>
      <c r="K132" s="131" t="s">
        <v>125</v>
      </c>
      <c r="L132" s="33"/>
      <c r="M132" s="136" t="s">
        <v>3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126</v>
      </c>
      <c r="AT132" s="140" t="s">
        <v>121</v>
      </c>
      <c r="AU132" s="140" t="s">
        <v>78</v>
      </c>
      <c r="AY132" s="18" t="s">
        <v>119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76</v>
      </c>
      <c r="BK132" s="141">
        <f>ROUND(I132*H132,2)</f>
        <v>0</v>
      </c>
      <c r="BL132" s="18" t="s">
        <v>126</v>
      </c>
      <c r="BM132" s="140" t="s">
        <v>664</v>
      </c>
    </row>
    <row r="133" spans="2:65" s="1" customFormat="1" x14ac:dyDescent="0.2">
      <c r="B133" s="33"/>
      <c r="D133" s="142" t="s">
        <v>128</v>
      </c>
      <c r="F133" s="143" t="s">
        <v>247</v>
      </c>
      <c r="I133" s="144"/>
      <c r="L133" s="33"/>
      <c r="M133" s="145"/>
      <c r="T133" s="54"/>
      <c r="AT133" s="18" t="s">
        <v>128</v>
      </c>
      <c r="AU133" s="18" t="s">
        <v>78</v>
      </c>
    </row>
    <row r="134" spans="2:65" s="14" customFormat="1" x14ac:dyDescent="0.2">
      <c r="B134" s="161"/>
      <c r="D134" s="147" t="s">
        <v>130</v>
      </c>
      <c r="E134" s="162" t="s">
        <v>3</v>
      </c>
      <c r="F134" s="163" t="s">
        <v>248</v>
      </c>
      <c r="H134" s="162" t="s">
        <v>3</v>
      </c>
      <c r="I134" s="164"/>
      <c r="L134" s="161"/>
      <c r="M134" s="165"/>
      <c r="T134" s="166"/>
      <c r="AT134" s="162" t="s">
        <v>130</v>
      </c>
      <c r="AU134" s="162" t="s">
        <v>78</v>
      </c>
      <c r="AV134" s="14" t="s">
        <v>76</v>
      </c>
      <c r="AW134" s="14" t="s">
        <v>30</v>
      </c>
      <c r="AX134" s="14" t="s">
        <v>68</v>
      </c>
      <c r="AY134" s="162" t="s">
        <v>119</v>
      </c>
    </row>
    <row r="135" spans="2:65" s="12" customFormat="1" x14ac:dyDescent="0.2">
      <c r="B135" s="146"/>
      <c r="D135" s="147" t="s">
        <v>130</v>
      </c>
      <c r="E135" s="148" t="s">
        <v>3</v>
      </c>
      <c r="F135" s="149" t="s">
        <v>646</v>
      </c>
      <c r="H135" s="150">
        <v>4.57</v>
      </c>
      <c r="I135" s="151"/>
      <c r="L135" s="146"/>
      <c r="M135" s="152"/>
      <c r="T135" s="153"/>
      <c r="AT135" s="148" t="s">
        <v>130</v>
      </c>
      <c r="AU135" s="148" t="s">
        <v>78</v>
      </c>
      <c r="AV135" s="12" t="s">
        <v>78</v>
      </c>
      <c r="AW135" s="12" t="s">
        <v>30</v>
      </c>
      <c r="AX135" s="12" t="s">
        <v>68</v>
      </c>
      <c r="AY135" s="148" t="s">
        <v>119</v>
      </c>
    </row>
    <row r="136" spans="2:65" s="12" customFormat="1" x14ac:dyDescent="0.2">
      <c r="B136" s="146"/>
      <c r="D136" s="147" t="s">
        <v>130</v>
      </c>
      <c r="E136" s="148" t="s">
        <v>3</v>
      </c>
      <c r="F136" s="149" t="s">
        <v>647</v>
      </c>
      <c r="H136" s="150">
        <v>6.8</v>
      </c>
      <c r="I136" s="151"/>
      <c r="L136" s="146"/>
      <c r="M136" s="152"/>
      <c r="T136" s="153"/>
      <c r="AT136" s="148" t="s">
        <v>130</v>
      </c>
      <c r="AU136" s="148" t="s">
        <v>78</v>
      </c>
      <c r="AV136" s="12" t="s">
        <v>78</v>
      </c>
      <c r="AW136" s="12" t="s">
        <v>30</v>
      </c>
      <c r="AX136" s="12" t="s">
        <v>68</v>
      </c>
      <c r="AY136" s="148" t="s">
        <v>119</v>
      </c>
    </row>
    <row r="137" spans="2:65" s="14" customFormat="1" x14ac:dyDescent="0.2">
      <c r="B137" s="161"/>
      <c r="D137" s="147" t="s">
        <v>130</v>
      </c>
      <c r="E137" s="162" t="s">
        <v>3</v>
      </c>
      <c r="F137" s="163" t="s">
        <v>182</v>
      </c>
      <c r="H137" s="162" t="s">
        <v>3</v>
      </c>
      <c r="I137" s="164"/>
      <c r="L137" s="161"/>
      <c r="M137" s="165"/>
      <c r="T137" s="166"/>
      <c r="AT137" s="162" t="s">
        <v>130</v>
      </c>
      <c r="AU137" s="162" t="s">
        <v>78</v>
      </c>
      <c r="AV137" s="14" t="s">
        <v>76</v>
      </c>
      <c r="AW137" s="14" t="s">
        <v>30</v>
      </c>
      <c r="AX137" s="14" t="s">
        <v>68</v>
      </c>
      <c r="AY137" s="162" t="s">
        <v>119</v>
      </c>
    </row>
    <row r="138" spans="2:65" s="14" customFormat="1" x14ac:dyDescent="0.2">
      <c r="B138" s="161"/>
      <c r="D138" s="147" t="s">
        <v>130</v>
      </c>
      <c r="E138" s="162" t="s">
        <v>3</v>
      </c>
      <c r="F138" s="163" t="s">
        <v>642</v>
      </c>
      <c r="H138" s="162" t="s">
        <v>3</v>
      </c>
      <c r="I138" s="164"/>
      <c r="L138" s="161"/>
      <c r="M138" s="165"/>
      <c r="T138" s="166"/>
      <c r="AT138" s="162" t="s">
        <v>130</v>
      </c>
      <c r="AU138" s="162" t="s">
        <v>78</v>
      </c>
      <c r="AV138" s="14" t="s">
        <v>76</v>
      </c>
      <c r="AW138" s="14" t="s">
        <v>30</v>
      </c>
      <c r="AX138" s="14" t="s">
        <v>68</v>
      </c>
      <c r="AY138" s="162" t="s">
        <v>119</v>
      </c>
    </row>
    <row r="139" spans="2:65" s="12" customFormat="1" x14ac:dyDescent="0.2">
      <c r="B139" s="146"/>
      <c r="D139" s="147" t="s">
        <v>130</v>
      </c>
      <c r="E139" s="148" t="s">
        <v>3</v>
      </c>
      <c r="F139" s="149" t="s">
        <v>648</v>
      </c>
      <c r="H139" s="150">
        <v>-0.4</v>
      </c>
      <c r="I139" s="151"/>
      <c r="L139" s="146"/>
      <c r="M139" s="152"/>
      <c r="T139" s="153"/>
      <c r="AT139" s="148" t="s">
        <v>130</v>
      </c>
      <c r="AU139" s="148" t="s">
        <v>78</v>
      </c>
      <c r="AV139" s="12" t="s">
        <v>78</v>
      </c>
      <c r="AW139" s="12" t="s">
        <v>30</v>
      </c>
      <c r="AX139" s="12" t="s">
        <v>68</v>
      </c>
      <c r="AY139" s="148" t="s">
        <v>119</v>
      </c>
    </row>
    <row r="140" spans="2:65" s="12" customFormat="1" x14ac:dyDescent="0.2">
      <c r="B140" s="146"/>
      <c r="D140" s="147" t="s">
        <v>130</v>
      </c>
      <c r="E140" s="148" t="s">
        <v>3</v>
      </c>
      <c r="F140" s="149" t="s">
        <v>649</v>
      </c>
      <c r="H140" s="150">
        <v>-0.68</v>
      </c>
      <c r="I140" s="151"/>
      <c r="L140" s="146"/>
      <c r="M140" s="152"/>
      <c r="T140" s="153"/>
      <c r="AT140" s="148" t="s">
        <v>130</v>
      </c>
      <c r="AU140" s="148" t="s">
        <v>78</v>
      </c>
      <c r="AV140" s="12" t="s">
        <v>78</v>
      </c>
      <c r="AW140" s="12" t="s">
        <v>30</v>
      </c>
      <c r="AX140" s="12" t="s">
        <v>68</v>
      </c>
      <c r="AY140" s="148" t="s">
        <v>119</v>
      </c>
    </row>
    <row r="141" spans="2:65" s="15" customFormat="1" x14ac:dyDescent="0.2">
      <c r="B141" s="167"/>
      <c r="D141" s="147" t="s">
        <v>130</v>
      </c>
      <c r="E141" s="168" t="s">
        <v>3</v>
      </c>
      <c r="F141" s="169" t="s">
        <v>162</v>
      </c>
      <c r="H141" s="170">
        <v>10.290000000000001</v>
      </c>
      <c r="I141" s="171"/>
      <c r="L141" s="167"/>
      <c r="M141" s="172"/>
      <c r="T141" s="173"/>
      <c r="AT141" s="168" t="s">
        <v>130</v>
      </c>
      <c r="AU141" s="168" t="s">
        <v>78</v>
      </c>
      <c r="AV141" s="15" t="s">
        <v>139</v>
      </c>
      <c r="AW141" s="15" t="s">
        <v>30</v>
      </c>
      <c r="AX141" s="15" t="s">
        <v>68</v>
      </c>
      <c r="AY141" s="168" t="s">
        <v>119</v>
      </c>
    </row>
    <row r="142" spans="2:65" s="14" customFormat="1" x14ac:dyDescent="0.2">
      <c r="B142" s="161"/>
      <c r="D142" s="147" t="s">
        <v>130</v>
      </c>
      <c r="E142" s="162" t="s">
        <v>3</v>
      </c>
      <c r="F142" s="163" t="s">
        <v>184</v>
      </c>
      <c r="H142" s="162" t="s">
        <v>3</v>
      </c>
      <c r="I142" s="164"/>
      <c r="L142" s="161"/>
      <c r="M142" s="165"/>
      <c r="T142" s="166"/>
      <c r="AT142" s="162" t="s">
        <v>130</v>
      </c>
      <c r="AU142" s="162" t="s">
        <v>78</v>
      </c>
      <c r="AV142" s="14" t="s">
        <v>76</v>
      </c>
      <c r="AW142" s="14" t="s">
        <v>30</v>
      </c>
      <c r="AX142" s="14" t="s">
        <v>68</v>
      </c>
      <c r="AY142" s="162" t="s">
        <v>119</v>
      </c>
    </row>
    <row r="143" spans="2:65" s="12" customFormat="1" x14ac:dyDescent="0.2">
      <c r="B143" s="146"/>
      <c r="D143" s="147" t="s">
        <v>130</v>
      </c>
      <c r="E143" s="148" t="s">
        <v>3</v>
      </c>
      <c r="F143" s="149" t="s">
        <v>650</v>
      </c>
      <c r="H143" s="150">
        <v>2.8119999999999998</v>
      </c>
      <c r="I143" s="151"/>
      <c r="L143" s="146"/>
      <c r="M143" s="152"/>
      <c r="T143" s="153"/>
      <c r="AT143" s="148" t="s">
        <v>130</v>
      </c>
      <c r="AU143" s="148" t="s">
        <v>78</v>
      </c>
      <c r="AV143" s="12" t="s">
        <v>78</v>
      </c>
      <c r="AW143" s="12" t="s">
        <v>30</v>
      </c>
      <c r="AX143" s="12" t="s">
        <v>68</v>
      </c>
      <c r="AY143" s="148" t="s">
        <v>119</v>
      </c>
    </row>
    <row r="144" spans="2:65" s="12" customFormat="1" x14ac:dyDescent="0.2">
      <c r="B144" s="146"/>
      <c r="D144" s="147" t="s">
        <v>130</v>
      </c>
      <c r="E144" s="148" t="s">
        <v>3</v>
      </c>
      <c r="F144" s="149" t="s">
        <v>651</v>
      </c>
      <c r="H144" s="150">
        <v>6.8</v>
      </c>
      <c r="I144" s="151"/>
      <c r="L144" s="146"/>
      <c r="M144" s="152"/>
      <c r="T144" s="153"/>
      <c r="AT144" s="148" t="s">
        <v>130</v>
      </c>
      <c r="AU144" s="148" t="s">
        <v>78</v>
      </c>
      <c r="AV144" s="12" t="s">
        <v>78</v>
      </c>
      <c r="AW144" s="12" t="s">
        <v>30</v>
      </c>
      <c r="AX144" s="12" t="s">
        <v>68</v>
      </c>
      <c r="AY144" s="148" t="s">
        <v>119</v>
      </c>
    </row>
    <row r="145" spans="2:65" s="12" customFormat="1" x14ac:dyDescent="0.2">
      <c r="B145" s="146"/>
      <c r="D145" s="147" t="s">
        <v>130</v>
      </c>
      <c r="E145" s="148" t="s">
        <v>3</v>
      </c>
      <c r="F145" s="149" t="s">
        <v>652</v>
      </c>
      <c r="H145" s="150">
        <v>3.01</v>
      </c>
      <c r="I145" s="151"/>
      <c r="L145" s="146"/>
      <c r="M145" s="152"/>
      <c r="T145" s="153"/>
      <c r="AT145" s="148" t="s">
        <v>130</v>
      </c>
      <c r="AU145" s="148" t="s">
        <v>78</v>
      </c>
      <c r="AV145" s="12" t="s">
        <v>78</v>
      </c>
      <c r="AW145" s="12" t="s">
        <v>30</v>
      </c>
      <c r="AX145" s="12" t="s">
        <v>68</v>
      </c>
      <c r="AY145" s="148" t="s">
        <v>119</v>
      </c>
    </row>
    <row r="146" spans="2:65" s="12" customFormat="1" x14ac:dyDescent="0.2">
      <c r="B146" s="146"/>
      <c r="D146" s="147" t="s">
        <v>130</v>
      </c>
      <c r="E146" s="148" t="s">
        <v>3</v>
      </c>
      <c r="F146" s="149" t="s">
        <v>653</v>
      </c>
      <c r="H146" s="150">
        <v>6.8</v>
      </c>
      <c r="I146" s="151"/>
      <c r="L146" s="146"/>
      <c r="M146" s="152"/>
      <c r="T146" s="153"/>
      <c r="AT146" s="148" t="s">
        <v>130</v>
      </c>
      <c r="AU146" s="148" t="s">
        <v>78</v>
      </c>
      <c r="AV146" s="12" t="s">
        <v>78</v>
      </c>
      <c r="AW146" s="12" t="s">
        <v>30</v>
      </c>
      <c r="AX146" s="12" t="s">
        <v>68</v>
      </c>
      <c r="AY146" s="148" t="s">
        <v>119</v>
      </c>
    </row>
    <row r="147" spans="2:65" s="15" customFormat="1" x14ac:dyDescent="0.2">
      <c r="B147" s="167"/>
      <c r="D147" s="147" t="s">
        <v>130</v>
      </c>
      <c r="E147" s="168" t="s">
        <v>3</v>
      </c>
      <c r="F147" s="169" t="s">
        <v>162</v>
      </c>
      <c r="H147" s="170">
        <v>19.422000000000001</v>
      </c>
      <c r="I147" s="171"/>
      <c r="L147" s="167"/>
      <c r="M147" s="172"/>
      <c r="T147" s="173"/>
      <c r="AT147" s="168" t="s">
        <v>130</v>
      </c>
      <c r="AU147" s="168" t="s">
        <v>78</v>
      </c>
      <c r="AV147" s="15" t="s">
        <v>139</v>
      </c>
      <c r="AW147" s="15" t="s">
        <v>30</v>
      </c>
      <c r="AX147" s="15" t="s">
        <v>68</v>
      </c>
      <c r="AY147" s="168" t="s">
        <v>119</v>
      </c>
    </row>
    <row r="148" spans="2:65" s="12" customFormat="1" x14ac:dyDescent="0.2">
      <c r="B148" s="146"/>
      <c r="D148" s="147" t="s">
        <v>130</v>
      </c>
      <c r="E148" s="148" t="s">
        <v>3</v>
      </c>
      <c r="F148" s="149" t="s">
        <v>665</v>
      </c>
      <c r="H148" s="150">
        <v>-6.1079999999999997</v>
      </c>
      <c r="I148" s="151"/>
      <c r="L148" s="146"/>
      <c r="M148" s="152"/>
      <c r="T148" s="153"/>
      <c r="AT148" s="148" t="s">
        <v>130</v>
      </c>
      <c r="AU148" s="148" t="s">
        <v>78</v>
      </c>
      <c r="AV148" s="12" t="s">
        <v>78</v>
      </c>
      <c r="AW148" s="12" t="s">
        <v>30</v>
      </c>
      <c r="AX148" s="12" t="s">
        <v>68</v>
      </c>
      <c r="AY148" s="148" t="s">
        <v>119</v>
      </c>
    </row>
    <row r="149" spans="2:65" s="15" customFormat="1" x14ac:dyDescent="0.2">
      <c r="B149" s="167"/>
      <c r="D149" s="147" t="s">
        <v>130</v>
      </c>
      <c r="E149" s="168" t="s">
        <v>3</v>
      </c>
      <c r="F149" s="169" t="s">
        <v>162</v>
      </c>
      <c r="H149" s="170">
        <v>-6.1079999999999997</v>
      </c>
      <c r="I149" s="171"/>
      <c r="L149" s="167"/>
      <c r="M149" s="172"/>
      <c r="T149" s="173"/>
      <c r="AT149" s="168" t="s">
        <v>130</v>
      </c>
      <c r="AU149" s="168" t="s">
        <v>78</v>
      </c>
      <c r="AV149" s="15" t="s">
        <v>139</v>
      </c>
      <c r="AW149" s="15" t="s">
        <v>30</v>
      </c>
      <c r="AX149" s="15" t="s">
        <v>68</v>
      </c>
      <c r="AY149" s="168" t="s">
        <v>119</v>
      </c>
    </row>
    <row r="150" spans="2:65" s="13" customFormat="1" x14ac:dyDescent="0.2">
      <c r="B150" s="154"/>
      <c r="D150" s="147" t="s">
        <v>130</v>
      </c>
      <c r="E150" s="155" t="s">
        <v>3</v>
      </c>
      <c r="F150" s="156" t="s">
        <v>132</v>
      </c>
      <c r="H150" s="157">
        <v>23.603999999999999</v>
      </c>
      <c r="I150" s="158"/>
      <c r="L150" s="154"/>
      <c r="M150" s="159"/>
      <c r="T150" s="160"/>
      <c r="AT150" s="155" t="s">
        <v>130</v>
      </c>
      <c r="AU150" s="155" t="s">
        <v>78</v>
      </c>
      <c r="AV150" s="13" t="s">
        <v>126</v>
      </c>
      <c r="AW150" s="13" t="s">
        <v>30</v>
      </c>
      <c r="AX150" s="13" t="s">
        <v>76</v>
      </c>
      <c r="AY150" s="155" t="s">
        <v>119</v>
      </c>
    </row>
    <row r="151" spans="2:65" s="1" customFormat="1" ht="37.799999999999997" customHeight="1" x14ac:dyDescent="0.2">
      <c r="B151" s="128"/>
      <c r="C151" s="129" t="s">
        <v>176</v>
      </c>
      <c r="D151" s="129" t="s">
        <v>121</v>
      </c>
      <c r="E151" s="130" t="s">
        <v>251</v>
      </c>
      <c r="F151" s="131" t="s">
        <v>252</v>
      </c>
      <c r="G151" s="132" t="s">
        <v>168</v>
      </c>
      <c r="H151" s="133">
        <v>23.603999999999999</v>
      </c>
      <c r="I151" s="134"/>
      <c r="J151" s="135">
        <f>ROUND(I151*H151,2)</f>
        <v>0</v>
      </c>
      <c r="K151" s="131" t="s">
        <v>125</v>
      </c>
      <c r="L151" s="33"/>
      <c r="M151" s="136" t="s">
        <v>3</v>
      </c>
      <c r="N151" s="137" t="s">
        <v>39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126</v>
      </c>
      <c r="AT151" s="140" t="s">
        <v>121</v>
      </c>
      <c r="AU151" s="140" t="s">
        <v>78</v>
      </c>
      <c r="AY151" s="18" t="s">
        <v>119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8" t="s">
        <v>76</v>
      </c>
      <c r="BK151" s="141">
        <f>ROUND(I151*H151,2)</f>
        <v>0</v>
      </c>
      <c r="BL151" s="18" t="s">
        <v>126</v>
      </c>
      <c r="BM151" s="140" t="s">
        <v>666</v>
      </c>
    </row>
    <row r="152" spans="2:65" s="1" customFormat="1" x14ac:dyDescent="0.2">
      <c r="B152" s="33"/>
      <c r="D152" s="142" t="s">
        <v>128</v>
      </c>
      <c r="F152" s="143" t="s">
        <v>254</v>
      </c>
      <c r="I152" s="144"/>
      <c r="L152" s="33"/>
      <c r="M152" s="145"/>
      <c r="T152" s="54"/>
      <c r="AT152" s="18" t="s">
        <v>128</v>
      </c>
      <c r="AU152" s="18" t="s">
        <v>78</v>
      </c>
    </row>
    <row r="153" spans="2:65" s="14" customFormat="1" x14ac:dyDescent="0.2">
      <c r="B153" s="161"/>
      <c r="D153" s="147" t="s">
        <v>130</v>
      </c>
      <c r="E153" s="162" t="s">
        <v>3</v>
      </c>
      <c r="F153" s="163" t="s">
        <v>248</v>
      </c>
      <c r="H153" s="162" t="s">
        <v>3</v>
      </c>
      <c r="I153" s="164"/>
      <c r="L153" s="161"/>
      <c r="M153" s="165"/>
      <c r="T153" s="166"/>
      <c r="AT153" s="162" t="s">
        <v>130</v>
      </c>
      <c r="AU153" s="162" t="s">
        <v>78</v>
      </c>
      <c r="AV153" s="14" t="s">
        <v>76</v>
      </c>
      <c r="AW153" s="14" t="s">
        <v>30</v>
      </c>
      <c r="AX153" s="14" t="s">
        <v>68</v>
      </c>
      <c r="AY153" s="162" t="s">
        <v>119</v>
      </c>
    </row>
    <row r="154" spans="2:65" s="12" customFormat="1" x14ac:dyDescent="0.2">
      <c r="B154" s="146"/>
      <c r="D154" s="147" t="s">
        <v>130</v>
      </c>
      <c r="E154" s="148" t="s">
        <v>3</v>
      </c>
      <c r="F154" s="149" t="s">
        <v>646</v>
      </c>
      <c r="H154" s="150">
        <v>4.57</v>
      </c>
      <c r="I154" s="151"/>
      <c r="L154" s="146"/>
      <c r="M154" s="152"/>
      <c r="T154" s="153"/>
      <c r="AT154" s="148" t="s">
        <v>130</v>
      </c>
      <c r="AU154" s="148" t="s">
        <v>78</v>
      </c>
      <c r="AV154" s="12" t="s">
        <v>78</v>
      </c>
      <c r="AW154" s="12" t="s">
        <v>30</v>
      </c>
      <c r="AX154" s="12" t="s">
        <v>68</v>
      </c>
      <c r="AY154" s="148" t="s">
        <v>119</v>
      </c>
    </row>
    <row r="155" spans="2:65" s="12" customFormat="1" x14ac:dyDescent="0.2">
      <c r="B155" s="146"/>
      <c r="D155" s="147" t="s">
        <v>130</v>
      </c>
      <c r="E155" s="148" t="s">
        <v>3</v>
      </c>
      <c r="F155" s="149" t="s">
        <v>647</v>
      </c>
      <c r="H155" s="150">
        <v>6.8</v>
      </c>
      <c r="I155" s="151"/>
      <c r="L155" s="146"/>
      <c r="M155" s="152"/>
      <c r="T155" s="153"/>
      <c r="AT155" s="148" t="s">
        <v>130</v>
      </c>
      <c r="AU155" s="148" t="s">
        <v>78</v>
      </c>
      <c r="AV155" s="12" t="s">
        <v>78</v>
      </c>
      <c r="AW155" s="12" t="s">
        <v>30</v>
      </c>
      <c r="AX155" s="12" t="s">
        <v>68</v>
      </c>
      <c r="AY155" s="148" t="s">
        <v>119</v>
      </c>
    </row>
    <row r="156" spans="2:65" s="14" customFormat="1" x14ac:dyDescent="0.2">
      <c r="B156" s="161"/>
      <c r="D156" s="147" t="s">
        <v>130</v>
      </c>
      <c r="E156" s="162" t="s">
        <v>3</v>
      </c>
      <c r="F156" s="163" t="s">
        <v>182</v>
      </c>
      <c r="H156" s="162" t="s">
        <v>3</v>
      </c>
      <c r="I156" s="164"/>
      <c r="L156" s="161"/>
      <c r="M156" s="165"/>
      <c r="T156" s="166"/>
      <c r="AT156" s="162" t="s">
        <v>130</v>
      </c>
      <c r="AU156" s="162" t="s">
        <v>78</v>
      </c>
      <c r="AV156" s="14" t="s">
        <v>76</v>
      </c>
      <c r="AW156" s="14" t="s">
        <v>30</v>
      </c>
      <c r="AX156" s="14" t="s">
        <v>68</v>
      </c>
      <c r="AY156" s="162" t="s">
        <v>119</v>
      </c>
    </row>
    <row r="157" spans="2:65" s="14" customFormat="1" x14ac:dyDescent="0.2">
      <c r="B157" s="161"/>
      <c r="D157" s="147" t="s">
        <v>130</v>
      </c>
      <c r="E157" s="162" t="s">
        <v>3</v>
      </c>
      <c r="F157" s="163" t="s">
        <v>642</v>
      </c>
      <c r="H157" s="162" t="s">
        <v>3</v>
      </c>
      <c r="I157" s="164"/>
      <c r="L157" s="161"/>
      <c r="M157" s="165"/>
      <c r="T157" s="166"/>
      <c r="AT157" s="162" t="s">
        <v>130</v>
      </c>
      <c r="AU157" s="162" t="s">
        <v>78</v>
      </c>
      <c r="AV157" s="14" t="s">
        <v>76</v>
      </c>
      <c r="AW157" s="14" t="s">
        <v>30</v>
      </c>
      <c r="AX157" s="14" t="s">
        <v>68</v>
      </c>
      <c r="AY157" s="162" t="s">
        <v>119</v>
      </c>
    </row>
    <row r="158" spans="2:65" s="12" customFormat="1" x14ac:dyDescent="0.2">
      <c r="B158" s="146"/>
      <c r="D158" s="147" t="s">
        <v>130</v>
      </c>
      <c r="E158" s="148" t="s">
        <v>3</v>
      </c>
      <c r="F158" s="149" t="s">
        <v>648</v>
      </c>
      <c r="H158" s="150">
        <v>-0.4</v>
      </c>
      <c r="I158" s="151"/>
      <c r="L158" s="146"/>
      <c r="M158" s="152"/>
      <c r="T158" s="153"/>
      <c r="AT158" s="148" t="s">
        <v>130</v>
      </c>
      <c r="AU158" s="148" t="s">
        <v>78</v>
      </c>
      <c r="AV158" s="12" t="s">
        <v>78</v>
      </c>
      <c r="AW158" s="12" t="s">
        <v>30</v>
      </c>
      <c r="AX158" s="12" t="s">
        <v>68</v>
      </c>
      <c r="AY158" s="148" t="s">
        <v>119</v>
      </c>
    </row>
    <row r="159" spans="2:65" s="12" customFormat="1" x14ac:dyDescent="0.2">
      <c r="B159" s="146"/>
      <c r="D159" s="147" t="s">
        <v>130</v>
      </c>
      <c r="E159" s="148" t="s">
        <v>3</v>
      </c>
      <c r="F159" s="149" t="s">
        <v>649</v>
      </c>
      <c r="H159" s="150">
        <v>-0.68</v>
      </c>
      <c r="I159" s="151"/>
      <c r="L159" s="146"/>
      <c r="M159" s="152"/>
      <c r="T159" s="153"/>
      <c r="AT159" s="148" t="s">
        <v>130</v>
      </c>
      <c r="AU159" s="148" t="s">
        <v>78</v>
      </c>
      <c r="AV159" s="12" t="s">
        <v>78</v>
      </c>
      <c r="AW159" s="12" t="s">
        <v>30</v>
      </c>
      <c r="AX159" s="12" t="s">
        <v>68</v>
      </c>
      <c r="AY159" s="148" t="s">
        <v>119</v>
      </c>
    </row>
    <row r="160" spans="2:65" s="15" customFormat="1" x14ac:dyDescent="0.2">
      <c r="B160" s="167"/>
      <c r="D160" s="147" t="s">
        <v>130</v>
      </c>
      <c r="E160" s="168" t="s">
        <v>3</v>
      </c>
      <c r="F160" s="169" t="s">
        <v>162</v>
      </c>
      <c r="H160" s="170">
        <v>10.290000000000001</v>
      </c>
      <c r="I160" s="171"/>
      <c r="L160" s="167"/>
      <c r="M160" s="172"/>
      <c r="T160" s="173"/>
      <c r="AT160" s="168" t="s">
        <v>130</v>
      </c>
      <c r="AU160" s="168" t="s">
        <v>78</v>
      </c>
      <c r="AV160" s="15" t="s">
        <v>139</v>
      </c>
      <c r="AW160" s="15" t="s">
        <v>30</v>
      </c>
      <c r="AX160" s="15" t="s">
        <v>68</v>
      </c>
      <c r="AY160" s="168" t="s">
        <v>119</v>
      </c>
    </row>
    <row r="161" spans="2:65" s="14" customFormat="1" x14ac:dyDescent="0.2">
      <c r="B161" s="161"/>
      <c r="D161" s="147" t="s">
        <v>130</v>
      </c>
      <c r="E161" s="162" t="s">
        <v>3</v>
      </c>
      <c r="F161" s="163" t="s">
        <v>184</v>
      </c>
      <c r="H161" s="162" t="s">
        <v>3</v>
      </c>
      <c r="I161" s="164"/>
      <c r="L161" s="161"/>
      <c r="M161" s="165"/>
      <c r="T161" s="166"/>
      <c r="AT161" s="162" t="s">
        <v>130</v>
      </c>
      <c r="AU161" s="162" t="s">
        <v>78</v>
      </c>
      <c r="AV161" s="14" t="s">
        <v>76</v>
      </c>
      <c r="AW161" s="14" t="s">
        <v>30</v>
      </c>
      <c r="AX161" s="14" t="s">
        <v>68</v>
      </c>
      <c r="AY161" s="162" t="s">
        <v>119</v>
      </c>
    </row>
    <row r="162" spans="2:65" s="12" customFormat="1" x14ac:dyDescent="0.2">
      <c r="B162" s="146"/>
      <c r="D162" s="147" t="s">
        <v>130</v>
      </c>
      <c r="E162" s="148" t="s">
        <v>3</v>
      </c>
      <c r="F162" s="149" t="s">
        <v>650</v>
      </c>
      <c r="H162" s="150">
        <v>2.8119999999999998</v>
      </c>
      <c r="I162" s="151"/>
      <c r="L162" s="146"/>
      <c r="M162" s="152"/>
      <c r="T162" s="153"/>
      <c r="AT162" s="148" t="s">
        <v>130</v>
      </c>
      <c r="AU162" s="148" t="s">
        <v>78</v>
      </c>
      <c r="AV162" s="12" t="s">
        <v>78</v>
      </c>
      <c r="AW162" s="12" t="s">
        <v>30</v>
      </c>
      <c r="AX162" s="12" t="s">
        <v>68</v>
      </c>
      <c r="AY162" s="148" t="s">
        <v>119</v>
      </c>
    </row>
    <row r="163" spans="2:65" s="12" customFormat="1" x14ac:dyDescent="0.2">
      <c r="B163" s="146"/>
      <c r="D163" s="147" t="s">
        <v>130</v>
      </c>
      <c r="E163" s="148" t="s">
        <v>3</v>
      </c>
      <c r="F163" s="149" t="s">
        <v>651</v>
      </c>
      <c r="H163" s="150">
        <v>6.8</v>
      </c>
      <c r="I163" s="151"/>
      <c r="L163" s="146"/>
      <c r="M163" s="152"/>
      <c r="T163" s="153"/>
      <c r="AT163" s="148" t="s">
        <v>130</v>
      </c>
      <c r="AU163" s="148" t="s">
        <v>78</v>
      </c>
      <c r="AV163" s="12" t="s">
        <v>78</v>
      </c>
      <c r="AW163" s="12" t="s">
        <v>30</v>
      </c>
      <c r="AX163" s="12" t="s">
        <v>68</v>
      </c>
      <c r="AY163" s="148" t="s">
        <v>119</v>
      </c>
    </row>
    <row r="164" spans="2:65" s="12" customFormat="1" x14ac:dyDescent="0.2">
      <c r="B164" s="146"/>
      <c r="D164" s="147" t="s">
        <v>130</v>
      </c>
      <c r="E164" s="148" t="s">
        <v>3</v>
      </c>
      <c r="F164" s="149" t="s">
        <v>652</v>
      </c>
      <c r="H164" s="150">
        <v>3.01</v>
      </c>
      <c r="I164" s="151"/>
      <c r="L164" s="146"/>
      <c r="M164" s="152"/>
      <c r="T164" s="153"/>
      <c r="AT164" s="148" t="s">
        <v>130</v>
      </c>
      <c r="AU164" s="148" t="s">
        <v>78</v>
      </c>
      <c r="AV164" s="12" t="s">
        <v>78</v>
      </c>
      <c r="AW164" s="12" t="s">
        <v>30</v>
      </c>
      <c r="AX164" s="12" t="s">
        <v>68</v>
      </c>
      <c r="AY164" s="148" t="s">
        <v>119</v>
      </c>
    </row>
    <row r="165" spans="2:65" s="12" customFormat="1" x14ac:dyDescent="0.2">
      <c r="B165" s="146"/>
      <c r="D165" s="147" t="s">
        <v>130</v>
      </c>
      <c r="E165" s="148" t="s">
        <v>3</v>
      </c>
      <c r="F165" s="149" t="s">
        <v>653</v>
      </c>
      <c r="H165" s="150">
        <v>6.8</v>
      </c>
      <c r="I165" s="151"/>
      <c r="L165" s="146"/>
      <c r="M165" s="152"/>
      <c r="T165" s="153"/>
      <c r="AT165" s="148" t="s">
        <v>130</v>
      </c>
      <c r="AU165" s="148" t="s">
        <v>78</v>
      </c>
      <c r="AV165" s="12" t="s">
        <v>78</v>
      </c>
      <c r="AW165" s="12" t="s">
        <v>30</v>
      </c>
      <c r="AX165" s="12" t="s">
        <v>68</v>
      </c>
      <c r="AY165" s="148" t="s">
        <v>119</v>
      </c>
    </row>
    <row r="166" spans="2:65" s="15" customFormat="1" x14ac:dyDescent="0.2">
      <c r="B166" s="167"/>
      <c r="D166" s="147" t="s">
        <v>130</v>
      </c>
      <c r="E166" s="168" t="s">
        <v>3</v>
      </c>
      <c r="F166" s="169" t="s">
        <v>162</v>
      </c>
      <c r="H166" s="170">
        <v>19.422000000000001</v>
      </c>
      <c r="I166" s="171"/>
      <c r="L166" s="167"/>
      <c r="M166" s="172"/>
      <c r="T166" s="173"/>
      <c r="AT166" s="168" t="s">
        <v>130</v>
      </c>
      <c r="AU166" s="168" t="s">
        <v>78</v>
      </c>
      <c r="AV166" s="15" t="s">
        <v>139</v>
      </c>
      <c r="AW166" s="15" t="s">
        <v>30</v>
      </c>
      <c r="AX166" s="15" t="s">
        <v>68</v>
      </c>
      <c r="AY166" s="168" t="s">
        <v>119</v>
      </c>
    </row>
    <row r="167" spans="2:65" s="12" customFormat="1" x14ac:dyDescent="0.2">
      <c r="B167" s="146"/>
      <c r="D167" s="147" t="s">
        <v>130</v>
      </c>
      <c r="E167" s="148" t="s">
        <v>3</v>
      </c>
      <c r="F167" s="149" t="s">
        <v>665</v>
      </c>
      <c r="H167" s="150">
        <v>-6.1079999999999997</v>
      </c>
      <c r="I167" s="151"/>
      <c r="L167" s="146"/>
      <c r="M167" s="152"/>
      <c r="T167" s="153"/>
      <c r="AT167" s="148" t="s">
        <v>130</v>
      </c>
      <c r="AU167" s="148" t="s">
        <v>78</v>
      </c>
      <c r="AV167" s="12" t="s">
        <v>78</v>
      </c>
      <c r="AW167" s="12" t="s">
        <v>30</v>
      </c>
      <c r="AX167" s="12" t="s">
        <v>68</v>
      </c>
      <c r="AY167" s="148" t="s">
        <v>119</v>
      </c>
    </row>
    <row r="168" spans="2:65" s="15" customFormat="1" x14ac:dyDescent="0.2">
      <c r="B168" s="167"/>
      <c r="D168" s="147" t="s">
        <v>130</v>
      </c>
      <c r="E168" s="168" t="s">
        <v>3</v>
      </c>
      <c r="F168" s="169" t="s">
        <v>162</v>
      </c>
      <c r="H168" s="170">
        <v>-6.1079999999999997</v>
      </c>
      <c r="I168" s="171"/>
      <c r="L168" s="167"/>
      <c r="M168" s="172"/>
      <c r="T168" s="173"/>
      <c r="AT168" s="168" t="s">
        <v>130</v>
      </c>
      <c r="AU168" s="168" t="s">
        <v>78</v>
      </c>
      <c r="AV168" s="15" t="s">
        <v>139</v>
      </c>
      <c r="AW168" s="15" t="s">
        <v>30</v>
      </c>
      <c r="AX168" s="15" t="s">
        <v>68</v>
      </c>
      <c r="AY168" s="168" t="s">
        <v>119</v>
      </c>
    </row>
    <row r="169" spans="2:65" s="13" customFormat="1" x14ac:dyDescent="0.2">
      <c r="B169" s="154"/>
      <c r="D169" s="147" t="s">
        <v>130</v>
      </c>
      <c r="E169" s="155" t="s">
        <v>3</v>
      </c>
      <c r="F169" s="156" t="s">
        <v>132</v>
      </c>
      <c r="H169" s="157">
        <v>23.603999999999999</v>
      </c>
      <c r="I169" s="158"/>
      <c r="L169" s="154"/>
      <c r="M169" s="159"/>
      <c r="T169" s="160"/>
      <c r="AT169" s="155" t="s">
        <v>130</v>
      </c>
      <c r="AU169" s="155" t="s">
        <v>78</v>
      </c>
      <c r="AV169" s="13" t="s">
        <v>126</v>
      </c>
      <c r="AW169" s="13" t="s">
        <v>30</v>
      </c>
      <c r="AX169" s="13" t="s">
        <v>76</v>
      </c>
      <c r="AY169" s="155" t="s">
        <v>119</v>
      </c>
    </row>
    <row r="170" spans="2:65" s="1" customFormat="1" ht="24.15" customHeight="1" x14ac:dyDescent="0.2">
      <c r="B170" s="128"/>
      <c r="C170" s="129" t="s">
        <v>187</v>
      </c>
      <c r="D170" s="129" t="s">
        <v>121</v>
      </c>
      <c r="E170" s="130" t="s">
        <v>256</v>
      </c>
      <c r="F170" s="131" t="s">
        <v>257</v>
      </c>
      <c r="G170" s="132" t="s">
        <v>168</v>
      </c>
      <c r="H170" s="133">
        <v>6.1079999999999997</v>
      </c>
      <c r="I170" s="134"/>
      <c r="J170" s="135">
        <f>ROUND(I170*H170,2)</f>
        <v>0</v>
      </c>
      <c r="K170" s="131" t="s">
        <v>125</v>
      </c>
      <c r="L170" s="33"/>
      <c r="M170" s="136" t="s">
        <v>3</v>
      </c>
      <c r="N170" s="137" t="s">
        <v>39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126</v>
      </c>
      <c r="AT170" s="140" t="s">
        <v>121</v>
      </c>
      <c r="AU170" s="140" t="s">
        <v>78</v>
      </c>
      <c r="AY170" s="18" t="s">
        <v>119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76</v>
      </c>
      <c r="BK170" s="141">
        <f>ROUND(I170*H170,2)</f>
        <v>0</v>
      </c>
      <c r="BL170" s="18" t="s">
        <v>126</v>
      </c>
      <c r="BM170" s="140" t="s">
        <v>667</v>
      </c>
    </row>
    <row r="171" spans="2:65" s="1" customFormat="1" x14ac:dyDescent="0.2">
      <c r="B171" s="33"/>
      <c r="D171" s="142" t="s">
        <v>128</v>
      </c>
      <c r="F171" s="143" t="s">
        <v>259</v>
      </c>
      <c r="I171" s="144"/>
      <c r="L171" s="33"/>
      <c r="M171" s="145"/>
      <c r="T171" s="54"/>
      <c r="AT171" s="18" t="s">
        <v>128</v>
      </c>
      <c r="AU171" s="18" t="s">
        <v>78</v>
      </c>
    </row>
    <row r="172" spans="2:65" s="14" customFormat="1" x14ac:dyDescent="0.2">
      <c r="B172" s="161"/>
      <c r="D172" s="147" t="s">
        <v>130</v>
      </c>
      <c r="E172" s="162" t="s">
        <v>3</v>
      </c>
      <c r="F172" s="163" t="s">
        <v>260</v>
      </c>
      <c r="H172" s="162" t="s">
        <v>3</v>
      </c>
      <c r="I172" s="164"/>
      <c r="L172" s="161"/>
      <c r="M172" s="165"/>
      <c r="T172" s="166"/>
      <c r="AT172" s="162" t="s">
        <v>130</v>
      </c>
      <c r="AU172" s="162" t="s">
        <v>78</v>
      </c>
      <c r="AV172" s="14" t="s">
        <v>76</v>
      </c>
      <c r="AW172" s="14" t="s">
        <v>30</v>
      </c>
      <c r="AX172" s="14" t="s">
        <v>68</v>
      </c>
      <c r="AY172" s="162" t="s">
        <v>119</v>
      </c>
    </row>
    <row r="173" spans="2:65" s="12" customFormat="1" x14ac:dyDescent="0.2">
      <c r="B173" s="146"/>
      <c r="D173" s="147" t="s">
        <v>130</v>
      </c>
      <c r="E173" s="148" t="s">
        <v>3</v>
      </c>
      <c r="F173" s="149" t="s">
        <v>663</v>
      </c>
      <c r="H173" s="150">
        <v>6.1079999999999997</v>
      </c>
      <c r="I173" s="151"/>
      <c r="L173" s="146"/>
      <c r="M173" s="152"/>
      <c r="T173" s="153"/>
      <c r="AT173" s="148" t="s">
        <v>130</v>
      </c>
      <c r="AU173" s="148" t="s">
        <v>78</v>
      </c>
      <c r="AV173" s="12" t="s">
        <v>78</v>
      </c>
      <c r="AW173" s="12" t="s">
        <v>30</v>
      </c>
      <c r="AX173" s="12" t="s">
        <v>68</v>
      </c>
      <c r="AY173" s="148" t="s">
        <v>119</v>
      </c>
    </row>
    <row r="174" spans="2:65" s="12" customFormat="1" x14ac:dyDescent="0.2">
      <c r="B174" s="146"/>
      <c r="D174" s="147" t="s">
        <v>130</v>
      </c>
      <c r="E174" s="148" t="s">
        <v>3</v>
      </c>
      <c r="F174" s="149" t="s">
        <v>241</v>
      </c>
      <c r="H174" s="150">
        <v>0</v>
      </c>
      <c r="I174" s="151"/>
      <c r="L174" s="146"/>
      <c r="M174" s="152"/>
      <c r="T174" s="153"/>
      <c r="AT174" s="148" t="s">
        <v>130</v>
      </c>
      <c r="AU174" s="148" t="s">
        <v>78</v>
      </c>
      <c r="AV174" s="12" t="s">
        <v>78</v>
      </c>
      <c r="AW174" s="12" t="s">
        <v>30</v>
      </c>
      <c r="AX174" s="12" t="s">
        <v>68</v>
      </c>
      <c r="AY174" s="148" t="s">
        <v>119</v>
      </c>
    </row>
    <row r="175" spans="2:65" s="13" customFormat="1" x14ac:dyDescent="0.2">
      <c r="B175" s="154"/>
      <c r="D175" s="147" t="s">
        <v>130</v>
      </c>
      <c r="E175" s="155" t="s">
        <v>3</v>
      </c>
      <c r="F175" s="156" t="s">
        <v>132</v>
      </c>
      <c r="H175" s="157">
        <v>6.1079999999999997</v>
      </c>
      <c r="I175" s="158"/>
      <c r="L175" s="154"/>
      <c r="M175" s="159"/>
      <c r="T175" s="160"/>
      <c r="AT175" s="155" t="s">
        <v>130</v>
      </c>
      <c r="AU175" s="155" t="s">
        <v>78</v>
      </c>
      <c r="AV175" s="13" t="s">
        <v>126</v>
      </c>
      <c r="AW175" s="13" t="s">
        <v>30</v>
      </c>
      <c r="AX175" s="13" t="s">
        <v>76</v>
      </c>
      <c r="AY175" s="155" t="s">
        <v>119</v>
      </c>
    </row>
    <row r="176" spans="2:65" s="1" customFormat="1" ht="24.15" customHeight="1" x14ac:dyDescent="0.2">
      <c r="B176" s="128"/>
      <c r="C176" s="129" t="s">
        <v>194</v>
      </c>
      <c r="D176" s="129" t="s">
        <v>121</v>
      </c>
      <c r="E176" s="130" t="s">
        <v>262</v>
      </c>
      <c r="F176" s="131" t="s">
        <v>263</v>
      </c>
      <c r="G176" s="132" t="s">
        <v>264</v>
      </c>
      <c r="H176" s="133">
        <v>47.207999999999998</v>
      </c>
      <c r="I176" s="134"/>
      <c r="J176" s="135">
        <f>ROUND(I176*H176,2)</f>
        <v>0</v>
      </c>
      <c r="K176" s="131" t="s">
        <v>125</v>
      </c>
      <c r="L176" s="33"/>
      <c r="M176" s="136" t="s">
        <v>3</v>
      </c>
      <c r="N176" s="137" t="s">
        <v>39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126</v>
      </c>
      <c r="AT176" s="140" t="s">
        <v>121</v>
      </c>
      <c r="AU176" s="140" t="s">
        <v>78</v>
      </c>
      <c r="AY176" s="18" t="s">
        <v>119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76</v>
      </c>
      <c r="BK176" s="141">
        <f>ROUND(I176*H176,2)</f>
        <v>0</v>
      </c>
      <c r="BL176" s="18" t="s">
        <v>126</v>
      </c>
      <c r="BM176" s="140" t="s">
        <v>668</v>
      </c>
    </row>
    <row r="177" spans="2:51" s="1" customFormat="1" x14ac:dyDescent="0.2">
      <c r="B177" s="33"/>
      <c r="D177" s="142" t="s">
        <v>128</v>
      </c>
      <c r="F177" s="143" t="s">
        <v>266</v>
      </c>
      <c r="I177" s="144"/>
      <c r="L177" s="33"/>
      <c r="M177" s="145"/>
      <c r="T177" s="54"/>
      <c r="AT177" s="18" t="s">
        <v>128</v>
      </c>
      <c r="AU177" s="18" t="s">
        <v>78</v>
      </c>
    </row>
    <row r="178" spans="2:51" s="14" customFormat="1" x14ac:dyDescent="0.2">
      <c r="B178" s="161"/>
      <c r="D178" s="147" t="s">
        <v>130</v>
      </c>
      <c r="E178" s="162" t="s">
        <v>3</v>
      </c>
      <c r="F178" s="163" t="s">
        <v>248</v>
      </c>
      <c r="H178" s="162" t="s">
        <v>3</v>
      </c>
      <c r="I178" s="164"/>
      <c r="L178" s="161"/>
      <c r="M178" s="165"/>
      <c r="T178" s="166"/>
      <c r="AT178" s="162" t="s">
        <v>130</v>
      </c>
      <c r="AU178" s="162" t="s">
        <v>78</v>
      </c>
      <c r="AV178" s="14" t="s">
        <v>76</v>
      </c>
      <c r="AW178" s="14" t="s">
        <v>30</v>
      </c>
      <c r="AX178" s="14" t="s">
        <v>68</v>
      </c>
      <c r="AY178" s="162" t="s">
        <v>119</v>
      </c>
    </row>
    <row r="179" spans="2:51" s="12" customFormat="1" x14ac:dyDescent="0.2">
      <c r="B179" s="146"/>
      <c r="D179" s="147" t="s">
        <v>130</v>
      </c>
      <c r="E179" s="148" t="s">
        <v>3</v>
      </c>
      <c r="F179" s="149" t="s">
        <v>646</v>
      </c>
      <c r="H179" s="150">
        <v>4.57</v>
      </c>
      <c r="I179" s="151"/>
      <c r="L179" s="146"/>
      <c r="M179" s="152"/>
      <c r="T179" s="153"/>
      <c r="AT179" s="148" t="s">
        <v>130</v>
      </c>
      <c r="AU179" s="148" t="s">
        <v>78</v>
      </c>
      <c r="AV179" s="12" t="s">
        <v>78</v>
      </c>
      <c r="AW179" s="12" t="s">
        <v>30</v>
      </c>
      <c r="AX179" s="12" t="s">
        <v>68</v>
      </c>
      <c r="AY179" s="148" t="s">
        <v>119</v>
      </c>
    </row>
    <row r="180" spans="2:51" s="12" customFormat="1" x14ac:dyDescent="0.2">
      <c r="B180" s="146"/>
      <c r="D180" s="147" t="s">
        <v>130</v>
      </c>
      <c r="E180" s="148" t="s">
        <v>3</v>
      </c>
      <c r="F180" s="149" t="s">
        <v>647</v>
      </c>
      <c r="H180" s="150">
        <v>6.8</v>
      </c>
      <c r="I180" s="151"/>
      <c r="L180" s="146"/>
      <c r="M180" s="152"/>
      <c r="T180" s="153"/>
      <c r="AT180" s="148" t="s">
        <v>130</v>
      </c>
      <c r="AU180" s="148" t="s">
        <v>78</v>
      </c>
      <c r="AV180" s="12" t="s">
        <v>78</v>
      </c>
      <c r="AW180" s="12" t="s">
        <v>30</v>
      </c>
      <c r="AX180" s="12" t="s">
        <v>68</v>
      </c>
      <c r="AY180" s="148" t="s">
        <v>119</v>
      </c>
    </row>
    <row r="181" spans="2:51" s="14" customFormat="1" x14ac:dyDescent="0.2">
      <c r="B181" s="161"/>
      <c r="D181" s="147" t="s">
        <v>130</v>
      </c>
      <c r="E181" s="162" t="s">
        <v>3</v>
      </c>
      <c r="F181" s="163" t="s">
        <v>182</v>
      </c>
      <c r="H181" s="162" t="s">
        <v>3</v>
      </c>
      <c r="I181" s="164"/>
      <c r="L181" s="161"/>
      <c r="M181" s="165"/>
      <c r="T181" s="166"/>
      <c r="AT181" s="162" t="s">
        <v>130</v>
      </c>
      <c r="AU181" s="162" t="s">
        <v>78</v>
      </c>
      <c r="AV181" s="14" t="s">
        <v>76</v>
      </c>
      <c r="AW181" s="14" t="s">
        <v>30</v>
      </c>
      <c r="AX181" s="14" t="s">
        <v>68</v>
      </c>
      <c r="AY181" s="162" t="s">
        <v>119</v>
      </c>
    </row>
    <row r="182" spans="2:51" s="14" customFormat="1" x14ac:dyDescent="0.2">
      <c r="B182" s="161"/>
      <c r="D182" s="147" t="s">
        <v>130</v>
      </c>
      <c r="E182" s="162" t="s">
        <v>3</v>
      </c>
      <c r="F182" s="163" t="s">
        <v>642</v>
      </c>
      <c r="H182" s="162" t="s">
        <v>3</v>
      </c>
      <c r="I182" s="164"/>
      <c r="L182" s="161"/>
      <c r="M182" s="165"/>
      <c r="T182" s="166"/>
      <c r="AT182" s="162" t="s">
        <v>130</v>
      </c>
      <c r="AU182" s="162" t="s">
        <v>78</v>
      </c>
      <c r="AV182" s="14" t="s">
        <v>76</v>
      </c>
      <c r="AW182" s="14" t="s">
        <v>30</v>
      </c>
      <c r="AX182" s="14" t="s">
        <v>68</v>
      </c>
      <c r="AY182" s="162" t="s">
        <v>119</v>
      </c>
    </row>
    <row r="183" spans="2:51" s="12" customFormat="1" x14ac:dyDescent="0.2">
      <c r="B183" s="146"/>
      <c r="D183" s="147" t="s">
        <v>130</v>
      </c>
      <c r="E183" s="148" t="s">
        <v>3</v>
      </c>
      <c r="F183" s="149" t="s">
        <v>648</v>
      </c>
      <c r="H183" s="150">
        <v>-0.4</v>
      </c>
      <c r="I183" s="151"/>
      <c r="L183" s="146"/>
      <c r="M183" s="152"/>
      <c r="T183" s="153"/>
      <c r="AT183" s="148" t="s">
        <v>130</v>
      </c>
      <c r="AU183" s="148" t="s">
        <v>78</v>
      </c>
      <c r="AV183" s="12" t="s">
        <v>78</v>
      </c>
      <c r="AW183" s="12" t="s">
        <v>30</v>
      </c>
      <c r="AX183" s="12" t="s">
        <v>68</v>
      </c>
      <c r="AY183" s="148" t="s">
        <v>119</v>
      </c>
    </row>
    <row r="184" spans="2:51" s="12" customFormat="1" x14ac:dyDescent="0.2">
      <c r="B184" s="146"/>
      <c r="D184" s="147" t="s">
        <v>130</v>
      </c>
      <c r="E184" s="148" t="s">
        <v>3</v>
      </c>
      <c r="F184" s="149" t="s">
        <v>649</v>
      </c>
      <c r="H184" s="150">
        <v>-0.68</v>
      </c>
      <c r="I184" s="151"/>
      <c r="L184" s="146"/>
      <c r="M184" s="152"/>
      <c r="T184" s="153"/>
      <c r="AT184" s="148" t="s">
        <v>130</v>
      </c>
      <c r="AU184" s="148" t="s">
        <v>78</v>
      </c>
      <c r="AV184" s="12" t="s">
        <v>78</v>
      </c>
      <c r="AW184" s="12" t="s">
        <v>30</v>
      </c>
      <c r="AX184" s="12" t="s">
        <v>68</v>
      </c>
      <c r="AY184" s="148" t="s">
        <v>119</v>
      </c>
    </row>
    <row r="185" spans="2:51" s="15" customFormat="1" x14ac:dyDescent="0.2">
      <c r="B185" s="167"/>
      <c r="D185" s="147" t="s">
        <v>130</v>
      </c>
      <c r="E185" s="168" t="s">
        <v>3</v>
      </c>
      <c r="F185" s="169" t="s">
        <v>162</v>
      </c>
      <c r="H185" s="170">
        <v>10.290000000000001</v>
      </c>
      <c r="I185" s="171"/>
      <c r="L185" s="167"/>
      <c r="M185" s="172"/>
      <c r="T185" s="173"/>
      <c r="AT185" s="168" t="s">
        <v>130</v>
      </c>
      <c r="AU185" s="168" t="s">
        <v>78</v>
      </c>
      <c r="AV185" s="15" t="s">
        <v>139</v>
      </c>
      <c r="AW185" s="15" t="s">
        <v>30</v>
      </c>
      <c r="AX185" s="15" t="s">
        <v>68</v>
      </c>
      <c r="AY185" s="168" t="s">
        <v>119</v>
      </c>
    </row>
    <row r="186" spans="2:51" s="14" customFormat="1" x14ac:dyDescent="0.2">
      <c r="B186" s="161"/>
      <c r="D186" s="147" t="s">
        <v>130</v>
      </c>
      <c r="E186" s="162" t="s">
        <v>3</v>
      </c>
      <c r="F186" s="163" t="s">
        <v>184</v>
      </c>
      <c r="H186" s="162" t="s">
        <v>3</v>
      </c>
      <c r="I186" s="164"/>
      <c r="L186" s="161"/>
      <c r="M186" s="165"/>
      <c r="T186" s="166"/>
      <c r="AT186" s="162" t="s">
        <v>130</v>
      </c>
      <c r="AU186" s="162" t="s">
        <v>78</v>
      </c>
      <c r="AV186" s="14" t="s">
        <v>76</v>
      </c>
      <c r="AW186" s="14" t="s">
        <v>30</v>
      </c>
      <c r="AX186" s="14" t="s">
        <v>68</v>
      </c>
      <c r="AY186" s="162" t="s">
        <v>119</v>
      </c>
    </row>
    <row r="187" spans="2:51" s="12" customFormat="1" x14ac:dyDescent="0.2">
      <c r="B187" s="146"/>
      <c r="D187" s="147" t="s">
        <v>130</v>
      </c>
      <c r="E187" s="148" t="s">
        <v>3</v>
      </c>
      <c r="F187" s="149" t="s">
        <v>650</v>
      </c>
      <c r="H187" s="150">
        <v>2.8119999999999998</v>
      </c>
      <c r="I187" s="151"/>
      <c r="L187" s="146"/>
      <c r="M187" s="152"/>
      <c r="T187" s="153"/>
      <c r="AT187" s="148" t="s">
        <v>130</v>
      </c>
      <c r="AU187" s="148" t="s">
        <v>78</v>
      </c>
      <c r="AV187" s="12" t="s">
        <v>78</v>
      </c>
      <c r="AW187" s="12" t="s">
        <v>30</v>
      </c>
      <c r="AX187" s="12" t="s">
        <v>68</v>
      </c>
      <c r="AY187" s="148" t="s">
        <v>119</v>
      </c>
    </row>
    <row r="188" spans="2:51" s="12" customFormat="1" x14ac:dyDescent="0.2">
      <c r="B188" s="146"/>
      <c r="D188" s="147" t="s">
        <v>130</v>
      </c>
      <c r="E188" s="148" t="s">
        <v>3</v>
      </c>
      <c r="F188" s="149" t="s">
        <v>651</v>
      </c>
      <c r="H188" s="150">
        <v>6.8</v>
      </c>
      <c r="I188" s="151"/>
      <c r="L188" s="146"/>
      <c r="M188" s="152"/>
      <c r="T188" s="153"/>
      <c r="AT188" s="148" t="s">
        <v>130</v>
      </c>
      <c r="AU188" s="148" t="s">
        <v>78</v>
      </c>
      <c r="AV188" s="12" t="s">
        <v>78</v>
      </c>
      <c r="AW188" s="12" t="s">
        <v>30</v>
      </c>
      <c r="AX188" s="12" t="s">
        <v>68</v>
      </c>
      <c r="AY188" s="148" t="s">
        <v>119</v>
      </c>
    </row>
    <row r="189" spans="2:51" s="12" customFormat="1" x14ac:dyDescent="0.2">
      <c r="B189" s="146"/>
      <c r="D189" s="147" t="s">
        <v>130</v>
      </c>
      <c r="E189" s="148" t="s">
        <v>3</v>
      </c>
      <c r="F189" s="149" t="s">
        <v>652</v>
      </c>
      <c r="H189" s="150">
        <v>3.01</v>
      </c>
      <c r="I189" s="151"/>
      <c r="L189" s="146"/>
      <c r="M189" s="152"/>
      <c r="T189" s="153"/>
      <c r="AT189" s="148" t="s">
        <v>130</v>
      </c>
      <c r="AU189" s="148" t="s">
        <v>78</v>
      </c>
      <c r="AV189" s="12" t="s">
        <v>78</v>
      </c>
      <c r="AW189" s="12" t="s">
        <v>30</v>
      </c>
      <c r="AX189" s="12" t="s">
        <v>68</v>
      </c>
      <c r="AY189" s="148" t="s">
        <v>119</v>
      </c>
    </row>
    <row r="190" spans="2:51" s="12" customFormat="1" x14ac:dyDescent="0.2">
      <c r="B190" s="146"/>
      <c r="D190" s="147" t="s">
        <v>130</v>
      </c>
      <c r="E190" s="148" t="s">
        <v>3</v>
      </c>
      <c r="F190" s="149" t="s">
        <v>653</v>
      </c>
      <c r="H190" s="150">
        <v>6.8</v>
      </c>
      <c r="I190" s="151"/>
      <c r="L190" s="146"/>
      <c r="M190" s="152"/>
      <c r="T190" s="153"/>
      <c r="AT190" s="148" t="s">
        <v>130</v>
      </c>
      <c r="AU190" s="148" t="s">
        <v>78</v>
      </c>
      <c r="AV190" s="12" t="s">
        <v>78</v>
      </c>
      <c r="AW190" s="12" t="s">
        <v>30</v>
      </c>
      <c r="AX190" s="12" t="s">
        <v>68</v>
      </c>
      <c r="AY190" s="148" t="s">
        <v>119</v>
      </c>
    </row>
    <row r="191" spans="2:51" s="15" customFormat="1" x14ac:dyDescent="0.2">
      <c r="B191" s="167"/>
      <c r="D191" s="147" t="s">
        <v>130</v>
      </c>
      <c r="E191" s="168" t="s">
        <v>3</v>
      </c>
      <c r="F191" s="169" t="s">
        <v>162</v>
      </c>
      <c r="H191" s="170">
        <v>19.422000000000001</v>
      </c>
      <c r="I191" s="171"/>
      <c r="L191" s="167"/>
      <c r="M191" s="172"/>
      <c r="T191" s="173"/>
      <c r="AT191" s="168" t="s">
        <v>130</v>
      </c>
      <c r="AU191" s="168" t="s">
        <v>78</v>
      </c>
      <c r="AV191" s="15" t="s">
        <v>139</v>
      </c>
      <c r="AW191" s="15" t="s">
        <v>30</v>
      </c>
      <c r="AX191" s="15" t="s">
        <v>68</v>
      </c>
      <c r="AY191" s="168" t="s">
        <v>119</v>
      </c>
    </row>
    <row r="192" spans="2:51" s="12" customFormat="1" x14ac:dyDescent="0.2">
      <c r="B192" s="146"/>
      <c r="D192" s="147" t="s">
        <v>130</v>
      </c>
      <c r="E192" s="148" t="s">
        <v>3</v>
      </c>
      <c r="F192" s="149" t="s">
        <v>665</v>
      </c>
      <c r="H192" s="150">
        <v>-6.1079999999999997</v>
      </c>
      <c r="I192" s="151"/>
      <c r="L192" s="146"/>
      <c r="M192" s="152"/>
      <c r="T192" s="153"/>
      <c r="AT192" s="148" t="s">
        <v>130</v>
      </c>
      <c r="AU192" s="148" t="s">
        <v>78</v>
      </c>
      <c r="AV192" s="12" t="s">
        <v>78</v>
      </c>
      <c r="AW192" s="12" t="s">
        <v>30</v>
      </c>
      <c r="AX192" s="12" t="s">
        <v>68</v>
      </c>
      <c r="AY192" s="148" t="s">
        <v>119</v>
      </c>
    </row>
    <row r="193" spans="2:65" s="15" customFormat="1" x14ac:dyDescent="0.2">
      <c r="B193" s="167"/>
      <c r="D193" s="147" t="s">
        <v>130</v>
      </c>
      <c r="E193" s="168" t="s">
        <v>3</v>
      </c>
      <c r="F193" s="169" t="s">
        <v>162</v>
      </c>
      <c r="H193" s="170">
        <v>-6.1079999999999997</v>
      </c>
      <c r="I193" s="171"/>
      <c r="L193" s="167"/>
      <c r="M193" s="172"/>
      <c r="T193" s="173"/>
      <c r="AT193" s="168" t="s">
        <v>130</v>
      </c>
      <c r="AU193" s="168" t="s">
        <v>78</v>
      </c>
      <c r="AV193" s="15" t="s">
        <v>139</v>
      </c>
      <c r="AW193" s="15" t="s">
        <v>30</v>
      </c>
      <c r="AX193" s="15" t="s">
        <v>68</v>
      </c>
      <c r="AY193" s="168" t="s">
        <v>119</v>
      </c>
    </row>
    <row r="194" spans="2:65" s="13" customFormat="1" x14ac:dyDescent="0.2">
      <c r="B194" s="154"/>
      <c r="D194" s="147" t="s">
        <v>130</v>
      </c>
      <c r="E194" s="155" t="s">
        <v>3</v>
      </c>
      <c r="F194" s="156" t="s">
        <v>132</v>
      </c>
      <c r="H194" s="157">
        <v>23.603999999999999</v>
      </c>
      <c r="I194" s="158"/>
      <c r="L194" s="154"/>
      <c r="M194" s="159"/>
      <c r="T194" s="160"/>
      <c r="AT194" s="155" t="s">
        <v>130</v>
      </c>
      <c r="AU194" s="155" t="s">
        <v>78</v>
      </c>
      <c r="AV194" s="13" t="s">
        <v>126</v>
      </c>
      <c r="AW194" s="13" t="s">
        <v>30</v>
      </c>
      <c r="AX194" s="13" t="s">
        <v>76</v>
      </c>
      <c r="AY194" s="155" t="s">
        <v>119</v>
      </c>
    </row>
    <row r="195" spans="2:65" s="12" customFormat="1" x14ac:dyDescent="0.2">
      <c r="B195" s="146"/>
      <c r="D195" s="147" t="s">
        <v>130</v>
      </c>
      <c r="F195" s="149" t="s">
        <v>669</v>
      </c>
      <c r="H195" s="150">
        <v>47.207999999999998</v>
      </c>
      <c r="I195" s="151"/>
      <c r="L195" s="146"/>
      <c r="M195" s="152"/>
      <c r="T195" s="153"/>
      <c r="AT195" s="148" t="s">
        <v>130</v>
      </c>
      <c r="AU195" s="148" t="s">
        <v>78</v>
      </c>
      <c r="AV195" s="12" t="s">
        <v>78</v>
      </c>
      <c r="AW195" s="12" t="s">
        <v>4</v>
      </c>
      <c r="AX195" s="12" t="s">
        <v>76</v>
      </c>
      <c r="AY195" s="148" t="s">
        <v>119</v>
      </c>
    </row>
    <row r="196" spans="2:65" s="1" customFormat="1" ht="24.15" customHeight="1" x14ac:dyDescent="0.2">
      <c r="B196" s="128"/>
      <c r="C196" s="129" t="s">
        <v>200</v>
      </c>
      <c r="D196" s="129" t="s">
        <v>121</v>
      </c>
      <c r="E196" s="130" t="s">
        <v>268</v>
      </c>
      <c r="F196" s="131" t="s">
        <v>269</v>
      </c>
      <c r="G196" s="132" t="s">
        <v>168</v>
      </c>
      <c r="H196" s="133">
        <v>6.1079999999999997</v>
      </c>
      <c r="I196" s="134"/>
      <c r="J196" s="135">
        <f>ROUND(I196*H196,2)</f>
        <v>0</v>
      </c>
      <c r="K196" s="131" t="s">
        <v>125</v>
      </c>
      <c r="L196" s="33"/>
      <c r="M196" s="136" t="s">
        <v>3</v>
      </c>
      <c r="N196" s="137" t="s">
        <v>39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126</v>
      </c>
      <c r="AT196" s="140" t="s">
        <v>121</v>
      </c>
      <c r="AU196" s="140" t="s">
        <v>78</v>
      </c>
      <c r="AY196" s="18" t="s">
        <v>119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76</v>
      </c>
      <c r="BK196" s="141">
        <f>ROUND(I196*H196,2)</f>
        <v>0</v>
      </c>
      <c r="BL196" s="18" t="s">
        <v>126</v>
      </c>
      <c r="BM196" s="140" t="s">
        <v>670</v>
      </c>
    </row>
    <row r="197" spans="2:65" s="1" customFormat="1" x14ac:dyDescent="0.2">
      <c r="B197" s="33"/>
      <c r="D197" s="142" t="s">
        <v>128</v>
      </c>
      <c r="F197" s="143" t="s">
        <v>271</v>
      </c>
      <c r="I197" s="144"/>
      <c r="L197" s="33"/>
      <c r="M197" s="145"/>
      <c r="T197" s="54"/>
      <c r="AT197" s="18" t="s">
        <v>128</v>
      </c>
      <c r="AU197" s="18" t="s">
        <v>78</v>
      </c>
    </row>
    <row r="198" spans="2:65" s="14" customFormat="1" x14ac:dyDescent="0.2">
      <c r="B198" s="161"/>
      <c r="D198" s="147" t="s">
        <v>130</v>
      </c>
      <c r="E198" s="162" t="s">
        <v>3</v>
      </c>
      <c r="F198" s="163" t="s">
        <v>260</v>
      </c>
      <c r="H198" s="162" t="s">
        <v>3</v>
      </c>
      <c r="I198" s="164"/>
      <c r="L198" s="161"/>
      <c r="M198" s="165"/>
      <c r="T198" s="166"/>
      <c r="AT198" s="162" t="s">
        <v>130</v>
      </c>
      <c r="AU198" s="162" t="s">
        <v>78</v>
      </c>
      <c r="AV198" s="14" t="s">
        <v>76</v>
      </c>
      <c r="AW198" s="14" t="s">
        <v>30</v>
      </c>
      <c r="AX198" s="14" t="s">
        <v>68</v>
      </c>
      <c r="AY198" s="162" t="s">
        <v>119</v>
      </c>
    </row>
    <row r="199" spans="2:65" s="12" customFormat="1" x14ac:dyDescent="0.2">
      <c r="B199" s="146"/>
      <c r="D199" s="147" t="s">
        <v>130</v>
      </c>
      <c r="E199" s="148" t="s">
        <v>3</v>
      </c>
      <c r="F199" s="149" t="s">
        <v>663</v>
      </c>
      <c r="H199" s="150">
        <v>6.1079999999999997</v>
      </c>
      <c r="I199" s="151"/>
      <c r="L199" s="146"/>
      <c r="M199" s="152"/>
      <c r="T199" s="153"/>
      <c r="AT199" s="148" t="s">
        <v>130</v>
      </c>
      <c r="AU199" s="148" t="s">
        <v>78</v>
      </c>
      <c r="AV199" s="12" t="s">
        <v>78</v>
      </c>
      <c r="AW199" s="12" t="s">
        <v>30</v>
      </c>
      <c r="AX199" s="12" t="s">
        <v>68</v>
      </c>
      <c r="AY199" s="148" t="s">
        <v>119</v>
      </c>
    </row>
    <row r="200" spans="2:65" s="12" customFormat="1" x14ac:dyDescent="0.2">
      <c r="B200" s="146"/>
      <c r="D200" s="147" t="s">
        <v>130</v>
      </c>
      <c r="E200" s="148" t="s">
        <v>3</v>
      </c>
      <c r="F200" s="149" t="s">
        <v>241</v>
      </c>
      <c r="H200" s="150">
        <v>0</v>
      </c>
      <c r="I200" s="151"/>
      <c r="L200" s="146"/>
      <c r="M200" s="152"/>
      <c r="T200" s="153"/>
      <c r="AT200" s="148" t="s">
        <v>130</v>
      </c>
      <c r="AU200" s="148" t="s">
        <v>78</v>
      </c>
      <c r="AV200" s="12" t="s">
        <v>78</v>
      </c>
      <c r="AW200" s="12" t="s">
        <v>30</v>
      </c>
      <c r="AX200" s="12" t="s">
        <v>68</v>
      </c>
      <c r="AY200" s="148" t="s">
        <v>119</v>
      </c>
    </row>
    <row r="201" spans="2:65" s="13" customFormat="1" x14ac:dyDescent="0.2">
      <c r="B201" s="154"/>
      <c r="D201" s="147" t="s">
        <v>130</v>
      </c>
      <c r="E201" s="155" t="s">
        <v>3</v>
      </c>
      <c r="F201" s="156" t="s">
        <v>132</v>
      </c>
      <c r="H201" s="157">
        <v>6.1079999999999997</v>
      </c>
      <c r="I201" s="158"/>
      <c r="L201" s="154"/>
      <c r="M201" s="159"/>
      <c r="T201" s="160"/>
      <c r="AT201" s="155" t="s">
        <v>130</v>
      </c>
      <c r="AU201" s="155" t="s">
        <v>78</v>
      </c>
      <c r="AV201" s="13" t="s">
        <v>126</v>
      </c>
      <c r="AW201" s="13" t="s">
        <v>30</v>
      </c>
      <c r="AX201" s="13" t="s">
        <v>76</v>
      </c>
      <c r="AY201" s="155" t="s">
        <v>119</v>
      </c>
    </row>
    <row r="202" spans="2:65" s="1" customFormat="1" ht="24.15" customHeight="1" x14ac:dyDescent="0.2">
      <c r="B202" s="128"/>
      <c r="C202" s="129" t="s">
        <v>206</v>
      </c>
      <c r="D202" s="129" t="s">
        <v>121</v>
      </c>
      <c r="E202" s="130" t="s">
        <v>273</v>
      </c>
      <c r="F202" s="131" t="s">
        <v>274</v>
      </c>
      <c r="G202" s="132" t="s">
        <v>168</v>
      </c>
      <c r="H202" s="133">
        <v>6.1079999999999997</v>
      </c>
      <c r="I202" s="134"/>
      <c r="J202" s="135">
        <f>ROUND(I202*H202,2)</f>
        <v>0</v>
      </c>
      <c r="K202" s="131" t="s">
        <v>125</v>
      </c>
      <c r="L202" s="33"/>
      <c r="M202" s="136" t="s">
        <v>3</v>
      </c>
      <c r="N202" s="137" t="s">
        <v>39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126</v>
      </c>
      <c r="AT202" s="140" t="s">
        <v>121</v>
      </c>
      <c r="AU202" s="140" t="s">
        <v>78</v>
      </c>
      <c r="AY202" s="18" t="s">
        <v>119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8" t="s">
        <v>76</v>
      </c>
      <c r="BK202" s="141">
        <f>ROUND(I202*H202,2)</f>
        <v>0</v>
      </c>
      <c r="BL202" s="18" t="s">
        <v>126</v>
      </c>
      <c r="BM202" s="140" t="s">
        <v>671</v>
      </c>
    </row>
    <row r="203" spans="2:65" s="1" customFormat="1" x14ac:dyDescent="0.2">
      <c r="B203" s="33"/>
      <c r="D203" s="142" t="s">
        <v>128</v>
      </c>
      <c r="F203" s="143" t="s">
        <v>276</v>
      </c>
      <c r="I203" s="144"/>
      <c r="L203" s="33"/>
      <c r="M203" s="145"/>
      <c r="T203" s="54"/>
      <c r="AT203" s="18" t="s">
        <v>128</v>
      </c>
      <c r="AU203" s="18" t="s">
        <v>78</v>
      </c>
    </row>
    <row r="204" spans="2:65" s="14" customFormat="1" x14ac:dyDescent="0.2">
      <c r="B204" s="161"/>
      <c r="D204" s="147" t="s">
        <v>130</v>
      </c>
      <c r="E204" s="162" t="s">
        <v>3</v>
      </c>
      <c r="F204" s="163" t="s">
        <v>277</v>
      </c>
      <c r="H204" s="162" t="s">
        <v>3</v>
      </c>
      <c r="I204" s="164"/>
      <c r="L204" s="161"/>
      <c r="M204" s="165"/>
      <c r="T204" s="166"/>
      <c r="AT204" s="162" t="s">
        <v>130</v>
      </c>
      <c r="AU204" s="162" t="s">
        <v>78</v>
      </c>
      <c r="AV204" s="14" t="s">
        <v>76</v>
      </c>
      <c r="AW204" s="14" t="s">
        <v>30</v>
      </c>
      <c r="AX204" s="14" t="s">
        <v>68</v>
      </c>
      <c r="AY204" s="162" t="s">
        <v>119</v>
      </c>
    </row>
    <row r="205" spans="2:65" s="12" customFormat="1" x14ac:dyDescent="0.2">
      <c r="B205" s="146"/>
      <c r="D205" s="147" t="s">
        <v>130</v>
      </c>
      <c r="E205" s="148" t="s">
        <v>3</v>
      </c>
      <c r="F205" s="149" t="s">
        <v>646</v>
      </c>
      <c r="H205" s="150">
        <v>4.57</v>
      </c>
      <c r="I205" s="151"/>
      <c r="L205" s="146"/>
      <c r="M205" s="152"/>
      <c r="T205" s="153"/>
      <c r="AT205" s="148" t="s">
        <v>130</v>
      </c>
      <c r="AU205" s="148" t="s">
        <v>78</v>
      </c>
      <c r="AV205" s="12" t="s">
        <v>78</v>
      </c>
      <c r="AW205" s="12" t="s">
        <v>30</v>
      </c>
      <c r="AX205" s="12" t="s">
        <v>68</v>
      </c>
      <c r="AY205" s="148" t="s">
        <v>119</v>
      </c>
    </row>
    <row r="206" spans="2:65" s="12" customFormat="1" x14ac:dyDescent="0.2">
      <c r="B206" s="146"/>
      <c r="D206" s="147" t="s">
        <v>130</v>
      </c>
      <c r="E206" s="148" t="s">
        <v>3</v>
      </c>
      <c r="F206" s="149" t="s">
        <v>647</v>
      </c>
      <c r="H206" s="150">
        <v>6.8</v>
      </c>
      <c r="I206" s="151"/>
      <c r="L206" s="146"/>
      <c r="M206" s="152"/>
      <c r="T206" s="153"/>
      <c r="AT206" s="148" t="s">
        <v>130</v>
      </c>
      <c r="AU206" s="148" t="s">
        <v>78</v>
      </c>
      <c r="AV206" s="12" t="s">
        <v>78</v>
      </c>
      <c r="AW206" s="12" t="s">
        <v>30</v>
      </c>
      <c r="AX206" s="12" t="s">
        <v>68</v>
      </c>
      <c r="AY206" s="148" t="s">
        <v>119</v>
      </c>
    </row>
    <row r="207" spans="2:65" s="14" customFormat="1" x14ac:dyDescent="0.2">
      <c r="B207" s="161"/>
      <c r="D207" s="147" t="s">
        <v>130</v>
      </c>
      <c r="E207" s="162" t="s">
        <v>3</v>
      </c>
      <c r="F207" s="163" t="s">
        <v>182</v>
      </c>
      <c r="H207" s="162" t="s">
        <v>3</v>
      </c>
      <c r="I207" s="164"/>
      <c r="L207" s="161"/>
      <c r="M207" s="165"/>
      <c r="T207" s="166"/>
      <c r="AT207" s="162" t="s">
        <v>130</v>
      </c>
      <c r="AU207" s="162" t="s">
        <v>78</v>
      </c>
      <c r="AV207" s="14" t="s">
        <v>76</v>
      </c>
      <c r="AW207" s="14" t="s">
        <v>30</v>
      </c>
      <c r="AX207" s="14" t="s">
        <v>68</v>
      </c>
      <c r="AY207" s="162" t="s">
        <v>119</v>
      </c>
    </row>
    <row r="208" spans="2:65" s="14" customFormat="1" x14ac:dyDescent="0.2">
      <c r="B208" s="161"/>
      <c r="D208" s="147" t="s">
        <v>130</v>
      </c>
      <c r="E208" s="162" t="s">
        <v>3</v>
      </c>
      <c r="F208" s="163" t="s">
        <v>642</v>
      </c>
      <c r="H208" s="162" t="s">
        <v>3</v>
      </c>
      <c r="I208" s="164"/>
      <c r="L208" s="161"/>
      <c r="M208" s="165"/>
      <c r="T208" s="166"/>
      <c r="AT208" s="162" t="s">
        <v>130</v>
      </c>
      <c r="AU208" s="162" t="s">
        <v>78</v>
      </c>
      <c r="AV208" s="14" t="s">
        <v>76</v>
      </c>
      <c r="AW208" s="14" t="s">
        <v>30</v>
      </c>
      <c r="AX208" s="14" t="s">
        <v>68</v>
      </c>
      <c r="AY208" s="162" t="s">
        <v>119</v>
      </c>
    </row>
    <row r="209" spans="2:65" s="12" customFormat="1" x14ac:dyDescent="0.2">
      <c r="B209" s="146"/>
      <c r="D209" s="147" t="s">
        <v>130</v>
      </c>
      <c r="E209" s="148" t="s">
        <v>3</v>
      </c>
      <c r="F209" s="149" t="s">
        <v>648</v>
      </c>
      <c r="H209" s="150">
        <v>-0.4</v>
      </c>
      <c r="I209" s="151"/>
      <c r="L209" s="146"/>
      <c r="M209" s="152"/>
      <c r="T209" s="153"/>
      <c r="AT209" s="148" t="s">
        <v>130</v>
      </c>
      <c r="AU209" s="148" t="s">
        <v>78</v>
      </c>
      <c r="AV209" s="12" t="s">
        <v>78</v>
      </c>
      <c r="AW209" s="12" t="s">
        <v>30</v>
      </c>
      <c r="AX209" s="12" t="s">
        <v>68</v>
      </c>
      <c r="AY209" s="148" t="s">
        <v>119</v>
      </c>
    </row>
    <row r="210" spans="2:65" s="12" customFormat="1" x14ac:dyDescent="0.2">
      <c r="B210" s="146"/>
      <c r="D210" s="147" t="s">
        <v>130</v>
      </c>
      <c r="E210" s="148" t="s">
        <v>3</v>
      </c>
      <c r="F210" s="149" t="s">
        <v>649</v>
      </c>
      <c r="H210" s="150">
        <v>-0.68</v>
      </c>
      <c r="I210" s="151"/>
      <c r="L210" s="146"/>
      <c r="M210" s="152"/>
      <c r="T210" s="153"/>
      <c r="AT210" s="148" t="s">
        <v>130</v>
      </c>
      <c r="AU210" s="148" t="s">
        <v>78</v>
      </c>
      <c r="AV210" s="12" t="s">
        <v>78</v>
      </c>
      <c r="AW210" s="12" t="s">
        <v>30</v>
      </c>
      <c r="AX210" s="12" t="s">
        <v>68</v>
      </c>
      <c r="AY210" s="148" t="s">
        <v>119</v>
      </c>
    </row>
    <row r="211" spans="2:65" s="15" customFormat="1" x14ac:dyDescent="0.2">
      <c r="B211" s="167"/>
      <c r="D211" s="147" t="s">
        <v>130</v>
      </c>
      <c r="E211" s="168" t="s">
        <v>3</v>
      </c>
      <c r="F211" s="169" t="s">
        <v>162</v>
      </c>
      <c r="H211" s="170">
        <v>10.290000000000001</v>
      </c>
      <c r="I211" s="171"/>
      <c r="L211" s="167"/>
      <c r="M211" s="172"/>
      <c r="T211" s="173"/>
      <c r="AT211" s="168" t="s">
        <v>130</v>
      </c>
      <c r="AU211" s="168" t="s">
        <v>78</v>
      </c>
      <c r="AV211" s="15" t="s">
        <v>139</v>
      </c>
      <c r="AW211" s="15" t="s">
        <v>30</v>
      </c>
      <c r="AX211" s="15" t="s">
        <v>68</v>
      </c>
      <c r="AY211" s="168" t="s">
        <v>119</v>
      </c>
    </row>
    <row r="212" spans="2:65" s="14" customFormat="1" x14ac:dyDescent="0.2">
      <c r="B212" s="161"/>
      <c r="D212" s="147" t="s">
        <v>130</v>
      </c>
      <c r="E212" s="162" t="s">
        <v>3</v>
      </c>
      <c r="F212" s="163" t="s">
        <v>672</v>
      </c>
      <c r="H212" s="162" t="s">
        <v>3</v>
      </c>
      <c r="I212" s="164"/>
      <c r="L212" s="161"/>
      <c r="M212" s="165"/>
      <c r="T212" s="166"/>
      <c r="AT212" s="162" t="s">
        <v>130</v>
      </c>
      <c r="AU212" s="162" t="s">
        <v>78</v>
      </c>
      <c r="AV212" s="14" t="s">
        <v>76</v>
      </c>
      <c r="AW212" s="14" t="s">
        <v>30</v>
      </c>
      <c r="AX212" s="14" t="s">
        <v>68</v>
      </c>
      <c r="AY212" s="162" t="s">
        <v>119</v>
      </c>
    </row>
    <row r="213" spans="2:65" s="12" customFormat="1" x14ac:dyDescent="0.2">
      <c r="B213" s="146"/>
      <c r="D213" s="147" t="s">
        <v>130</v>
      </c>
      <c r="E213" s="148" t="s">
        <v>3</v>
      </c>
      <c r="F213" s="149" t="s">
        <v>673</v>
      </c>
      <c r="H213" s="150">
        <v>-0.2</v>
      </c>
      <c r="I213" s="151"/>
      <c r="L213" s="146"/>
      <c r="M213" s="152"/>
      <c r="T213" s="153"/>
      <c r="AT213" s="148" t="s">
        <v>130</v>
      </c>
      <c r="AU213" s="148" t="s">
        <v>78</v>
      </c>
      <c r="AV213" s="12" t="s">
        <v>78</v>
      </c>
      <c r="AW213" s="12" t="s">
        <v>30</v>
      </c>
      <c r="AX213" s="12" t="s">
        <v>68</v>
      </c>
      <c r="AY213" s="148" t="s">
        <v>119</v>
      </c>
    </row>
    <row r="214" spans="2:65" s="12" customFormat="1" x14ac:dyDescent="0.2">
      <c r="B214" s="146"/>
      <c r="D214" s="147" t="s">
        <v>130</v>
      </c>
      <c r="E214" s="148" t="s">
        <v>3</v>
      </c>
      <c r="F214" s="149" t="s">
        <v>674</v>
      </c>
      <c r="H214" s="150">
        <v>-0.51</v>
      </c>
      <c r="I214" s="151"/>
      <c r="L214" s="146"/>
      <c r="M214" s="152"/>
      <c r="T214" s="153"/>
      <c r="AT214" s="148" t="s">
        <v>130</v>
      </c>
      <c r="AU214" s="148" t="s">
        <v>78</v>
      </c>
      <c r="AV214" s="12" t="s">
        <v>78</v>
      </c>
      <c r="AW214" s="12" t="s">
        <v>30</v>
      </c>
      <c r="AX214" s="12" t="s">
        <v>68</v>
      </c>
      <c r="AY214" s="148" t="s">
        <v>119</v>
      </c>
    </row>
    <row r="215" spans="2:65" s="12" customFormat="1" x14ac:dyDescent="0.2">
      <c r="B215" s="146"/>
      <c r="D215" s="147" t="s">
        <v>130</v>
      </c>
      <c r="E215" s="148" t="s">
        <v>3</v>
      </c>
      <c r="F215" s="149" t="s">
        <v>675</v>
      </c>
      <c r="H215" s="150">
        <v>-0.7</v>
      </c>
      <c r="I215" s="151"/>
      <c r="L215" s="146"/>
      <c r="M215" s="152"/>
      <c r="T215" s="153"/>
      <c r="AT215" s="148" t="s">
        <v>130</v>
      </c>
      <c r="AU215" s="148" t="s">
        <v>78</v>
      </c>
      <c r="AV215" s="12" t="s">
        <v>78</v>
      </c>
      <c r="AW215" s="12" t="s">
        <v>30</v>
      </c>
      <c r="AX215" s="12" t="s">
        <v>68</v>
      </c>
      <c r="AY215" s="148" t="s">
        <v>119</v>
      </c>
    </row>
    <row r="216" spans="2:65" s="12" customFormat="1" x14ac:dyDescent="0.2">
      <c r="B216" s="146"/>
      <c r="D216" s="147" t="s">
        <v>130</v>
      </c>
      <c r="E216" s="148" t="s">
        <v>3</v>
      </c>
      <c r="F216" s="149" t="s">
        <v>676</v>
      </c>
      <c r="H216" s="150">
        <v>-2.7719999999999998</v>
      </c>
      <c r="I216" s="151"/>
      <c r="L216" s="146"/>
      <c r="M216" s="152"/>
      <c r="T216" s="153"/>
      <c r="AT216" s="148" t="s">
        <v>130</v>
      </c>
      <c r="AU216" s="148" t="s">
        <v>78</v>
      </c>
      <c r="AV216" s="12" t="s">
        <v>78</v>
      </c>
      <c r="AW216" s="12" t="s">
        <v>30</v>
      </c>
      <c r="AX216" s="12" t="s">
        <v>68</v>
      </c>
      <c r="AY216" s="148" t="s">
        <v>119</v>
      </c>
    </row>
    <row r="217" spans="2:65" s="15" customFormat="1" x14ac:dyDescent="0.2">
      <c r="B217" s="167"/>
      <c r="D217" s="147" t="s">
        <v>130</v>
      </c>
      <c r="E217" s="168" t="s">
        <v>3</v>
      </c>
      <c r="F217" s="169" t="s">
        <v>162</v>
      </c>
      <c r="H217" s="170">
        <v>-4.1819999999999995</v>
      </c>
      <c r="I217" s="171"/>
      <c r="L217" s="167"/>
      <c r="M217" s="172"/>
      <c r="T217" s="173"/>
      <c r="AT217" s="168" t="s">
        <v>130</v>
      </c>
      <c r="AU217" s="168" t="s">
        <v>78</v>
      </c>
      <c r="AV217" s="15" t="s">
        <v>139</v>
      </c>
      <c r="AW217" s="15" t="s">
        <v>30</v>
      </c>
      <c r="AX217" s="15" t="s">
        <v>68</v>
      </c>
      <c r="AY217" s="168" t="s">
        <v>119</v>
      </c>
    </row>
    <row r="218" spans="2:65" s="13" customFormat="1" x14ac:dyDescent="0.2">
      <c r="B218" s="154"/>
      <c r="D218" s="147" t="s">
        <v>130</v>
      </c>
      <c r="E218" s="155" t="s">
        <v>3</v>
      </c>
      <c r="F218" s="156" t="s">
        <v>132</v>
      </c>
      <c r="H218" s="157">
        <v>6.1080000000000023</v>
      </c>
      <c r="I218" s="158"/>
      <c r="L218" s="154"/>
      <c r="M218" s="159"/>
      <c r="T218" s="160"/>
      <c r="AT218" s="155" t="s">
        <v>130</v>
      </c>
      <c r="AU218" s="155" t="s">
        <v>78</v>
      </c>
      <c r="AV218" s="13" t="s">
        <v>126</v>
      </c>
      <c r="AW218" s="13" t="s">
        <v>30</v>
      </c>
      <c r="AX218" s="13" t="s">
        <v>76</v>
      </c>
      <c r="AY218" s="155" t="s">
        <v>119</v>
      </c>
    </row>
    <row r="219" spans="2:65" s="1" customFormat="1" ht="24.15" customHeight="1" x14ac:dyDescent="0.2">
      <c r="B219" s="128"/>
      <c r="C219" s="129" t="s">
        <v>212</v>
      </c>
      <c r="D219" s="129" t="s">
        <v>121</v>
      </c>
      <c r="E219" s="130" t="s">
        <v>273</v>
      </c>
      <c r="F219" s="131" t="s">
        <v>274</v>
      </c>
      <c r="G219" s="132" t="s">
        <v>168</v>
      </c>
      <c r="H219" s="133">
        <v>11.31</v>
      </c>
      <c r="I219" s="134"/>
      <c r="J219" s="135">
        <f>ROUND(I219*H219,2)</f>
        <v>0</v>
      </c>
      <c r="K219" s="131" t="s">
        <v>125</v>
      </c>
      <c r="L219" s="33"/>
      <c r="M219" s="136" t="s">
        <v>3</v>
      </c>
      <c r="N219" s="137" t="s">
        <v>39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126</v>
      </c>
      <c r="AT219" s="140" t="s">
        <v>121</v>
      </c>
      <c r="AU219" s="140" t="s">
        <v>78</v>
      </c>
      <c r="AY219" s="18" t="s">
        <v>119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76</v>
      </c>
      <c r="BK219" s="141">
        <f>ROUND(I219*H219,2)</f>
        <v>0</v>
      </c>
      <c r="BL219" s="18" t="s">
        <v>126</v>
      </c>
      <c r="BM219" s="140" t="s">
        <v>677</v>
      </c>
    </row>
    <row r="220" spans="2:65" s="1" customFormat="1" x14ac:dyDescent="0.2">
      <c r="B220" s="33"/>
      <c r="D220" s="142" t="s">
        <v>128</v>
      </c>
      <c r="F220" s="143" t="s">
        <v>276</v>
      </c>
      <c r="I220" s="144"/>
      <c r="L220" s="33"/>
      <c r="M220" s="145"/>
      <c r="T220" s="54"/>
      <c r="AT220" s="18" t="s">
        <v>128</v>
      </c>
      <c r="AU220" s="18" t="s">
        <v>78</v>
      </c>
    </row>
    <row r="221" spans="2:65" s="14" customFormat="1" x14ac:dyDescent="0.2">
      <c r="B221" s="161"/>
      <c r="D221" s="147" t="s">
        <v>130</v>
      </c>
      <c r="E221" s="162" t="s">
        <v>3</v>
      </c>
      <c r="F221" s="163" t="s">
        <v>283</v>
      </c>
      <c r="H221" s="162" t="s">
        <v>3</v>
      </c>
      <c r="I221" s="164"/>
      <c r="L221" s="161"/>
      <c r="M221" s="165"/>
      <c r="T221" s="166"/>
      <c r="AT221" s="162" t="s">
        <v>130</v>
      </c>
      <c r="AU221" s="162" t="s">
        <v>78</v>
      </c>
      <c r="AV221" s="14" t="s">
        <v>76</v>
      </c>
      <c r="AW221" s="14" t="s">
        <v>30</v>
      </c>
      <c r="AX221" s="14" t="s">
        <v>68</v>
      </c>
      <c r="AY221" s="162" t="s">
        <v>119</v>
      </c>
    </row>
    <row r="222" spans="2:65" s="14" customFormat="1" x14ac:dyDescent="0.2">
      <c r="B222" s="161"/>
      <c r="D222" s="147" t="s">
        <v>130</v>
      </c>
      <c r="E222" s="162" t="s">
        <v>3</v>
      </c>
      <c r="F222" s="163" t="s">
        <v>184</v>
      </c>
      <c r="H222" s="162" t="s">
        <v>3</v>
      </c>
      <c r="I222" s="164"/>
      <c r="L222" s="161"/>
      <c r="M222" s="165"/>
      <c r="T222" s="166"/>
      <c r="AT222" s="162" t="s">
        <v>130</v>
      </c>
      <c r="AU222" s="162" t="s">
        <v>78</v>
      </c>
      <c r="AV222" s="14" t="s">
        <v>76</v>
      </c>
      <c r="AW222" s="14" t="s">
        <v>30</v>
      </c>
      <c r="AX222" s="14" t="s">
        <v>68</v>
      </c>
      <c r="AY222" s="162" t="s">
        <v>119</v>
      </c>
    </row>
    <row r="223" spans="2:65" s="12" customFormat="1" x14ac:dyDescent="0.2">
      <c r="B223" s="146"/>
      <c r="D223" s="147" t="s">
        <v>130</v>
      </c>
      <c r="E223" s="148" t="s">
        <v>3</v>
      </c>
      <c r="F223" s="149" t="s">
        <v>650</v>
      </c>
      <c r="H223" s="150">
        <v>2.8119999999999998</v>
      </c>
      <c r="I223" s="151"/>
      <c r="L223" s="146"/>
      <c r="M223" s="152"/>
      <c r="T223" s="153"/>
      <c r="AT223" s="148" t="s">
        <v>130</v>
      </c>
      <c r="AU223" s="148" t="s">
        <v>78</v>
      </c>
      <c r="AV223" s="12" t="s">
        <v>78</v>
      </c>
      <c r="AW223" s="12" t="s">
        <v>30</v>
      </c>
      <c r="AX223" s="12" t="s">
        <v>68</v>
      </c>
      <c r="AY223" s="148" t="s">
        <v>119</v>
      </c>
    </row>
    <row r="224" spans="2:65" s="12" customFormat="1" x14ac:dyDescent="0.2">
      <c r="B224" s="146"/>
      <c r="D224" s="147" t="s">
        <v>130</v>
      </c>
      <c r="E224" s="148" t="s">
        <v>3</v>
      </c>
      <c r="F224" s="149" t="s">
        <v>651</v>
      </c>
      <c r="H224" s="150">
        <v>6.8</v>
      </c>
      <c r="I224" s="151"/>
      <c r="L224" s="146"/>
      <c r="M224" s="152"/>
      <c r="T224" s="153"/>
      <c r="AT224" s="148" t="s">
        <v>130</v>
      </c>
      <c r="AU224" s="148" t="s">
        <v>78</v>
      </c>
      <c r="AV224" s="12" t="s">
        <v>78</v>
      </c>
      <c r="AW224" s="12" t="s">
        <v>30</v>
      </c>
      <c r="AX224" s="12" t="s">
        <v>68</v>
      </c>
      <c r="AY224" s="148" t="s">
        <v>119</v>
      </c>
    </row>
    <row r="225" spans="2:65" s="12" customFormat="1" x14ac:dyDescent="0.2">
      <c r="B225" s="146"/>
      <c r="D225" s="147" t="s">
        <v>130</v>
      </c>
      <c r="E225" s="148" t="s">
        <v>3</v>
      </c>
      <c r="F225" s="149" t="s">
        <v>652</v>
      </c>
      <c r="H225" s="150">
        <v>3.01</v>
      </c>
      <c r="I225" s="151"/>
      <c r="L225" s="146"/>
      <c r="M225" s="152"/>
      <c r="T225" s="153"/>
      <c r="AT225" s="148" t="s">
        <v>130</v>
      </c>
      <c r="AU225" s="148" t="s">
        <v>78</v>
      </c>
      <c r="AV225" s="12" t="s">
        <v>78</v>
      </c>
      <c r="AW225" s="12" t="s">
        <v>30</v>
      </c>
      <c r="AX225" s="12" t="s">
        <v>68</v>
      </c>
      <c r="AY225" s="148" t="s">
        <v>119</v>
      </c>
    </row>
    <row r="226" spans="2:65" s="12" customFormat="1" x14ac:dyDescent="0.2">
      <c r="B226" s="146"/>
      <c r="D226" s="147" t="s">
        <v>130</v>
      </c>
      <c r="E226" s="148" t="s">
        <v>3</v>
      </c>
      <c r="F226" s="149" t="s">
        <v>653</v>
      </c>
      <c r="H226" s="150">
        <v>6.8</v>
      </c>
      <c r="I226" s="151"/>
      <c r="L226" s="146"/>
      <c r="M226" s="152"/>
      <c r="T226" s="153"/>
      <c r="AT226" s="148" t="s">
        <v>130</v>
      </c>
      <c r="AU226" s="148" t="s">
        <v>78</v>
      </c>
      <c r="AV226" s="12" t="s">
        <v>78</v>
      </c>
      <c r="AW226" s="12" t="s">
        <v>30</v>
      </c>
      <c r="AX226" s="12" t="s">
        <v>68</v>
      </c>
      <c r="AY226" s="148" t="s">
        <v>119</v>
      </c>
    </row>
    <row r="227" spans="2:65" s="15" customFormat="1" x14ac:dyDescent="0.2">
      <c r="B227" s="167"/>
      <c r="D227" s="147" t="s">
        <v>130</v>
      </c>
      <c r="E227" s="168" t="s">
        <v>3</v>
      </c>
      <c r="F227" s="169" t="s">
        <v>162</v>
      </c>
      <c r="H227" s="170">
        <v>19.422000000000001</v>
      </c>
      <c r="I227" s="171"/>
      <c r="L227" s="167"/>
      <c r="M227" s="172"/>
      <c r="T227" s="173"/>
      <c r="AT227" s="168" t="s">
        <v>130</v>
      </c>
      <c r="AU227" s="168" t="s">
        <v>78</v>
      </c>
      <c r="AV227" s="15" t="s">
        <v>139</v>
      </c>
      <c r="AW227" s="15" t="s">
        <v>30</v>
      </c>
      <c r="AX227" s="15" t="s">
        <v>68</v>
      </c>
      <c r="AY227" s="168" t="s">
        <v>119</v>
      </c>
    </row>
    <row r="228" spans="2:65" s="14" customFormat="1" x14ac:dyDescent="0.2">
      <c r="B228" s="161"/>
      <c r="D228" s="147" t="s">
        <v>130</v>
      </c>
      <c r="E228" s="162" t="s">
        <v>3</v>
      </c>
      <c r="F228" s="163" t="s">
        <v>672</v>
      </c>
      <c r="H228" s="162" t="s">
        <v>3</v>
      </c>
      <c r="I228" s="164"/>
      <c r="L228" s="161"/>
      <c r="M228" s="165"/>
      <c r="T228" s="166"/>
      <c r="AT228" s="162" t="s">
        <v>130</v>
      </c>
      <c r="AU228" s="162" t="s">
        <v>78</v>
      </c>
      <c r="AV228" s="14" t="s">
        <v>76</v>
      </c>
      <c r="AW228" s="14" t="s">
        <v>30</v>
      </c>
      <c r="AX228" s="14" t="s">
        <v>68</v>
      </c>
      <c r="AY228" s="162" t="s">
        <v>119</v>
      </c>
    </row>
    <row r="229" spans="2:65" s="12" customFormat="1" x14ac:dyDescent="0.2">
      <c r="B229" s="146"/>
      <c r="D229" s="147" t="s">
        <v>130</v>
      </c>
      <c r="E229" s="148" t="s">
        <v>3</v>
      </c>
      <c r="F229" s="149" t="s">
        <v>678</v>
      </c>
      <c r="H229" s="150">
        <v>-0.17199999999999999</v>
      </c>
      <c r="I229" s="151"/>
      <c r="L229" s="146"/>
      <c r="M229" s="152"/>
      <c r="T229" s="153"/>
      <c r="AT229" s="148" t="s">
        <v>130</v>
      </c>
      <c r="AU229" s="148" t="s">
        <v>78</v>
      </c>
      <c r="AV229" s="12" t="s">
        <v>78</v>
      </c>
      <c r="AW229" s="12" t="s">
        <v>30</v>
      </c>
      <c r="AX229" s="12" t="s">
        <v>68</v>
      </c>
      <c r="AY229" s="148" t="s">
        <v>119</v>
      </c>
    </row>
    <row r="230" spans="2:65" s="12" customFormat="1" x14ac:dyDescent="0.2">
      <c r="B230" s="146"/>
      <c r="D230" s="147" t="s">
        <v>130</v>
      </c>
      <c r="E230" s="148" t="s">
        <v>3</v>
      </c>
      <c r="F230" s="149" t="s">
        <v>679</v>
      </c>
      <c r="H230" s="150">
        <v>-0.51</v>
      </c>
      <c r="I230" s="151"/>
      <c r="L230" s="146"/>
      <c r="M230" s="152"/>
      <c r="T230" s="153"/>
      <c r="AT230" s="148" t="s">
        <v>130</v>
      </c>
      <c r="AU230" s="148" t="s">
        <v>78</v>
      </c>
      <c r="AV230" s="12" t="s">
        <v>78</v>
      </c>
      <c r="AW230" s="12" t="s">
        <v>30</v>
      </c>
      <c r="AX230" s="12" t="s">
        <v>68</v>
      </c>
      <c r="AY230" s="148" t="s">
        <v>119</v>
      </c>
    </row>
    <row r="231" spans="2:65" s="12" customFormat="1" x14ac:dyDescent="0.2">
      <c r="B231" s="146"/>
      <c r="D231" s="147" t="s">
        <v>130</v>
      </c>
      <c r="E231" s="148" t="s">
        <v>3</v>
      </c>
      <c r="F231" s="149" t="s">
        <v>680</v>
      </c>
      <c r="H231" s="150">
        <v>-0.17199999999999999</v>
      </c>
      <c r="I231" s="151"/>
      <c r="L231" s="146"/>
      <c r="M231" s="152"/>
      <c r="T231" s="153"/>
      <c r="AT231" s="148" t="s">
        <v>130</v>
      </c>
      <c r="AU231" s="148" t="s">
        <v>78</v>
      </c>
      <c r="AV231" s="12" t="s">
        <v>78</v>
      </c>
      <c r="AW231" s="12" t="s">
        <v>30</v>
      </c>
      <c r="AX231" s="12" t="s">
        <v>68</v>
      </c>
      <c r="AY231" s="148" t="s">
        <v>119</v>
      </c>
    </row>
    <row r="232" spans="2:65" s="12" customFormat="1" x14ac:dyDescent="0.2">
      <c r="B232" s="146"/>
      <c r="D232" s="147" t="s">
        <v>130</v>
      </c>
      <c r="E232" s="148" t="s">
        <v>3</v>
      </c>
      <c r="F232" s="149" t="s">
        <v>681</v>
      </c>
      <c r="H232" s="150">
        <v>-0.51</v>
      </c>
      <c r="I232" s="151"/>
      <c r="L232" s="146"/>
      <c r="M232" s="152"/>
      <c r="T232" s="153"/>
      <c r="AT232" s="148" t="s">
        <v>130</v>
      </c>
      <c r="AU232" s="148" t="s">
        <v>78</v>
      </c>
      <c r="AV232" s="12" t="s">
        <v>78</v>
      </c>
      <c r="AW232" s="12" t="s">
        <v>30</v>
      </c>
      <c r="AX232" s="12" t="s">
        <v>68</v>
      </c>
      <c r="AY232" s="148" t="s">
        <v>119</v>
      </c>
    </row>
    <row r="233" spans="2:65" s="12" customFormat="1" x14ac:dyDescent="0.2">
      <c r="B233" s="146"/>
      <c r="D233" s="147" t="s">
        <v>130</v>
      </c>
      <c r="E233" s="148" t="s">
        <v>3</v>
      </c>
      <c r="F233" s="149" t="s">
        <v>682</v>
      </c>
      <c r="H233" s="150">
        <v>-0.60199999999999998</v>
      </c>
      <c r="I233" s="151"/>
      <c r="L233" s="146"/>
      <c r="M233" s="152"/>
      <c r="T233" s="153"/>
      <c r="AT233" s="148" t="s">
        <v>130</v>
      </c>
      <c r="AU233" s="148" t="s">
        <v>78</v>
      </c>
      <c r="AV233" s="12" t="s">
        <v>78</v>
      </c>
      <c r="AW233" s="12" t="s">
        <v>30</v>
      </c>
      <c r="AX233" s="12" t="s">
        <v>68</v>
      </c>
      <c r="AY233" s="148" t="s">
        <v>119</v>
      </c>
    </row>
    <row r="234" spans="2:65" s="12" customFormat="1" x14ac:dyDescent="0.2">
      <c r="B234" s="146"/>
      <c r="D234" s="147" t="s">
        <v>130</v>
      </c>
      <c r="E234" s="148" t="s">
        <v>3</v>
      </c>
      <c r="F234" s="149" t="s">
        <v>683</v>
      </c>
      <c r="H234" s="150">
        <v>-0.60199999999999998</v>
      </c>
      <c r="I234" s="151"/>
      <c r="L234" s="146"/>
      <c r="M234" s="152"/>
      <c r="T234" s="153"/>
      <c r="AT234" s="148" t="s">
        <v>130</v>
      </c>
      <c r="AU234" s="148" t="s">
        <v>78</v>
      </c>
      <c r="AV234" s="12" t="s">
        <v>78</v>
      </c>
      <c r="AW234" s="12" t="s">
        <v>30</v>
      </c>
      <c r="AX234" s="12" t="s">
        <v>68</v>
      </c>
      <c r="AY234" s="148" t="s">
        <v>119</v>
      </c>
    </row>
    <row r="235" spans="2:65" s="12" customFormat="1" x14ac:dyDescent="0.2">
      <c r="B235" s="146"/>
      <c r="D235" s="147" t="s">
        <v>130</v>
      </c>
      <c r="E235" s="148" t="s">
        <v>3</v>
      </c>
      <c r="F235" s="149" t="s">
        <v>684</v>
      </c>
      <c r="H235" s="150">
        <v>-5.5439999999999996</v>
      </c>
      <c r="I235" s="151"/>
      <c r="L235" s="146"/>
      <c r="M235" s="152"/>
      <c r="T235" s="153"/>
      <c r="AT235" s="148" t="s">
        <v>130</v>
      </c>
      <c r="AU235" s="148" t="s">
        <v>78</v>
      </c>
      <c r="AV235" s="12" t="s">
        <v>78</v>
      </c>
      <c r="AW235" s="12" t="s">
        <v>30</v>
      </c>
      <c r="AX235" s="12" t="s">
        <v>68</v>
      </c>
      <c r="AY235" s="148" t="s">
        <v>119</v>
      </c>
    </row>
    <row r="236" spans="2:65" s="15" customFormat="1" x14ac:dyDescent="0.2">
      <c r="B236" s="167"/>
      <c r="D236" s="147" t="s">
        <v>130</v>
      </c>
      <c r="E236" s="168" t="s">
        <v>3</v>
      </c>
      <c r="F236" s="169" t="s">
        <v>162</v>
      </c>
      <c r="H236" s="170">
        <v>-8.1119999999999983</v>
      </c>
      <c r="I236" s="171"/>
      <c r="L236" s="167"/>
      <c r="M236" s="172"/>
      <c r="T236" s="173"/>
      <c r="AT236" s="168" t="s">
        <v>130</v>
      </c>
      <c r="AU236" s="168" t="s">
        <v>78</v>
      </c>
      <c r="AV236" s="15" t="s">
        <v>139</v>
      </c>
      <c r="AW236" s="15" t="s">
        <v>30</v>
      </c>
      <c r="AX236" s="15" t="s">
        <v>68</v>
      </c>
      <c r="AY236" s="168" t="s">
        <v>119</v>
      </c>
    </row>
    <row r="237" spans="2:65" s="13" customFormat="1" x14ac:dyDescent="0.2">
      <c r="B237" s="154"/>
      <c r="D237" s="147" t="s">
        <v>130</v>
      </c>
      <c r="E237" s="155" t="s">
        <v>3</v>
      </c>
      <c r="F237" s="156" t="s">
        <v>132</v>
      </c>
      <c r="H237" s="157">
        <v>11.309999999999995</v>
      </c>
      <c r="I237" s="158"/>
      <c r="L237" s="154"/>
      <c r="M237" s="159"/>
      <c r="T237" s="160"/>
      <c r="AT237" s="155" t="s">
        <v>130</v>
      </c>
      <c r="AU237" s="155" t="s">
        <v>78</v>
      </c>
      <c r="AV237" s="13" t="s">
        <v>126</v>
      </c>
      <c r="AW237" s="13" t="s">
        <v>30</v>
      </c>
      <c r="AX237" s="13" t="s">
        <v>76</v>
      </c>
      <c r="AY237" s="155" t="s">
        <v>119</v>
      </c>
    </row>
    <row r="238" spans="2:65" s="1" customFormat="1" ht="16.5" customHeight="1" x14ac:dyDescent="0.2">
      <c r="B238" s="128"/>
      <c r="C238" s="174" t="s">
        <v>217</v>
      </c>
      <c r="D238" s="174" t="s">
        <v>287</v>
      </c>
      <c r="E238" s="175" t="s">
        <v>288</v>
      </c>
      <c r="F238" s="176" t="s">
        <v>289</v>
      </c>
      <c r="G238" s="177" t="s">
        <v>264</v>
      </c>
      <c r="H238" s="178">
        <v>24.43</v>
      </c>
      <c r="I238" s="179"/>
      <c r="J238" s="180">
        <f>ROUND(I238*H238,2)</f>
        <v>0</v>
      </c>
      <c r="K238" s="176" t="s">
        <v>125</v>
      </c>
      <c r="L238" s="181"/>
      <c r="M238" s="182" t="s">
        <v>3</v>
      </c>
      <c r="N238" s="183" t="s">
        <v>39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187</v>
      </c>
      <c r="AT238" s="140" t="s">
        <v>287</v>
      </c>
      <c r="AU238" s="140" t="s">
        <v>78</v>
      </c>
      <c r="AY238" s="18" t="s">
        <v>119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8" t="s">
        <v>76</v>
      </c>
      <c r="BK238" s="141">
        <f>ROUND(I238*H238,2)</f>
        <v>0</v>
      </c>
      <c r="BL238" s="18" t="s">
        <v>126</v>
      </c>
      <c r="BM238" s="140" t="s">
        <v>685</v>
      </c>
    </row>
    <row r="239" spans="2:65" s="12" customFormat="1" x14ac:dyDescent="0.2">
      <c r="B239" s="146"/>
      <c r="D239" s="147" t="s">
        <v>130</v>
      </c>
      <c r="E239" s="148" t="s">
        <v>3</v>
      </c>
      <c r="F239" s="149" t="s">
        <v>686</v>
      </c>
      <c r="H239" s="150">
        <v>24.43</v>
      </c>
      <c r="I239" s="151"/>
      <c r="L239" s="146"/>
      <c r="M239" s="152"/>
      <c r="T239" s="153"/>
      <c r="AT239" s="148" t="s">
        <v>130</v>
      </c>
      <c r="AU239" s="148" t="s">
        <v>78</v>
      </c>
      <c r="AV239" s="12" t="s">
        <v>78</v>
      </c>
      <c r="AW239" s="12" t="s">
        <v>30</v>
      </c>
      <c r="AX239" s="12" t="s">
        <v>68</v>
      </c>
      <c r="AY239" s="148" t="s">
        <v>119</v>
      </c>
    </row>
    <row r="240" spans="2:65" s="13" customFormat="1" x14ac:dyDescent="0.2">
      <c r="B240" s="154"/>
      <c r="D240" s="147" t="s">
        <v>130</v>
      </c>
      <c r="E240" s="155" t="s">
        <v>3</v>
      </c>
      <c r="F240" s="156" t="s">
        <v>132</v>
      </c>
      <c r="H240" s="157">
        <v>24.43</v>
      </c>
      <c r="I240" s="158"/>
      <c r="L240" s="154"/>
      <c r="M240" s="159"/>
      <c r="T240" s="160"/>
      <c r="AT240" s="155" t="s">
        <v>130</v>
      </c>
      <c r="AU240" s="155" t="s">
        <v>78</v>
      </c>
      <c r="AV240" s="13" t="s">
        <v>126</v>
      </c>
      <c r="AW240" s="13" t="s">
        <v>30</v>
      </c>
      <c r="AX240" s="13" t="s">
        <v>76</v>
      </c>
      <c r="AY240" s="155" t="s">
        <v>119</v>
      </c>
    </row>
    <row r="241" spans="2:65" s="1" customFormat="1" ht="37.799999999999997" customHeight="1" x14ac:dyDescent="0.2">
      <c r="B241" s="128"/>
      <c r="C241" s="129" t="s">
        <v>222</v>
      </c>
      <c r="D241" s="129" t="s">
        <v>121</v>
      </c>
      <c r="E241" s="130" t="s">
        <v>293</v>
      </c>
      <c r="F241" s="131" t="s">
        <v>294</v>
      </c>
      <c r="G241" s="132" t="s">
        <v>168</v>
      </c>
      <c r="H241" s="133">
        <v>1.9039999999999999</v>
      </c>
      <c r="I241" s="134"/>
      <c r="J241" s="135">
        <f>ROUND(I241*H241,2)</f>
        <v>0</v>
      </c>
      <c r="K241" s="131" t="s">
        <v>125</v>
      </c>
      <c r="L241" s="33"/>
      <c r="M241" s="136" t="s">
        <v>3</v>
      </c>
      <c r="N241" s="137" t="s">
        <v>39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126</v>
      </c>
      <c r="AT241" s="140" t="s">
        <v>121</v>
      </c>
      <c r="AU241" s="140" t="s">
        <v>78</v>
      </c>
      <c r="AY241" s="18" t="s">
        <v>119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8" t="s">
        <v>76</v>
      </c>
      <c r="BK241" s="141">
        <f>ROUND(I241*H241,2)</f>
        <v>0</v>
      </c>
      <c r="BL241" s="18" t="s">
        <v>126</v>
      </c>
      <c r="BM241" s="140" t="s">
        <v>687</v>
      </c>
    </row>
    <row r="242" spans="2:65" s="1" customFormat="1" x14ac:dyDescent="0.2">
      <c r="B242" s="33"/>
      <c r="D242" s="142" t="s">
        <v>128</v>
      </c>
      <c r="F242" s="143" t="s">
        <v>296</v>
      </c>
      <c r="I242" s="144"/>
      <c r="L242" s="33"/>
      <c r="M242" s="145"/>
      <c r="T242" s="54"/>
      <c r="AT242" s="18" t="s">
        <v>128</v>
      </c>
      <c r="AU242" s="18" t="s">
        <v>78</v>
      </c>
    </row>
    <row r="243" spans="2:65" s="12" customFormat="1" x14ac:dyDescent="0.2">
      <c r="B243" s="146"/>
      <c r="D243" s="147" t="s">
        <v>130</v>
      </c>
      <c r="E243" s="148" t="s">
        <v>3</v>
      </c>
      <c r="F243" s="149" t="s">
        <v>688</v>
      </c>
      <c r="H243" s="150">
        <v>0.7</v>
      </c>
      <c r="I243" s="151"/>
      <c r="L243" s="146"/>
      <c r="M243" s="152"/>
      <c r="T243" s="153"/>
      <c r="AT243" s="148" t="s">
        <v>130</v>
      </c>
      <c r="AU243" s="148" t="s">
        <v>78</v>
      </c>
      <c r="AV243" s="12" t="s">
        <v>78</v>
      </c>
      <c r="AW243" s="12" t="s">
        <v>30</v>
      </c>
      <c r="AX243" s="12" t="s">
        <v>68</v>
      </c>
      <c r="AY243" s="148" t="s">
        <v>119</v>
      </c>
    </row>
    <row r="244" spans="2:65" s="12" customFormat="1" x14ac:dyDescent="0.2">
      <c r="B244" s="146"/>
      <c r="D244" s="147" t="s">
        <v>130</v>
      </c>
      <c r="E244" s="148" t="s">
        <v>3</v>
      </c>
      <c r="F244" s="149" t="s">
        <v>689</v>
      </c>
      <c r="H244" s="150">
        <v>0.60199999999999998</v>
      </c>
      <c r="I244" s="151"/>
      <c r="L244" s="146"/>
      <c r="M244" s="152"/>
      <c r="T244" s="153"/>
      <c r="AT244" s="148" t="s">
        <v>130</v>
      </c>
      <c r="AU244" s="148" t="s">
        <v>78</v>
      </c>
      <c r="AV244" s="12" t="s">
        <v>78</v>
      </c>
      <c r="AW244" s="12" t="s">
        <v>30</v>
      </c>
      <c r="AX244" s="12" t="s">
        <v>68</v>
      </c>
      <c r="AY244" s="148" t="s">
        <v>119</v>
      </c>
    </row>
    <row r="245" spans="2:65" s="12" customFormat="1" x14ac:dyDescent="0.2">
      <c r="B245" s="146"/>
      <c r="D245" s="147" t="s">
        <v>130</v>
      </c>
      <c r="E245" s="148" t="s">
        <v>3</v>
      </c>
      <c r="F245" s="149" t="s">
        <v>690</v>
      </c>
      <c r="H245" s="150">
        <v>0.60199999999999998</v>
      </c>
      <c r="I245" s="151"/>
      <c r="L245" s="146"/>
      <c r="M245" s="152"/>
      <c r="T245" s="153"/>
      <c r="AT245" s="148" t="s">
        <v>130</v>
      </c>
      <c r="AU245" s="148" t="s">
        <v>78</v>
      </c>
      <c r="AV245" s="12" t="s">
        <v>78</v>
      </c>
      <c r="AW245" s="12" t="s">
        <v>30</v>
      </c>
      <c r="AX245" s="12" t="s">
        <v>68</v>
      </c>
      <c r="AY245" s="148" t="s">
        <v>119</v>
      </c>
    </row>
    <row r="246" spans="2:65" s="13" customFormat="1" x14ac:dyDescent="0.2">
      <c r="B246" s="154"/>
      <c r="D246" s="147" t="s">
        <v>130</v>
      </c>
      <c r="E246" s="155" t="s">
        <v>3</v>
      </c>
      <c r="F246" s="156" t="s">
        <v>132</v>
      </c>
      <c r="H246" s="157">
        <v>1.9039999999999999</v>
      </c>
      <c r="I246" s="158"/>
      <c r="L246" s="154"/>
      <c r="M246" s="159"/>
      <c r="T246" s="160"/>
      <c r="AT246" s="155" t="s">
        <v>130</v>
      </c>
      <c r="AU246" s="155" t="s">
        <v>78</v>
      </c>
      <c r="AV246" s="13" t="s">
        <v>126</v>
      </c>
      <c r="AW246" s="13" t="s">
        <v>30</v>
      </c>
      <c r="AX246" s="13" t="s">
        <v>76</v>
      </c>
      <c r="AY246" s="155" t="s">
        <v>119</v>
      </c>
    </row>
    <row r="247" spans="2:65" s="1" customFormat="1" ht="16.5" customHeight="1" x14ac:dyDescent="0.2">
      <c r="B247" s="128"/>
      <c r="C247" s="174" t="s">
        <v>9</v>
      </c>
      <c r="D247" s="174" t="s">
        <v>287</v>
      </c>
      <c r="E247" s="175" t="s">
        <v>299</v>
      </c>
      <c r="F247" s="176" t="s">
        <v>300</v>
      </c>
      <c r="G247" s="177" t="s">
        <v>264</v>
      </c>
      <c r="H247" s="178">
        <v>4.1120000000000001</v>
      </c>
      <c r="I247" s="179"/>
      <c r="J247" s="180">
        <f>ROUND(I247*H247,2)</f>
        <v>0</v>
      </c>
      <c r="K247" s="176" t="s">
        <v>125</v>
      </c>
      <c r="L247" s="181"/>
      <c r="M247" s="182" t="s">
        <v>3</v>
      </c>
      <c r="N247" s="183" t="s">
        <v>39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187</v>
      </c>
      <c r="AT247" s="140" t="s">
        <v>287</v>
      </c>
      <c r="AU247" s="140" t="s">
        <v>78</v>
      </c>
      <c r="AY247" s="18" t="s">
        <v>119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8" t="s">
        <v>76</v>
      </c>
      <c r="BK247" s="141">
        <f>ROUND(I247*H247,2)</f>
        <v>0</v>
      </c>
      <c r="BL247" s="18" t="s">
        <v>126</v>
      </c>
      <c r="BM247" s="140" t="s">
        <v>691</v>
      </c>
    </row>
    <row r="248" spans="2:65" s="12" customFormat="1" x14ac:dyDescent="0.2">
      <c r="B248" s="146"/>
      <c r="D248" s="147" t="s">
        <v>130</v>
      </c>
      <c r="E248" s="148" t="s">
        <v>3</v>
      </c>
      <c r="F248" s="149" t="s">
        <v>692</v>
      </c>
      <c r="H248" s="150">
        <v>1.512</v>
      </c>
      <c r="I248" s="151"/>
      <c r="L248" s="146"/>
      <c r="M248" s="152"/>
      <c r="T248" s="153"/>
      <c r="AT248" s="148" t="s">
        <v>130</v>
      </c>
      <c r="AU248" s="148" t="s">
        <v>78</v>
      </c>
      <c r="AV248" s="12" t="s">
        <v>78</v>
      </c>
      <c r="AW248" s="12" t="s">
        <v>30</v>
      </c>
      <c r="AX248" s="12" t="s">
        <v>68</v>
      </c>
      <c r="AY248" s="148" t="s">
        <v>119</v>
      </c>
    </row>
    <row r="249" spans="2:65" s="12" customFormat="1" x14ac:dyDescent="0.2">
      <c r="B249" s="146"/>
      <c r="D249" s="147" t="s">
        <v>130</v>
      </c>
      <c r="E249" s="148" t="s">
        <v>3</v>
      </c>
      <c r="F249" s="149" t="s">
        <v>693</v>
      </c>
      <c r="H249" s="150">
        <v>1.3</v>
      </c>
      <c r="I249" s="151"/>
      <c r="L249" s="146"/>
      <c r="M249" s="152"/>
      <c r="T249" s="153"/>
      <c r="AT249" s="148" t="s">
        <v>130</v>
      </c>
      <c r="AU249" s="148" t="s">
        <v>78</v>
      </c>
      <c r="AV249" s="12" t="s">
        <v>78</v>
      </c>
      <c r="AW249" s="12" t="s">
        <v>30</v>
      </c>
      <c r="AX249" s="12" t="s">
        <v>68</v>
      </c>
      <c r="AY249" s="148" t="s">
        <v>119</v>
      </c>
    </row>
    <row r="250" spans="2:65" s="12" customFormat="1" x14ac:dyDescent="0.2">
      <c r="B250" s="146"/>
      <c r="D250" s="147" t="s">
        <v>130</v>
      </c>
      <c r="E250" s="148" t="s">
        <v>3</v>
      </c>
      <c r="F250" s="149" t="s">
        <v>694</v>
      </c>
      <c r="H250" s="150">
        <v>1.3</v>
      </c>
      <c r="I250" s="151"/>
      <c r="L250" s="146"/>
      <c r="M250" s="152"/>
      <c r="T250" s="153"/>
      <c r="AT250" s="148" t="s">
        <v>130</v>
      </c>
      <c r="AU250" s="148" t="s">
        <v>78</v>
      </c>
      <c r="AV250" s="12" t="s">
        <v>78</v>
      </c>
      <c r="AW250" s="12" t="s">
        <v>30</v>
      </c>
      <c r="AX250" s="12" t="s">
        <v>68</v>
      </c>
      <c r="AY250" s="148" t="s">
        <v>119</v>
      </c>
    </row>
    <row r="251" spans="2:65" s="13" customFormat="1" x14ac:dyDescent="0.2">
      <c r="B251" s="154"/>
      <c r="D251" s="147" t="s">
        <v>130</v>
      </c>
      <c r="E251" s="155" t="s">
        <v>3</v>
      </c>
      <c r="F251" s="156" t="s">
        <v>132</v>
      </c>
      <c r="H251" s="157">
        <v>4.1120000000000001</v>
      </c>
      <c r="I251" s="158"/>
      <c r="L251" s="154"/>
      <c r="M251" s="159"/>
      <c r="T251" s="160"/>
      <c r="AT251" s="155" t="s">
        <v>130</v>
      </c>
      <c r="AU251" s="155" t="s">
        <v>78</v>
      </c>
      <c r="AV251" s="13" t="s">
        <v>126</v>
      </c>
      <c r="AW251" s="13" t="s">
        <v>30</v>
      </c>
      <c r="AX251" s="13" t="s">
        <v>76</v>
      </c>
      <c r="AY251" s="155" t="s">
        <v>119</v>
      </c>
    </row>
    <row r="252" spans="2:65" s="1" customFormat="1" ht="24.15" customHeight="1" x14ac:dyDescent="0.2">
      <c r="B252" s="128"/>
      <c r="C252" s="129" t="s">
        <v>234</v>
      </c>
      <c r="D252" s="129" t="s">
        <v>121</v>
      </c>
      <c r="E252" s="130" t="s">
        <v>304</v>
      </c>
      <c r="F252" s="131" t="s">
        <v>305</v>
      </c>
      <c r="G252" s="132" t="s">
        <v>155</v>
      </c>
      <c r="H252" s="133">
        <v>5.4</v>
      </c>
      <c r="I252" s="134"/>
      <c r="J252" s="135">
        <f>ROUND(I252*H252,2)</f>
        <v>0</v>
      </c>
      <c r="K252" s="131" t="s">
        <v>125</v>
      </c>
      <c r="L252" s="33"/>
      <c r="M252" s="136" t="s">
        <v>3</v>
      </c>
      <c r="N252" s="137" t="s">
        <v>39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126</v>
      </c>
      <c r="AT252" s="140" t="s">
        <v>121</v>
      </c>
      <c r="AU252" s="140" t="s">
        <v>78</v>
      </c>
      <c r="AY252" s="18" t="s">
        <v>119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8" t="s">
        <v>76</v>
      </c>
      <c r="BK252" s="141">
        <f>ROUND(I252*H252,2)</f>
        <v>0</v>
      </c>
      <c r="BL252" s="18" t="s">
        <v>126</v>
      </c>
      <c r="BM252" s="140" t="s">
        <v>695</v>
      </c>
    </row>
    <row r="253" spans="2:65" s="1" customFormat="1" x14ac:dyDescent="0.2">
      <c r="B253" s="33"/>
      <c r="D253" s="142" t="s">
        <v>128</v>
      </c>
      <c r="F253" s="143" t="s">
        <v>307</v>
      </c>
      <c r="I253" s="144"/>
      <c r="L253" s="33"/>
      <c r="M253" s="145"/>
      <c r="T253" s="54"/>
      <c r="AT253" s="18" t="s">
        <v>128</v>
      </c>
      <c r="AU253" s="18" t="s">
        <v>78</v>
      </c>
    </row>
    <row r="254" spans="2:65" s="14" customFormat="1" x14ac:dyDescent="0.2">
      <c r="B254" s="161"/>
      <c r="D254" s="147" t="s">
        <v>130</v>
      </c>
      <c r="E254" s="162" t="s">
        <v>3</v>
      </c>
      <c r="F254" s="163" t="s">
        <v>158</v>
      </c>
      <c r="H254" s="162" t="s">
        <v>3</v>
      </c>
      <c r="I254" s="164"/>
      <c r="L254" s="161"/>
      <c r="M254" s="165"/>
      <c r="T254" s="166"/>
      <c r="AT254" s="162" t="s">
        <v>130</v>
      </c>
      <c r="AU254" s="162" t="s">
        <v>78</v>
      </c>
      <c r="AV254" s="14" t="s">
        <v>76</v>
      </c>
      <c r="AW254" s="14" t="s">
        <v>30</v>
      </c>
      <c r="AX254" s="14" t="s">
        <v>68</v>
      </c>
      <c r="AY254" s="162" t="s">
        <v>119</v>
      </c>
    </row>
    <row r="255" spans="2:65" s="14" customFormat="1" x14ac:dyDescent="0.2">
      <c r="B255" s="161"/>
      <c r="D255" s="147" t="s">
        <v>130</v>
      </c>
      <c r="E255" s="162" t="s">
        <v>3</v>
      </c>
      <c r="F255" s="163" t="s">
        <v>642</v>
      </c>
      <c r="H255" s="162" t="s">
        <v>3</v>
      </c>
      <c r="I255" s="164"/>
      <c r="L255" s="161"/>
      <c r="M255" s="165"/>
      <c r="T255" s="166"/>
      <c r="AT255" s="162" t="s">
        <v>130</v>
      </c>
      <c r="AU255" s="162" t="s">
        <v>78</v>
      </c>
      <c r="AV255" s="14" t="s">
        <v>76</v>
      </c>
      <c r="AW255" s="14" t="s">
        <v>30</v>
      </c>
      <c r="AX255" s="14" t="s">
        <v>68</v>
      </c>
      <c r="AY255" s="162" t="s">
        <v>119</v>
      </c>
    </row>
    <row r="256" spans="2:65" s="12" customFormat="1" x14ac:dyDescent="0.2">
      <c r="B256" s="146"/>
      <c r="D256" s="147" t="s">
        <v>130</v>
      </c>
      <c r="E256" s="148" t="s">
        <v>3</v>
      </c>
      <c r="F256" s="149" t="s">
        <v>643</v>
      </c>
      <c r="H256" s="150">
        <v>2</v>
      </c>
      <c r="I256" s="151"/>
      <c r="L256" s="146"/>
      <c r="M256" s="152"/>
      <c r="T256" s="153"/>
      <c r="AT256" s="148" t="s">
        <v>130</v>
      </c>
      <c r="AU256" s="148" t="s">
        <v>78</v>
      </c>
      <c r="AV256" s="12" t="s">
        <v>78</v>
      </c>
      <c r="AW256" s="12" t="s">
        <v>30</v>
      </c>
      <c r="AX256" s="12" t="s">
        <v>68</v>
      </c>
      <c r="AY256" s="148" t="s">
        <v>119</v>
      </c>
    </row>
    <row r="257" spans="2:65" s="12" customFormat="1" x14ac:dyDescent="0.2">
      <c r="B257" s="146"/>
      <c r="D257" s="147" t="s">
        <v>130</v>
      </c>
      <c r="E257" s="148" t="s">
        <v>3</v>
      </c>
      <c r="F257" s="149" t="s">
        <v>644</v>
      </c>
      <c r="H257" s="150">
        <v>3.4</v>
      </c>
      <c r="I257" s="151"/>
      <c r="L257" s="146"/>
      <c r="M257" s="152"/>
      <c r="T257" s="153"/>
      <c r="AT257" s="148" t="s">
        <v>130</v>
      </c>
      <c r="AU257" s="148" t="s">
        <v>78</v>
      </c>
      <c r="AV257" s="12" t="s">
        <v>78</v>
      </c>
      <c r="AW257" s="12" t="s">
        <v>30</v>
      </c>
      <c r="AX257" s="12" t="s">
        <v>68</v>
      </c>
      <c r="AY257" s="148" t="s">
        <v>119</v>
      </c>
    </row>
    <row r="258" spans="2:65" s="13" customFormat="1" x14ac:dyDescent="0.2">
      <c r="B258" s="154"/>
      <c r="D258" s="147" t="s">
        <v>130</v>
      </c>
      <c r="E258" s="155" t="s">
        <v>3</v>
      </c>
      <c r="F258" s="156" t="s">
        <v>132</v>
      </c>
      <c r="H258" s="157">
        <v>5.4</v>
      </c>
      <c r="I258" s="158"/>
      <c r="L258" s="154"/>
      <c r="M258" s="159"/>
      <c r="T258" s="160"/>
      <c r="AT258" s="155" t="s">
        <v>130</v>
      </c>
      <c r="AU258" s="155" t="s">
        <v>78</v>
      </c>
      <c r="AV258" s="13" t="s">
        <v>126</v>
      </c>
      <c r="AW258" s="13" t="s">
        <v>30</v>
      </c>
      <c r="AX258" s="13" t="s">
        <v>76</v>
      </c>
      <c r="AY258" s="155" t="s">
        <v>119</v>
      </c>
    </row>
    <row r="259" spans="2:65" s="1" customFormat="1" ht="24.15" customHeight="1" x14ac:dyDescent="0.2">
      <c r="B259" s="128"/>
      <c r="C259" s="129" t="s">
        <v>243</v>
      </c>
      <c r="D259" s="129" t="s">
        <v>121</v>
      </c>
      <c r="E259" s="130" t="s">
        <v>309</v>
      </c>
      <c r="F259" s="131" t="s">
        <v>310</v>
      </c>
      <c r="G259" s="132" t="s">
        <v>155</v>
      </c>
      <c r="H259" s="133">
        <v>5.4</v>
      </c>
      <c r="I259" s="134"/>
      <c r="J259" s="135">
        <f>ROUND(I259*H259,2)</f>
        <v>0</v>
      </c>
      <c r="K259" s="131" t="s">
        <v>125</v>
      </c>
      <c r="L259" s="33"/>
      <c r="M259" s="136" t="s">
        <v>3</v>
      </c>
      <c r="N259" s="137" t="s">
        <v>39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126</v>
      </c>
      <c r="AT259" s="140" t="s">
        <v>121</v>
      </c>
      <c r="AU259" s="140" t="s">
        <v>78</v>
      </c>
      <c r="AY259" s="18" t="s">
        <v>119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8" t="s">
        <v>76</v>
      </c>
      <c r="BK259" s="141">
        <f>ROUND(I259*H259,2)</f>
        <v>0</v>
      </c>
      <c r="BL259" s="18" t="s">
        <v>126</v>
      </c>
      <c r="BM259" s="140" t="s">
        <v>696</v>
      </c>
    </row>
    <row r="260" spans="2:65" s="1" customFormat="1" x14ac:dyDescent="0.2">
      <c r="B260" s="33"/>
      <c r="D260" s="142" t="s">
        <v>128</v>
      </c>
      <c r="F260" s="143" t="s">
        <v>312</v>
      </c>
      <c r="I260" s="144"/>
      <c r="L260" s="33"/>
      <c r="M260" s="145"/>
      <c r="T260" s="54"/>
      <c r="AT260" s="18" t="s">
        <v>128</v>
      </c>
      <c r="AU260" s="18" t="s">
        <v>78</v>
      </c>
    </row>
    <row r="261" spans="2:65" s="14" customFormat="1" x14ac:dyDescent="0.2">
      <c r="B261" s="161"/>
      <c r="D261" s="147" t="s">
        <v>130</v>
      </c>
      <c r="E261" s="162" t="s">
        <v>3</v>
      </c>
      <c r="F261" s="163" t="s">
        <v>158</v>
      </c>
      <c r="H261" s="162" t="s">
        <v>3</v>
      </c>
      <c r="I261" s="164"/>
      <c r="L261" s="161"/>
      <c r="M261" s="165"/>
      <c r="T261" s="166"/>
      <c r="AT261" s="162" t="s">
        <v>130</v>
      </c>
      <c r="AU261" s="162" t="s">
        <v>78</v>
      </c>
      <c r="AV261" s="14" t="s">
        <v>76</v>
      </c>
      <c r="AW261" s="14" t="s">
        <v>30</v>
      </c>
      <c r="AX261" s="14" t="s">
        <v>68</v>
      </c>
      <c r="AY261" s="162" t="s">
        <v>119</v>
      </c>
    </row>
    <row r="262" spans="2:65" s="14" customFormat="1" x14ac:dyDescent="0.2">
      <c r="B262" s="161"/>
      <c r="D262" s="147" t="s">
        <v>130</v>
      </c>
      <c r="E262" s="162" t="s">
        <v>3</v>
      </c>
      <c r="F262" s="163" t="s">
        <v>642</v>
      </c>
      <c r="H262" s="162" t="s">
        <v>3</v>
      </c>
      <c r="I262" s="164"/>
      <c r="L262" s="161"/>
      <c r="M262" s="165"/>
      <c r="T262" s="166"/>
      <c r="AT262" s="162" t="s">
        <v>130</v>
      </c>
      <c r="AU262" s="162" t="s">
        <v>78</v>
      </c>
      <c r="AV262" s="14" t="s">
        <v>76</v>
      </c>
      <c r="AW262" s="14" t="s">
        <v>30</v>
      </c>
      <c r="AX262" s="14" t="s">
        <v>68</v>
      </c>
      <c r="AY262" s="162" t="s">
        <v>119</v>
      </c>
    </row>
    <row r="263" spans="2:65" s="12" customFormat="1" x14ac:dyDescent="0.2">
      <c r="B263" s="146"/>
      <c r="D263" s="147" t="s">
        <v>130</v>
      </c>
      <c r="E263" s="148" t="s">
        <v>3</v>
      </c>
      <c r="F263" s="149" t="s">
        <v>643</v>
      </c>
      <c r="H263" s="150">
        <v>2</v>
      </c>
      <c r="I263" s="151"/>
      <c r="L263" s="146"/>
      <c r="M263" s="152"/>
      <c r="T263" s="153"/>
      <c r="AT263" s="148" t="s">
        <v>130</v>
      </c>
      <c r="AU263" s="148" t="s">
        <v>78</v>
      </c>
      <c r="AV263" s="12" t="s">
        <v>78</v>
      </c>
      <c r="AW263" s="12" t="s">
        <v>30</v>
      </c>
      <c r="AX263" s="12" t="s">
        <v>68</v>
      </c>
      <c r="AY263" s="148" t="s">
        <v>119</v>
      </c>
    </row>
    <row r="264" spans="2:65" s="12" customFormat="1" x14ac:dyDescent="0.2">
      <c r="B264" s="146"/>
      <c r="D264" s="147" t="s">
        <v>130</v>
      </c>
      <c r="E264" s="148" t="s">
        <v>3</v>
      </c>
      <c r="F264" s="149" t="s">
        <v>644</v>
      </c>
      <c r="H264" s="150">
        <v>3.4</v>
      </c>
      <c r="I264" s="151"/>
      <c r="L264" s="146"/>
      <c r="M264" s="152"/>
      <c r="T264" s="153"/>
      <c r="AT264" s="148" t="s">
        <v>130</v>
      </c>
      <c r="AU264" s="148" t="s">
        <v>78</v>
      </c>
      <c r="AV264" s="12" t="s">
        <v>78</v>
      </c>
      <c r="AW264" s="12" t="s">
        <v>30</v>
      </c>
      <c r="AX264" s="12" t="s">
        <v>68</v>
      </c>
      <c r="AY264" s="148" t="s">
        <v>119</v>
      </c>
    </row>
    <row r="265" spans="2:65" s="13" customFormat="1" x14ac:dyDescent="0.2">
      <c r="B265" s="154"/>
      <c r="D265" s="147" t="s">
        <v>130</v>
      </c>
      <c r="E265" s="155" t="s">
        <v>3</v>
      </c>
      <c r="F265" s="156" t="s">
        <v>132</v>
      </c>
      <c r="H265" s="157">
        <v>5.4</v>
      </c>
      <c r="I265" s="158"/>
      <c r="L265" s="154"/>
      <c r="M265" s="159"/>
      <c r="T265" s="160"/>
      <c r="AT265" s="155" t="s">
        <v>130</v>
      </c>
      <c r="AU265" s="155" t="s">
        <v>78</v>
      </c>
      <c r="AV265" s="13" t="s">
        <v>126</v>
      </c>
      <c r="AW265" s="13" t="s">
        <v>30</v>
      </c>
      <c r="AX265" s="13" t="s">
        <v>76</v>
      </c>
      <c r="AY265" s="155" t="s">
        <v>119</v>
      </c>
    </row>
    <row r="266" spans="2:65" s="1" customFormat="1" ht="16.5" customHeight="1" x14ac:dyDescent="0.2">
      <c r="B266" s="128"/>
      <c r="C266" s="174" t="s">
        <v>250</v>
      </c>
      <c r="D266" s="174" t="s">
        <v>287</v>
      </c>
      <c r="E266" s="175" t="s">
        <v>314</v>
      </c>
      <c r="F266" s="176" t="s">
        <v>315</v>
      </c>
      <c r="G266" s="177" t="s">
        <v>316</v>
      </c>
      <c r="H266" s="178">
        <v>0.27</v>
      </c>
      <c r="I266" s="179"/>
      <c r="J266" s="180">
        <f>ROUND(I266*H266,2)</f>
        <v>0</v>
      </c>
      <c r="K266" s="176" t="s">
        <v>125</v>
      </c>
      <c r="L266" s="181"/>
      <c r="M266" s="182" t="s">
        <v>3</v>
      </c>
      <c r="N266" s="183" t="s">
        <v>39</v>
      </c>
      <c r="P266" s="138">
        <f>O266*H266</f>
        <v>0</v>
      </c>
      <c r="Q266" s="138">
        <v>1E-3</v>
      </c>
      <c r="R266" s="138">
        <f>Q266*H266</f>
        <v>2.7E-4</v>
      </c>
      <c r="S266" s="138">
        <v>0</v>
      </c>
      <c r="T266" s="139">
        <f>S266*H266</f>
        <v>0</v>
      </c>
      <c r="AR266" s="140" t="s">
        <v>187</v>
      </c>
      <c r="AT266" s="140" t="s">
        <v>287</v>
      </c>
      <c r="AU266" s="140" t="s">
        <v>78</v>
      </c>
      <c r="AY266" s="18" t="s">
        <v>119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76</v>
      </c>
      <c r="BK266" s="141">
        <f>ROUND(I266*H266,2)</f>
        <v>0</v>
      </c>
      <c r="BL266" s="18" t="s">
        <v>126</v>
      </c>
      <c r="BM266" s="140" t="s">
        <v>697</v>
      </c>
    </row>
    <row r="267" spans="2:65" s="12" customFormat="1" x14ac:dyDescent="0.2">
      <c r="B267" s="146"/>
      <c r="D267" s="147" t="s">
        <v>130</v>
      </c>
      <c r="F267" s="149" t="s">
        <v>698</v>
      </c>
      <c r="H267" s="150">
        <v>0.27</v>
      </c>
      <c r="I267" s="151"/>
      <c r="L267" s="146"/>
      <c r="M267" s="152"/>
      <c r="T267" s="153"/>
      <c r="AT267" s="148" t="s">
        <v>130</v>
      </c>
      <c r="AU267" s="148" t="s">
        <v>78</v>
      </c>
      <c r="AV267" s="12" t="s">
        <v>78</v>
      </c>
      <c r="AW267" s="12" t="s">
        <v>4</v>
      </c>
      <c r="AX267" s="12" t="s">
        <v>76</v>
      </c>
      <c r="AY267" s="148" t="s">
        <v>119</v>
      </c>
    </row>
    <row r="268" spans="2:65" s="11" customFormat="1" ht="22.8" customHeight="1" x14ac:dyDescent="0.25">
      <c r="B268" s="116"/>
      <c r="D268" s="117" t="s">
        <v>67</v>
      </c>
      <c r="E268" s="126" t="s">
        <v>126</v>
      </c>
      <c r="F268" s="126" t="s">
        <v>336</v>
      </c>
      <c r="I268" s="119"/>
      <c r="J268" s="127">
        <f>BK268</f>
        <v>0</v>
      </c>
      <c r="L268" s="116"/>
      <c r="M268" s="121"/>
      <c r="P268" s="122">
        <f>SUM(P269:P277)</f>
        <v>0</v>
      </c>
      <c r="R268" s="122">
        <f>SUM(R269:R277)</f>
        <v>0</v>
      </c>
      <c r="T268" s="123">
        <f>SUM(T269:T277)</f>
        <v>0</v>
      </c>
      <c r="AR268" s="117" t="s">
        <v>76</v>
      </c>
      <c r="AT268" s="124" t="s">
        <v>67</v>
      </c>
      <c r="AU268" s="124" t="s">
        <v>76</v>
      </c>
      <c r="AY268" s="117" t="s">
        <v>119</v>
      </c>
      <c r="BK268" s="125">
        <f>SUM(BK269:BK277)</f>
        <v>0</v>
      </c>
    </row>
    <row r="269" spans="2:65" s="1" customFormat="1" ht="16.5" customHeight="1" x14ac:dyDescent="0.2">
      <c r="B269" s="128"/>
      <c r="C269" s="129" t="s">
        <v>255</v>
      </c>
      <c r="D269" s="129" t="s">
        <v>121</v>
      </c>
      <c r="E269" s="130" t="s">
        <v>344</v>
      </c>
      <c r="F269" s="131" t="s">
        <v>345</v>
      </c>
      <c r="G269" s="132" t="s">
        <v>168</v>
      </c>
      <c r="H269" s="133">
        <v>2.0739999999999998</v>
      </c>
      <c r="I269" s="134"/>
      <c r="J269" s="135">
        <f>ROUND(I269*H269,2)</f>
        <v>0</v>
      </c>
      <c r="K269" s="131" t="s">
        <v>125</v>
      </c>
      <c r="L269" s="33"/>
      <c r="M269" s="136" t="s">
        <v>3</v>
      </c>
      <c r="N269" s="137" t="s">
        <v>39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126</v>
      </c>
      <c r="AT269" s="140" t="s">
        <v>121</v>
      </c>
      <c r="AU269" s="140" t="s">
        <v>78</v>
      </c>
      <c r="AY269" s="18" t="s">
        <v>119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8" t="s">
        <v>76</v>
      </c>
      <c r="BK269" s="141">
        <f>ROUND(I269*H269,2)</f>
        <v>0</v>
      </c>
      <c r="BL269" s="18" t="s">
        <v>126</v>
      </c>
      <c r="BM269" s="140" t="s">
        <v>699</v>
      </c>
    </row>
    <row r="270" spans="2:65" s="1" customFormat="1" x14ac:dyDescent="0.2">
      <c r="B270" s="33"/>
      <c r="D270" s="142" t="s">
        <v>128</v>
      </c>
      <c r="F270" s="143" t="s">
        <v>347</v>
      </c>
      <c r="I270" s="144"/>
      <c r="L270" s="33"/>
      <c r="M270" s="145"/>
      <c r="T270" s="54"/>
      <c r="AT270" s="18" t="s">
        <v>128</v>
      </c>
      <c r="AU270" s="18" t="s">
        <v>78</v>
      </c>
    </row>
    <row r="271" spans="2:65" s="12" customFormat="1" x14ac:dyDescent="0.2">
      <c r="B271" s="146"/>
      <c r="D271" s="147" t="s">
        <v>130</v>
      </c>
      <c r="E271" s="148" t="s">
        <v>3</v>
      </c>
      <c r="F271" s="149" t="s">
        <v>700</v>
      </c>
      <c r="H271" s="150">
        <v>0.2</v>
      </c>
      <c r="I271" s="151"/>
      <c r="L271" s="146"/>
      <c r="M271" s="152"/>
      <c r="T271" s="153"/>
      <c r="AT271" s="148" t="s">
        <v>130</v>
      </c>
      <c r="AU271" s="148" t="s">
        <v>78</v>
      </c>
      <c r="AV271" s="12" t="s">
        <v>78</v>
      </c>
      <c r="AW271" s="12" t="s">
        <v>30</v>
      </c>
      <c r="AX271" s="12" t="s">
        <v>68</v>
      </c>
      <c r="AY271" s="148" t="s">
        <v>119</v>
      </c>
    </row>
    <row r="272" spans="2:65" s="12" customFormat="1" x14ac:dyDescent="0.2">
      <c r="B272" s="146"/>
      <c r="D272" s="147" t="s">
        <v>130</v>
      </c>
      <c r="E272" s="148" t="s">
        <v>3</v>
      </c>
      <c r="F272" s="149" t="s">
        <v>701</v>
      </c>
      <c r="H272" s="150">
        <v>0.51</v>
      </c>
      <c r="I272" s="151"/>
      <c r="L272" s="146"/>
      <c r="M272" s="152"/>
      <c r="T272" s="153"/>
      <c r="AT272" s="148" t="s">
        <v>130</v>
      </c>
      <c r="AU272" s="148" t="s">
        <v>78</v>
      </c>
      <c r="AV272" s="12" t="s">
        <v>78</v>
      </c>
      <c r="AW272" s="12" t="s">
        <v>30</v>
      </c>
      <c r="AX272" s="12" t="s">
        <v>68</v>
      </c>
      <c r="AY272" s="148" t="s">
        <v>119</v>
      </c>
    </row>
    <row r="273" spans="2:65" s="12" customFormat="1" x14ac:dyDescent="0.2">
      <c r="B273" s="146"/>
      <c r="D273" s="147" t="s">
        <v>130</v>
      </c>
      <c r="E273" s="148" t="s">
        <v>3</v>
      </c>
      <c r="F273" s="149" t="s">
        <v>702</v>
      </c>
      <c r="H273" s="150">
        <v>0.17199999999999999</v>
      </c>
      <c r="I273" s="151"/>
      <c r="L273" s="146"/>
      <c r="M273" s="152"/>
      <c r="T273" s="153"/>
      <c r="AT273" s="148" t="s">
        <v>130</v>
      </c>
      <c r="AU273" s="148" t="s">
        <v>78</v>
      </c>
      <c r="AV273" s="12" t="s">
        <v>78</v>
      </c>
      <c r="AW273" s="12" t="s">
        <v>30</v>
      </c>
      <c r="AX273" s="12" t="s">
        <v>68</v>
      </c>
      <c r="AY273" s="148" t="s">
        <v>119</v>
      </c>
    </row>
    <row r="274" spans="2:65" s="12" customFormat="1" x14ac:dyDescent="0.2">
      <c r="B274" s="146"/>
      <c r="D274" s="147" t="s">
        <v>130</v>
      </c>
      <c r="E274" s="148" t="s">
        <v>3</v>
      </c>
      <c r="F274" s="149" t="s">
        <v>703</v>
      </c>
      <c r="H274" s="150">
        <v>0.51</v>
      </c>
      <c r="I274" s="151"/>
      <c r="L274" s="146"/>
      <c r="M274" s="152"/>
      <c r="T274" s="153"/>
      <c r="AT274" s="148" t="s">
        <v>130</v>
      </c>
      <c r="AU274" s="148" t="s">
        <v>78</v>
      </c>
      <c r="AV274" s="12" t="s">
        <v>78</v>
      </c>
      <c r="AW274" s="12" t="s">
        <v>30</v>
      </c>
      <c r="AX274" s="12" t="s">
        <v>68</v>
      </c>
      <c r="AY274" s="148" t="s">
        <v>119</v>
      </c>
    </row>
    <row r="275" spans="2:65" s="12" customFormat="1" x14ac:dyDescent="0.2">
      <c r="B275" s="146"/>
      <c r="D275" s="147" t="s">
        <v>130</v>
      </c>
      <c r="E275" s="148" t="s">
        <v>3</v>
      </c>
      <c r="F275" s="149" t="s">
        <v>704</v>
      </c>
      <c r="H275" s="150">
        <v>0.17199999999999999</v>
      </c>
      <c r="I275" s="151"/>
      <c r="L275" s="146"/>
      <c r="M275" s="152"/>
      <c r="T275" s="153"/>
      <c r="AT275" s="148" t="s">
        <v>130</v>
      </c>
      <c r="AU275" s="148" t="s">
        <v>78</v>
      </c>
      <c r="AV275" s="12" t="s">
        <v>78</v>
      </c>
      <c r="AW275" s="12" t="s">
        <v>30</v>
      </c>
      <c r="AX275" s="12" t="s">
        <v>68</v>
      </c>
      <c r="AY275" s="148" t="s">
        <v>119</v>
      </c>
    </row>
    <row r="276" spans="2:65" s="12" customFormat="1" x14ac:dyDescent="0.2">
      <c r="B276" s="146"/>
      <c r="D276" s="147" t="s">
        <v>130</v>
      </c>
      <c r="E276" s="148" t="s">
        <v>3</v>
      </c>
      <c r="F276" s="149" t="s">
        <v>705</v>
      </c>
      <c r="H276" s="150">
        <v>0.51</v>
      </c>
      <c r="I276" s="151"/>
      <c r="L276" s="146"/>
      <c r="M276" s="152"/>
      <c r="T276" s="153"/>
      <c r="AT276" s="148" t="s">
        <v>130</v>
      </c>
      <c r="AU276" s="148" t="s">
        <v>78</v>
      </c>
      <c r="AV276" s="12" t="s">
        <v>78</v>
      </c>
      <c r="AW276" s="12" t="s">
        <v>30</v>
      </c>
      <c r="AX276" s="12" t="s">
        <v>68</v>
      </c>
      <c r="AY276" s="148" t="s">
        <v>119</v>
      </c>
    </row>
    <row r="277" spans="2:65" s="13" customFormat="1" x14ac:dyDescent="0.2">
      <c r="B277" s="154"/>
      <c r="D277" s="147" t="s">
        <v>130</v>
      </c>
      <c r="E277" s="155" t="s">
        <v>3</v>
      </c>
      <c r="F277" s="156" t="s">
        <v>132</v>
      </c>
      <c r="H277" s="157">
        <v>2.0739999999999998</v>
      </c>
      <c r="I277" s="158"/>
      <c r="L277" s="154"/>
      <c r="M277" s="159"/>
      <c r="T277" s="160"/>
      <c r="AT277" s="155" t="s">
        <v>130</v>
      </c>
      <c r="AU277" s="155" t="s">
        <v>78</v>
      </c>
      <c r="AV277" s="13" t="s">
        <v>126</v>
      </c>
      <c r="AW277" s="13" t="s">
        <v>30</v>
      </c>
      <c r="AX277" s="13" t="s">
        <v>76</v>
      </c>
      <c r="AY277" s="155" t="s">
        <v>119</v>
      </c>
    </row>
    <row r="278" spans="2:65" s="11" customFormat="1" ht="22.8" customHeight="1" x14ac:dyDescent="0.25">
      <c r="B278" s="116"/>
      <c r="D278" s="117" t="s">
        <v>67</v>
      </c>
      <c r="E278" s="126" t="s">
        <v>194</v>
      </c>
      <c r="F278" s="126" t="s">
        <v>349</v>
      </c>
      <c r="I278" s="119"/>
      <c r="J278" s="127">
        <f>BK278</f>
        <v>0</v>
      </c>
      <c r="L278" s="116"/>
      <c r="M278" s="121"/>
      <c r="P278" s="122">
        <f>P279</f>
        <v>0</v>
      </c>
      <c r="R278" s="122">
        <f>R279</f>
        <v>0</v>
      </c>
      <c r="T278" s="123">
        <f>T279</f>
        <v>0</v>
      </c>
      <c r="AR278" s="117" t="s">
        <v>76</v>
      </c>
      <c r="AT278" s="124" t="s">
        <v>67</v>
      </c>
      <c r="AU278" s="124" t="s">
        <v>76</v>
      </c>
      <c r="AY278" s="117" t="s">
        <v>119</v>
      </c>
      <c r="BK278" s="125">
        <f>BK279</f>
        <v>0</v>
      </c>
    </row>
    <row r="279" spans="2:65" s="1" customFormat="1" ht="33" customHeight="1" x14ac:dyDescent="0.2">
      <c r="B279" s="128"/>
      <c r="C279" s="129" t="s">
        <v>261</v>
      </c>
      <c r="D279" s="129" t="s">
        <v>121</v>
      </c>
      <c r="E279" s="130" t="s">
        <v>706</v>
      </c>
      <c r="F279" s="131" t="s">
        <v>707</v>
      </c>
      <c r="G279" s="132" t="s">
        <v>353</v>
      </c>
      <c r="H279" s="133">
        <v>1</v>
      </c>
      <c r="I279" s="134"/>
      <c r="J279" s="135">
        <f>ROUND(I279*H279,2)</f>
        <v>0</v>
      </c>
      <c r="K279" s="131" t="s">
        <v>3</v>
      </c>
      <c r="L279" s="33"/>
      <c r="M279" s="136" t="s">
        <v>3</v>
      </c>
      <c r="N279" s="137" t="s">
        <v>39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126</v>
      </c>
      <c r="AT279" s="140" t="s">
        <v>121</v>
      </c>
      <c r="AU279" s="140" t="s">
        <v>78</v>
      </c>
      <c r="AY279" s="18" t="s">
        <v>119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8" t="s">
        <v>76</v>
      </c>
      <c r="BK279" s="141">
        <f>ROUND(I279*H279,2)</f>
        <v>0</v>
      </c>
      <c r="BL279" s="18" t="s">
        <v>126</v>
      </c>
      <c r="BM279" s="140" t="s">
        <v>708</v>
      </c>
    </row>
    <row r="280" spans="2:65" s="11" customFormat="1" ht="22.8" customHeight="1" x14ac:dyDescent="0.25">
      <c r="B280" s="116"/>
      <c r="D280" s="117" t="s">
        <v>67</v>
      </c>
      <c r="E280" s="126" t="s">
        <v>359</v>
      </c>
      <c r="F280" s="126" t="s">
        <v>360</v>
      </c>
      <c r="I280" s="119"/>
      <c r="J280" s="127">
        <f>BK280</f>
        <v>0</v>
      </c>
      <c r="L280" s="116"/>
      <c r="M280" s="121"/>
      <c r="P280" s="122">
        <f>SUM(P281:P282)</f>
        <v>0</v>
      </c>
      <c r="R280" s="122">
        <f>SUM(R281:R282)</f>
        <v>0</v>
      </c>
      <c r="T280" s="123">
        <f>SUM(T281:T282)</f>
        <v>0</v>
      </c>
      <c r="AR280" s="117" t="s">
        <v>76</v>
      </c>
      <c r="AT280" s="124" t="s">
        <v>67</v>
      </c>
      <c r="AU280" s="124" t="s">
        <v>76</v>
      </c>
      <c r="AY280" s="117" t="s">
        <v>119</v>
      </c>
      <c r="BK280" s="125">
        <f>SUM(BK281:BK282)</f>
        <v>0</v>
      </c>
    </row>
    <row r="281" spans="2:65" s="1" customFormat="1" ht="24.15" customHeight="1" x14ac:dyDescent="0.2">
      <c r="B281" s="128"/>
      <c r="C281" s="129" t="s">
        <v>8</v>
      </c>
      <c r="D281" s="129" t="s">
        <v>121</v>
      </c>
      <c r="E281" s="130" t="s">
        <v>362</v>
      </c>
      <c r="F281" s="131" t="s">
        <v>363</v>
      </c>
      <c r="G281" s="132" t="s">
        <v>264</v>
      </c>
      <c r="H281" s="133">
        <v>4.2000000000000003E-2</v>
      </c>
      <c r="I281" s="134"/>
      <c r="J281" s="135">
        <f>ROUND(I281*H281,2)</f>
        <v>0</v>
      </c>
      <c r="K281" s="131" t="s">
        <v>125</v>
      </c>
      <c r="L281" s="33"/>
      <c r="M281" s="136" t="s">
        <v>3</v>
      </c>
      <c r="N281" s="137" t="s">
        <v>39</v>
      </c>
      <c r="P281" s="138">
        <f>O281*H281</f>
        <v>0</v>
      </c>
      <c r="Q281" s="138">
        <v>0</v>
      </c>
      <c r="R281" s="138">
        <f>Q281*H281</f>
        <v>0</v>
      </c>
      <c r="S281" s="138">
        <v>0</v>
      </c>
      <c r="T281" s="139">
        <f>S281*H281</f>
        <v>0</v>
      </c>
      <c r="AR281" s="140" t="s">
        <v>126</v>
      </c>
      <c r="AT281" s="140" t="s">
        <v>121</v>
      </c>
      <c r="AU281" s="140" t="s">
        <v>78</v>
      </c>
      <c r="AY281" s="18" t="s">
        <v>119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8" t="s">
        <v>76</v>
      </c>
      <c r="BK281" s="141">
        <f>ROUND(I281*H281,2)</f>
        <v>0</v>
      </c>
      <c r="BL281" s="18" t="s">
        <v>126</v>
      </c>
      <c r="BM281" s="140" t="s">
        <v>709</v>
      </c>
    </row>
    <row r="282" spans="2:65" s="1" customFormat="1" x14ac:dyDescent="0.2">
      <c r="B282" s="33"/>
      <c r="D282" s="142" t="s">
        <v>128</v>
      </c>
      <c r="F282" s="143" t="s">
        <v>365</v>
      </c>
      <c r="I282" s="144"/>
      <c r="L282" s="33"/>
      <c r="M282" s="184"/>
      <c r="N282" s="185"/>
      <c r="O282" s="185"/>
      <c r="P282" s="185"/>
      <c r="Q282" s="185"/>
      <c r="R282" s="185"/>
      <c r="S282" s="185"/>
      <c r="T282" s="186"/>
      <c r="AT282" s="18" t="s">
        <v>128</v>
      </c>
      <c r="AU282" s="18" t="s">
        <v>78</v>
      </c>
    </row>
    <row r="283" spans="2:65" s="1" customFormat="1" ht="6.9" customHeight="1" x14ac:dyDescent="0.2"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33"/>
    </row>
  </sheetData>
  <autoFilter ref="C83:K282" xr:uid="{00000000-0009-0000-0000-000003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5" r:id="rId2" xr:uid="{00000000-0004-0000-0300-000001000000}"/>
    <hyperlink ref="F111" r:id="rId3" xr:uid="{00000000-0004-0000-0300-000002000000}"/>
    <hyperlink ref="F120" r:id="rId4" xr:uid="{00000000-0004-0000-0300-000003000000}"/>
    <hyperlink ref="F122" r:id="rId5" xr:uid="{00000000-0004-0000-0300-000004000000}"/>
    <hyperlink ref="F133" r:id="rId6" xr:uid="{00000000-0004-0000-0300-000005000000}"/>
    <hyperlink ref="F152" r:id="rId7" xr:uid="{00000000-0004-0000-0300-000006000000}"/>
    <hyperlink ref="F171" r:id="rId8" xr:uid="{00000000-0004-0000-0300-000007000000}"/>
    <hyperlink ref="F177" r:id="rId9" xr:uid="{00000000-0004-0000-0300-000008000000}"/>
    <hyperlink ref="F197" r:id="rId10" xr:uid="{00000000-0004-0000-0300-000009000000}"/>
    <hyperlink ref="F203" r:id="rId11" xr:uid="{00000000-0004-0000-0300-00000A000000}"/>
    <hyperlink ref="F220" r:id="rId12" xr:uid="{00000000-0004-0000-0300-00000B000000}"/>
    <hyperlink ref="F242" r:id="rId13" xr:uid="{00000000-0004-0000-0300-00000C000000}"/>
    <hyperlink ref="F253" r:id="rId14" xr:uid="{00000000-0004-0000-0300-00000D000000}"/>
    <hyperlink ref="F260" r:id="rId15" xr:uid="{00000000-0004-0000-0300-00000E000000}"/>
    <hyperlink ref="F270" r:id="rId16" xr:uid="{00000000-0004-0000-0300-00000F000000}"/>
    <hyperlink ref="F282" r:id="rId17" xr:uid="{00000000-0004-0000-03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77" t="s">
        <v>6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pans="2:46" ht="24.9" customHeight="1" x14ac:dyDescent="0.2">
      <c r="B4" s="21"/>
      <c r="D4" s="22" t="s">
        <v>91</v>
      </c>
      <c r="L4" s="21"/>
      <c r="M4" s="86" t="s">
        <v>11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17</v>
      </c>
      <c r="L6" s="21"/>
    </row>
    <row r="7" spans="2:46" ht="26.25" customHeight="1" x14ac:dyDescent="0.2">
      <c r="B7" s="21"/>
      <c r="E7" s="315" t="str">
        <f>'Rekapitulace stavby'!K6</f>
        <v>Jilemnice – prodloužení vodovodního řadu v ulici Ke Koupališti</v>
      </c>
      <c r="F7" s="316"/>
      <c r="G7" s="316"/>
      <c r="H7" s="316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305" t="s">
        <v>710</v>
      </c>
      <c r="F9" s="314"/>
      <c r="G9" s="314"/>
      <c r="H9" s="314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45449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23</v>
      </c>
      <c r="I14" s="28" t="s">
        <v>24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 xml:space="preserve"> </v>
      </c>
      <c r="I15" s="28" t="s">
        <v>26</v>
      </c>
      <c r="J15" s="26" t="str">
        <f>IF('Rekapitulace stavby'!AN11="","",'Rekapitulace stavby'!AN11)</f>
        <v/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7" t="str">
        <f>'Rekapitulace stavby'!E14</f>
        <v>Vyplň údaj</v>
      </c>
      <c r="F18" s="289"/>
      <c r="G18" s="289"/>
      <c r="H18" s="289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24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 xml:space="preserve"> </v>
      </c>
      <c r="I21" s="28" t="s">
        <v>26</v>
      </c>
      <c r="J21" s="26" t="str">
        <f>IF('Rekapitulace stavby'!AN17="","",'Rekapitulace stavby'!AN17)</f>
        <v/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31</v>
      </c>
      <c r="I23" s="28" t="s">
        <v>24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32</v>
      </c>
      <c r="L26" s="33"/>
    </row>
    <row r="27" spans="2:12" s="7" customFormat="1" ht="16.5" customHeight="1" x14ac:dyDescent="0.2">
      <c r="B27" s="87"/>
      <c r="E27" s="292" t="s">
        <v>3</v>
      </c>
      <c r="F27" s="292"/>
      <c r="G27" s="292"/>
      <c r="H27" s="292"/>
      <c r="L27" s="87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34</v>
      </c>
      <c r="J30" s="64">
        <f>ROUND(J86, 2)</f>
        <v>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 x14ac:dyDescent="0.2">
      <c r="B33" s="33"/>
      <c r="D33" s="53" t="s">
        <v>38</v>
      </c>
      <c r="E33" s="28" t="s">
        <v>39</v>
      </c>
      <c r="F33" s="89">
        <f>ROUND((SUM(BE86:BE206)),  2)</f>
        <v>0</v>
      </c>
      <c r="I33" s="90">
        <v>0.21</v>
      </c>
      <c r="J33" s="89">
        <f>ROUND(((SUM(BE86:BE206))*I33),  2)</f>
        <v>0</v>
      </c>
      <c r="L33" s="33"/>
    </row>
    <row r="34" spans="2:12" s="1" customFormat="1" ht="14.4" customHeight="1" x14ac:dyDescent="0.2">
      <c r="B34" s="33"/>
      <c r="E34" s="28" t="s">
        <v>40</v>
      </c>
      <c r="F34" s="89">
        <f>ROUND((SUM(BF86:BF206)),  2)</f>
        <v>0</v>
      </c>
      <c r="I34" s="90">
        <v>0.15</v>
      </c>
      <c r="J34" s="89">
        <f>ROUND(((SUM(BF86:BF206))*I34),  2)</f>
        <v>0</v>
      </c>
      <c r="L34" s="33"/>
    </row>
    <row r="35" spans="2:12" s="1" customFormat="1" ht="14.4" hidden="1" customHeight="1" x14ac:dyDescent="0.2">
      <c r="B35" s="33"/>
      <c r="E35" s="28" t="s">
        <v>41</v>
      </c>
      <c r="F35" s="89">
        <f>ROUND((SUM(BG86:BG206)),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 x14ac:dyDescent="0.2">
      <c r="B36" s="33"/>
      <c r="E36" s="28" t="s">
        <v>42</v>
      </c>
      <c r="F36" s="89">
        <f>ROUND((SUM(BH86:BH206)),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9">
        <f>ROUND((SUM(BI86:BI206)),  2)</f>
        <v>0</v>
      </c>
      <c r="I37" s="90">
        <v>0</v>
      </c>
      <c r="J37" s="89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0</v>
      </c>
      <c r="K39" s="96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94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17</v>
      </c>
      <c r="L47" s="33"/>
    </row>
    <row r="48" spans="2:12" s="1" customFormat="1" ht="26.25" customHeight="1" x14ac:dyDescent="0.2">
      <c r="B48" s="33"/>
      <c r="E48" s="315" t="str">
        <f>E7</f>
        <v>Jilemnice – prodloužení vodovodního řadu v ulici Ke Koupališti</v>
      </c>
      <c r="F48" s="316"/>
      <c r="G48" s="316"/>
      <c r="H48" s="316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305" t="str">
        <f>E9</f>
        <v>004 - Vodovodní přípojky - výpis materiálu</v>
      </c>
      <c r="F50" s="314"/>
      <c r="G50" s="314"/>
      <c r="H50" s="314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>Jilemnice</v>
      </c>
      <c r="I52" s="28" t="s">
        <v>22</v>
      </c>
      <c r="J52" s="50">
        <f>IF(J12="","",J12)</f>
        <v>45449</v>
      </c>
      <c r="L52" s="33"/>
    </row>
    <row r="53" spans="2:47" s="1" customFormat="1" ht="6.9" customHeight="1" x14ac:dyDescent="0.2">
      <c r="B53" s="33"/>
      <c r="L53" s="33"/>
    </row>
    <row r="54" spans="2:47" s="1" customFormat="1" ht="15.15" customHeight="1" x14ac:dyDescent="0.2">
      <c r="B54" s="33"/>
      <c r="C54" s="28" t="s">
        <v>23</v>
      </c>
      <c r="F54" s="26" t="str">
        <f>E15</f>
        <v xml:space="preserve"> </v>
      </c>
      <c r="I54" s="28" t="s">
        <v>29</v>
      </c>
      <c r="J54" s="31" t="str">
        <f>E21</f>
        <v xml:space="preserve"> </v>
      </c>
      <c r="L54" s="33"/>
    </row>
    <row r="55" spans="2:47" s="1" customFormat="1" ht="15.15" customHeight="1" x14ac:dyDescent="0.2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99" t="s">
        <v>66</v>
      </c>
      <c r="J59" s="64">
        <f>J86</f>
        <v>0</v>
      </c>
      <c r="L59" s="33"/>
      <c r="AU59" s="18" t="s">
        <v>97</v>
      </c>
    </row>
    <row r="60" spans="2:47" s="8" customFormat="1" ht="24.9" customHeight="1" x14ac:dyDescent="0.2">
      <c r="B60" s="100"/>
      <c r="D60" s="101" t="s">
        <v>98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95" customHeight="1" x14ac:dyDescent="0.2">
      <c r="B61" s="104"/>
      <c r="D61" s="105" t="s">
        <v>368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95" customHeight="1" x14ac:dyDescent="0.2">
      <c r="B62" s="104"/>
      <c r="D62" s="105" t="s">
        <v>370</v>
      </c>
      <c r="E62" s="106"/>
      <c r="F62" s="106"/>
      <c r="G62" s="106"/>
      <c r="H62" s="106"/>
      <c r="I62" s="106"/>
      <c r="J62" s="107">
        <f>J171</f>
        <v>0</v>
      </c>
      <c r="L62" s="104"/>
    </row>
    <row r="63" spans="2:47" s="9" customFormat="1" ht="19.95" customHeight="1" x14ac:dyDescent="0.2">
      <c r="B63" s="104"/>
      <c r="D63" s="105" t="s">
        <v>102</v>
      </c>
      <c r="E63" s="106"/>
      <c r="F63" s="106"/>
      <c r="G63" s="106"/>
      <c r="H63" s="106"/>
      <c r="I63" s="106"/>
      <c r="J63" s="107">
        <f>J186</f>
        <v>0</v>
      </c>
      <c r="L63" s="104"/>
    </row>
    <row r="64" spans="2:47" s="9" customFormat="1" ht="19.95" customHeight="1" x14ac:dyDescent="0.2">
      <c r="B64" s="104"/>
      <c r="D64" s="105" t="s">
        <v>103</v>
      </c>
      <c r="E64" s="106"/>
      <c r="F64" s="106"/>
      <c r="G64" s="106"/>
      <c r="H64" s="106"/>
      <c r="I64" s="106"/>
      <c r="J64" s="107">
        <f>J196</f>
        <v>0</v>
      </c>
      <c r="L64" s="104"/>
    </row>
    <row r="65" spans="2:12" s="8" customFormat="1" ht="24.9" customHeight="1" x14ac:dyDescent="0.2">
      <c r="B65" s="100"/>
      <c r="D65" s="101" t="s">
        <v>711</v>
      </c>
      <c r="E65" s="102"/>
      <c r="F65" s="102"/>
      <c r="G65" s="102"/>
      <c r="H65" s="102"/>
      <c r="I65" s="102"/>
      <c r="J65" s="103">
        <f>J199</f>
        <v>0</v>
      </c>
      <c r="L65" s="100"/>
    </row>
    <row r="66" spans="2:12" s="9" customFormat="1" ht="19.95" customHeight="1" x14ac:dyDescent="0.2">
      <c r="B66" s="104"/>
      <c r="D66" s="105" t="s">
        <v>712</v>
      </c>
      <c r="E66" s="106"/>
      <c r="F66" s="106"/>
      <c r="G66" s="106"/>
      <c r="H66" s="106"/>
      <c r="I66" s="106"/>
      <c r="J66" s="107">
        <f>J200</f>
        <v>0</v>
      </c>
      <c r="L66" s="104"/>
    </row>
    <row r="67" spans="2:12" s="1" customFormat="1" ht="21.75" customHeight="1" x14ac:dyDescent="0.2">
      <c r="B67" s="33"/>
      <c r="L67" s="33"/>
    </row>
    <row r="68" spans="2:12" s="1" customFormat="1" ht="6.9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" customHeight="1" x14ac:dyDescent="0.2">
      <c r="B73" s="33"/>
      <c r="C73" s="22" t="s">
        <v>104</v>
      </c>
      <c r="L73" s="33"/>
    </row>
    <row r="74" spans="2:12" s="1" customFormat="1" ht="6.9" customHeight="1" x14ac:dyDescent="0.2">
      <c r="B74" s="33"/>
      <c r="L74" s="33"/>
    </row>
    <row r="75" spans="2:12" s="1" customFormat="1" ht="12" customHeight="1" x14ac:dyDescent="0.2">
      <c r="B75" s="33"/>
      <c r="C75" s="28" t="s">
        <v>17</v>
      </c>
      <c r="L75" s="33"/>
    </row>
    <row r="76" spans="2:12" s="1" customFormat="1" ht="26.25" customHeight="1" x14ac:dyDescent="0.2">
      <c r="B76" s="33"/>
      <c r="E76" s="315" t="str">
        <f>E7</f>
        <v>Jilemnice – prodloužení vodovodního řadu v ulici Ke Koupališti</v>
      </c>
      <c r="F76" s="316"/>
      <c r="G76" s="316"/>
      <c r="H76" s="316"/>
      <c r="L76" s="33"/>
    </row>
    <row r="77" spans="2:12" s="1" customFormat="1" ht="12" customHeight="1" x14ac:dyDescent="0.2">
      <c r="B77" s="33"/>
      <c r="C77" s="28" t="s">
        <v>92</v>
      </c>
      <c r="L77" s="33"/>
    </row>
    <row r="78" spans="2:12" s="1" customFormat="1" ht="16.5" customHeight="1" x14ac:dyDescent="0.2">
      <c r="B78" s="33"/>
      <c r="E78" s="305" t="str">
        <f>E9</f>
        <v>004 - Vodovodní přípojky - výpis materiálu</v>
      </c>
      <c r="F78" s="314"/>
      <c r="G78" s="314"/>
      <c r="H78" s="314"/>
      <c r="L78" s="33"/>
    </row>
    <row r="79" spans="2:12" s="1" customFormat="1" ht="6.9" customHeight="1" x14ac:dyDescent="0.2">
      <c r="B79" s="33"/>
      <c r="L79" s="33"/>
    </row>
    <row r="80" spans="2:12" s="1" customFormat="1" ht="12" customHeight="1" x14ac:dyDescent="0.2">
      <c r="B80" s="33"/>
      <c r="C80" s="28" t="s">
        <v>20</v>
      </c>
      <c r="F80" s="26" t="str">
        <f>F12</f>
        <v>Jilemnice</v>
      </c>
      <c r="I80" s="28" t="s">
        <v>22</v>
      </c>
      <c r="J80" s="50">
        <f>IF(J12="","",J12)</f>
        <v>45449</v>
      </c>
      <c r="L80" s="33"/>
    </row>
    <row r="81" spans="2:65" s="1" customFormat="1" ht="6.9" customHeight="1" x14ac:dyDescent="0.2">
      <c r="B81" s="33"/>
      <c r="L81" s="33"/>
    </row>
    <row r="82" spans="2:65" s="1" customFormat="1" ht="15.15" customHeight="1" x14ac:dyDescent="0.2">
      <c r="B82" s="33"/>
      <c r="C82" s="28" t="s">
        <v>23</v>
      </c>
      <c r="F82" s="26" t="str">
        <f>E15</f>
        <v xml:space="preserve"> </v>
      </c>
      <c r="I82" s="28" t="s">
        <v>29</v>
      </c>
      <c r="J82" s="31" t="str">
        <f>E21</f>
        <v xml:space="preserve"> </v>
      </c>
      <c r="L82" s="33"/>
    </row>
    <row r="83" spans="2:65" s="1" customFormat="1" ht="15.15" customHeight="1" x14ac:dyDescent="0.2">
      <c r="B83" s="33"/>
      <c r="C83" s="28" t="s">
        <v>27</v>
      </c>
      <c r="F83" s="26" t="str">
        <f>IF(E18="","",E18)</f>
        <v>Vyplň údaj</v>
      </c>
      <c r="I83" s="28" t="s">
        <v>31</v>
      </c>
      <c r="J83" s="31" t="str">
        <f>E24</f>
        <v xml:space="preserve"> 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08"/>
      <c r="C85" s="109" t="s">
        <v>105</v>
      </c>
      <c r="D85" s="110" t="s">
        <v>53</v>
      </c>
      <c r="E85" s="110" t="s">
        <v>49</v>
      </c>
      <c r="F85" s="110" t="s">
        <v>50</v>
      </c>
      <c r="G85" s="110" t="s">
        <v>106</v>
      </c>
      <c r="H85" s="110" t="s">
        <v>107</v>
      </c>
      <c r="I85" s="110" t="s">
        <v>108</v>
      </c>
      <c r="J85" s="110" t="s">
        <v>96</v>
      </c>
      <c r="K85" s="111" t="s">
        <v>109</v>
      </c>
      <c r="L85" s="108"/>
      <c r="M85" s="57" t="s">
        <v>3</v>
      </c>
      <c r="N85" s="58" t="s">
        <v>38</v>
      </c>
      <c r="O85" s="58" t="s">
        <v>110</v>
      </c>
      <c r="P85" s="58" t="s">
        <v>111</v>
      </c>
      <c r="Q85" s="58" t="s">
        <v>112</v>
      </c>
      <c r="R85" s="58" t="s">
        <v>113</v>
      </c>
      <c r="S85" s="58" t="s">
        <v>114</v>
      </c>
      <c r="T85" s="59" t="s">
        <v>115</v>
      </c>
    </row>
    <row r="86" spans="2:65" s="1" customFormat="1" ht="22.8" customHeight="1" x14ac:dyDescent="0.3">
      <c r="B86" s="33"/>
      <c r="C86" s="62" t="s">
        <v>116</v>
      </c>
      <c r="J86" s="112">
        <f>BK86</f>
        <v>0</v>
      </c>
      <c r="L86" s="33"/>
      <c r="M86" s="60"/>
      <c r="N86" s="51"/>
      <c r="O86" s="51"/>
      <c r="P86" s="113">
        <f>P87+P199</f>
        <v>0</v>
      </c>
      <c r="Q86" s="51"/>
      <c r="R86" s="113">
        <f>R87+R199</f>
        <v>12.672584518000003</v>
      </c>
      <c r="S86" s="51"/>
      <c r="T86" s="114">
        <f>T87+T199</f>
        <v>7.6600000000000001E-3</v>
      </c>
      <c r="AT86" s="18" t="s">
        <v>67</v>
      </c>
      <c r="AU86" s="18" t="s">
        <v>97</v>
      </c>
      <c r="BK86" s="115">
        <f>BK87+BK199</f>
        <v>0</v>
      </c>
    </row>
    <row r="87" spans="2:65" s="11" customFormat="1" ht="25.95" customHeight="1" x14ac:dyDescent="0.25">
      <c r="B87" s="116"/>
      <c r="D87" s="117" t="s">
        <v>67</v>
      </c>
      <c r="E87" s="118" t="s">
        <v>117</v>
      </c>
      <c r="F87" s="118" t="s">
        <v>118</v>
      </c>
      <c r="I87" s="119"/>
      <c r="J87" s="120">
        <f>BK87</f>
        <v>0</v>
      </c>
      <c r="L87" s="116"/>
      <c r="M87" s="121"/>
      <c r="P87" s="122">
        <f>P88+P171+P186+P196</f>
        <v>0</v>
      </c>
      <c r="R87" s="122">
        <f>R88+R171+R186+R196</f>
        <v>12.648724518000002</v>
      </c>
      <c r="T87" s="123">
        <f>T88+T171+T186+T196</f>
        <v>7.6600000000000001E-3</v>
      </c>
      <c r="AR87" s="117" t="s">
        <v>76</v>
      </c>
      <c r="AT87" s="124" t="s">
        <v>67</v>
      </c>
      <c r="AU87" s="124" t="s">
        <v>68</v>
      </c>
      <c r="AY87" s="117" t="s">
        <v>119</v>
      </c>
      <c r="BK87" s="125">
        <f>BK88+BK171+BK186+BK196</f>
        <v>0</v>
      </c>
    </row>
    <row r="88" spans="2:65" s="11" customFormat="1" ht="22.8" customHeight="1" x14ac:dyDescent="0.25">
      <c r="B88" s="116"/>
      <c r="D88" s="117" t="s">
        <v>67</v>
      </c>
      <c r="E88" s="126" t="s">
        <v>187</v>
      </c>
      <c r="F88" s="126" t="s">
        <v>384</v>
      </c>
      <c r="I88" s="119"/>
      <c r="J88" s="127">
        <f>BK88</f>
        <v>0</v>
      </c>
      <c r="L88" s="116"/>
      <c r="M88" s="121"/>
      <c r="P88" s="122">
        <f>SUM(P89:P170)</f>
        <v>0</v>
      </c>
      <c r="R88" s="122">
        <f>SUM(R89:R170)</f>
        <v>12.481238518000001</v>
      </c>
      <c r="T88" s="123">
        <f>SUM(T89:T170)</f>
        <v>0</v>
      </c>
      <c r="AR88" s="117" t="s">
        <v>76</v>
      </c>
      <c r="AT88" s="124" t="s">
        <v>67</v>
      </c>
      <c r="AU88" s="124" t="s">
        <v>76</v>
      </c>
      <c r="AY88" s="117" t="s">
        <v>119</v>
      </c>
      <c r="BK88" s="125">
        <f>SUM(BK89:BK170)</f>
        <v>0</v>
      </c>
    </row>
    <row r="89" spans="2:65" s="1" customFormat="1" ht="24.15" customHeight="1" x14ac:dyDescent="0.2">
      <c r="B89" s="128"/>
      <c r="C89" s="129" t="s">
        <v>76</v>
      </c>
      <c r="D89" s="129" t="s">
        <v>121</v>
      </c>
      <c r="E89" s="130" t="s">
        <v>713</v>
      </c>
      <c r="F89" s="131" t="s">
        <v>714</v>
      </c>
      <c r="G89" s="132" t="s">
        <v>142</v>
      </c>
      <c r="H89" s="133">
        <v>3.5</v>
      </c>
      <c r="I89" s="134"/>
      <c r="J89" s="135">
        <f>ROUND(I89*H89,2)</f>
        <v>0</v>
      </c>
      <c r="K89" s="131" t="s">
        <v>125</v>
      </c>
      <c r="L89" s="33"/>
      <c r="M89" s="136" t="s">
        <v>3</v>
      </c>
      <c r="N89" s="137" t="s">
        <v>39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126</v>
      </c>
      <c r="AT89" s="140" t="s">
        <v>121</v>
      </c>
      <c r="AU89" s="140" t="s">
        <v>78</v>
      </c>
      <c r="AY89" s="18" t="s">
        <v>119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76</v>
      </c>
      <c r="BK89" s="141">
        <f>ROUND(I89*H89,2)</f>
        <v>0</v>
      </c>
      <c r="BL89" s="18" t="s">
        <v>126</v>
      </c>
      <c r="BM89" s="140" t="s">
        <v>715</v>
      </c>
    </row>
    <row r="90" spans="2:65" s="1" customFormat="1" x14ac:dyDescent="0.2">
      <c r="B90" s="33"/>
      <c r="D90" s="142" t="s">
        <v>128</v>
      </c>
      <c r="F90" s="143" t="s">
        <v>716</v>
      </c>
      <c r="I90" s="144"/>
      <c r="L90" s="33"/>
      <c r="M90" s="145"/>
      <c r="T90" s="54"/>
      <c r="AT90" s="18" t="s">
        <v>128</v>
      </c>
      <c r="AU90" s="18" t="s">
        <v>78</v>
      </c>
    </row>
    <row r="91" spans="2:65" s="12" customFormat="1" x14ac:dyDescent="0.2">
      <c r="B91" s="146"/>
      <c r="D91" s="147" t="s">
        <v>130</v>
      </c>
      <c r="E91" s="148" t="s">
        <v>3</v>
      </c>
      <c r="F91" s="149" t="s">
        <v>717</v>
      </c>
      <c r="H91" s="150">
        <v>3.5</v>
      </c>
      <c r="I91" s="151"/>
      <c r="L91" s="146"/>
      <c r="M91" s="152"/>
      <c r="T91" s="153"/>
      <c r="AT91" s="148" t="s">
        <v>130</v>
      </c>
      <c r="AU91" s="148" t="s">
        <v>78</v>
      </c>
      <c r="AV91" s="12" t="s">
        <v>78</v>
      </c>
      <c r="AW91" s="12" t="s">
        <v>30</v>
      </c>
      <c r="AX91" s="12" t="s">
        <v>68</v>
      </c>
      <c r="AY91" s="148" t="s">
        <v>119</v>
      </c>
    </row>
    <row r="92" spans="2:65" s="13" customFormat="1" x14ac:dyDescent="0.2">
      <c r="B92" s="154"/>
      <c r="D92" s="147" t="s">
        <v>130</v>
      </c>
      <c r="E92" s="155" t="s">
        <v>3</v>
      </c>
      <c r="F92" s="156" t="s">
        <v>132</v>
      </c>
      <c r="H92" s="157">
        <v>3.5</v>
      </c>
      <c r="I92" s="158"/>
      <c r="L92" s="154"/>
      <c r="M92" s="159"/>
      <c r="T92" s="160"/>
      <c r="AT92" s="155" t="s">
        <v>130</v>
      </c>
      <c r="AU92" s="155" t="s">
        <v>78</v>
      </c>
      <c r="AV92" s="13" t="s">
        <v>126</v>
      </c>
      <c r="AW92" s="13" t="s">
        <v>30</v>
      </c>
      <c r="AX92" s="13" t="s">
        <v>76</v>
      </c>
      <c r="AY92" s="155" t="s">
        <v>119</v>
      </c>
    </row>
    <row r="93" spans="2:65" s="1" customFormat="1" ht="16.5" customHeight="1" x14ac:dyDescent="0.2">
      <c r="B93" s="128"/>
      <c r="C93" s="174" t="s">
        <v>78</v>
      </c>
      <c r="D93" s="174" t="s">
        <v>287</v>
      </c>
      <c r="E93" s="175" t="s">
        <v>718</v>
      </c>
      <c r="F93" s="176" t="s">
        <v>719</v>
      </c>
      <c r="G93" s="177" t="s">
        <v>142</v>
      </c>
      <c r="H93" s="178">
        <v>3.5529999999999999</v>
      </c>
      <c r="I93" s="179"/>
      <c r="J93" s="180">
        <f>ROUND(I93*H93,2)</f>
        <v>0</v>
      </c>
      <c r="K93" s="176" t="s">
        <v>125</v>
      </c>
      <c r="L93" s="181"/>
      <c r="M93" s="182" t="s">
        <v>3</v>
      </c>
      <c r="N93" s="183" t="s">
        <v>39</v>
      </c>
      <c r="P93" s="138">
        <f>O93*H93</f>
        <v>0</v>
      </c>
      <c r="Q93" s="138">
        <v>2.7E-4</v>
      </c>
      <c r="R93" s="138">
        <f>Q93*H93</f>
        <v>9.5931E-4</v>
      </c>
      <c r="S93" s="138">
        <v>0</v>
      </c>
      <c r="T93" s="139">
        <f>S93*H93</f>
        <v>0</v>
      </c>
      <c r="AR93" s="140" t="s">
        <v>187</v>
      </c>
      <c r="AT93" s="140" t="s">
        <v>287</v>
      </c>
      <c r="AU93" s="140" t="s">
        <v>78</v>
      </c>
      <c r="AY93" s="18" t="s">
        <v>119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8" t="s">
        <v>76</v>
      </c>
      <c r="BK93" s="141">
        <f>ROUND(I93*H93,2)</f>
        <v>0</v>
      </c>
      <c r="BL93" s="18" t="s">
        <v>126</v>
      </c>
      <c r="BM93" s="140" t="s">
        <v>720</v>
      </c>
    </row>
    <row r="94" spans="2:65" s="12" customFormat="1" x14ac:dyDescent="0.2">
      <c r="B94" s="146"/>
      <c r="D94" s="147" t="s">
        <v>130</v>
      </c>
      <c r="F94" s="149" t="s">
        <v>721</v>
      </c>
      <c r="H94" s="150">
        <v>3.5529999999999999</v>
      </c>
      <c r="I94" s="151"/>
      <c r="L94" s="146"/>
      <c r="M94" s="152"/>
      <c r="T94" s="153"/>
      <c r="AT94" s="148" t="s">
        <v>130</v>
      </c>
      <c r="AU94" s="148" t="s">
        <v>78</v>
      </c>
      <c r="AV94" s="12" t="s">
        <v>78</v>
      </c>
      <c r="AW94" s="12" t="s">
        <v>4</v>
      </c>
      <c r="AX94" s="12" t="s">
        <v>76</v>
      </c>
      <c r="AY94" s="148" t="s">
        <v>119</v>
      </c>
    </row>
    <row r="95" spans="2:65" s="1" customFormat="1" ht="24.15" customHeight="1" x14ac:dyDescent="0.2">
      <c r="B95" s="128"/>
      <c r="C95" s="129" t="s">
        <v>139</v>
      </c>
      <c r="D95" s="129" t="s">
        <v>121</v>
      </c>
      <c r="E95" s="130" t="s">
        <v>722</v>
      </c>
      <c r="F95" s="131" t="s">
        <v>723</v>
      </c>
      <c r="G95" s="132" t="s">
        <v>142</v>
      </c>
      <c r="H95" s="133">
        <v>7.5</v>
      </c>
      <c r="I95" s="134"/>
      <c r="J95" s="135">
        <f>ROUND(I95*H95,2)</f>
        <v>0</v>
      </c>
      <c r="K95" s="131" t="s">
        <v>125</v>
      </c>
      <c r="L95" s="33"/>
      <c r="M95" s="136" t="s">
        <v>3</v>
      </c>
      <c r="N95" s="137" t="s">
        <v>39</v>
      </c>
      <c r="P95" s="138">
        <f>O95*H95</f>
        <v>0</v>
      </c>
      <c r="Q95" s="138">
        <v>0</v>
      </c>
      <c r="R95" s="138">
        <f>Q95*H95</f>
        <v>0</v>
      </c>
      <c r="S95" s="138">
        <v>0</v>
      </c>
      <c r="T95" s="139">
        <f>S95*H95</f>
        <v>0</v>
      </c>
      <c r="AR95" s="140" t="s">
        <v>126</v>
      </c>
      <c r="AT95" s="140" t="s">
        <v>121</v>
      </c>
      <c r="AU95" s="140" t="s">
        <v>78</v>
      </c>
      <c r="AY95" s="18" t="s">
        <v>119</v>
      </c>
      <c r="BE95" s="141">
        <f>IF(N95="základní",J95,0)</f>
        <v>0</v>
      </c>
      <c r="BF95" s="141">
        <f>IF(N95="snížená",J95,0)</f>
        <v>0</v>
      </c>
      <c r="BG95" s="141">
        <f>IF(N95="zákl. přenesená",J95,0)</f>
        <v>0</v>
      </c>
      <c r="BH95" s="141">
        <f>IF(N95="sníž. přenesená",J95,0)</f>
        <v>0</v>
      </c>
      <c r="BI95" s="141">
        <f>IF(N95="nulová",J95,0)</f>
        <v>0</v>
      </c>
      <c r="BJ95" s="18" t="s">
        <v>76</v>
      </c>
      <c r="BK95" s="141">
        <f>ROUND(I95*H95,2)</f>
        <v>0</v>
      </c>
      <c r="BL95" s="18" t="s">
        <v>126</v>
      </c>
      <c r="BM95" s="140" t="s">
        <v>724</v>
      </c>
    </row>
    <row r="96" spans="2:65" s="1" customFormat="1" x14ac:dyDescent="0.2">
      <c r="B96" s="33"/>
      <c r="D96" s="142" t="s">
        <v>128</v>
      </c>
      <c r="F96" s="143" t="s">
        <v>725</v>
      </c>
      <c r="I96" s="144"/>
      <c r="L96" s="33"/>
      <c r="M96" s="145"/>
      <c r="T96" s="54"/>
      <c r="AT96" s="18" t="s">
        <v>128</v>
      </c>
      <c r="AU96" s="18" t="s">
        <v>78</v>
      </c>
    </row>
    <row r="97" spans="2:65" s="12" customFormat="1" x14ac:dyDescent="0.2">
      <c r="B97" s="146"/>
      <c r="D97" s="147" t="s">
        <v>130</v>
      </c>
      <c r="E97" s="148" t="s">
        <v>3</v>
      </c>
      <c r="F97" s="149" t="s">
        <v>726</v>
      </c>
      <c r="H97" s="150">
        <v>7.5</v>
      </c>
      <c r="I97" s="151"/>
      <c r="L97" s="146"/>
      <c r="M97" s="152"/>
      <c r="T97" s="153"/>
      <c r="AT97" s="148" t="s">
        <v>130</v>
      </c>
      <c r="AU97" s="148" t="s">
        <v>78</v>
      </c>
      <c r="AV97" s="12" t="s">
        <v>78</v>
      </c>
      <c r="AW97" s="12" t="s">
        <v>30</v>
      </c>
      <c r="AX97" s="12" t="s">
        <v>68</v>
      </c>
      <c r="AY97" s="148" t="s">
        <v>119</v>
      </c>
    </row>
    <row r="98" spans="2:65" s="13" customFormat="1" x14ac:dyDescent="0.2">
      <c r="B98" s="154"/>
      <c r="D98" s="147" t="s">
        <v>130</v>
      </c>
      <c r="E98" s="155" t="s">
        <v>3</v>
      </c>
      <c r="F98" s="156" t="s">
        <v>132</v>
      </c>
      <c r="H98" s="157">
        <v>7.5</v>
      </c>
      <c r="I98" s="158"/>
      <c r="L98" s="154"/>
      <c r="M98" s="159"/>
      <c r="T98" s="160"/>
      <c r="AT98" s="155" t="s">
        <v>130</v>
      </c>
      <c r="AU98" s="155" t="s">
        <v>78</v>
      </c>
      <c r="AV98" s="13" t="s">
        <v>126</v>
      </c>
      <c r="AW98" s="13" t="s">
        <v>30</v>
      </c>
      <c r="AX98" s="13" t="s">
        <v>76</v>
      </c>
      <c r="AY98" s="155" t="s">
        <v>119</v>
      </c>
    </row>
    <row r="99" spans="2:65" s="1" customFormat="1" ht="16.5" customHeight="1" x14ac:dyDescent="0.2">
      <c r="B99" s="128"/>
      <c r="C99" s="174" t="s">
        <v>126</v>
      </c>
      <c r="D99" s="174" t="s">
        <v>287</v>
      </c>
      <c r="E99" s="175" t="s">
        <v>727</v>
      </c>
      <c r="F99" s="176" t="s">
        <v>728</v>
      </c>
      <c r="G99" s="177" t="s">
        <v>142</v>
      </c>
      <c r="H99" s="178">
        <v>7.6130000000000004</v>
      </c>
      <c r="I99" s="179"/>
      <c r="J99" s="180">
        <f>ROUND(I99*H99,2)</f>
        <v>0</v>
      </c>
      <c r="K99" s="176" t="s">
        <v>125</v>
      </c>
      <c r="L99" s="181"/>
      <c r="M99" s="182" t="s">
        <v>3</v>
      </c>
      <c r="N99" s="183" t="s">
        <v>39</v>
      </c>
      <c r="P99" s="138">
        <f>O99*H99</f>
        <v>0</v>
      </c>
      <c r="Q99" s="138">
        <v>1.06E-3</v>
      </c>
      <c r="R99" s="138">
        <f>Q99*H99</f>
        <v>8.0697800000000004E-3</v>
      </c>
      <c r="S99" s="138">
        <v>0</v>
      </c>
      <c r="T99" s="139">
        <f>S99*H99</f>
        <v>0</v>
      </c>
      <c r="AR99" s="140" t="s">
        <v>187</v>
      </c>
      <c r="AT99" s="140" t="s">
        <v>287</v>
      </c>
      <c r="AU99" s="140" t="s">
        <v>78</v>
      </c>
      <c r="AY99" s="18" t="s">
        <v>119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76</v>
      </c>
      <c r="BK99" s="141">
        <f>ROUND(I99*H99,2)</f>
        <v>0</v>
      </c>
      <c r="BL99" s="18" t="s">
        <v>126</v>
      </c>
      <c r="BM99" s="140" t="s">
        <v>729</v>
      </c>
    </row>
    <row r="100" spans="2:65" s="12" customFormat="1" x14ac:dyDescent="0.2">
      <c r="B100" s="146"/>
      <c r="D100" s="147" t="s">
        <v>130</v>
      </c>
      <c r="F100" s="149" t="s">
        <v>730</v>
      </c>
      <c r="H100" s="150">
        <v>7.6130000000000004</v>
      </c>
      <c r="I100" s="151"/>
      <c r="L100" s="146"/>
      <c r="M100" s="152"/>
      <c r="T100" s="153"/>
      <c r="AT100" s="148" t="s">
        <v>130</v>
      </c>
      <c r="AU100" s="148" t="s">
        <v>78</v>
      </c>
      <c r="AV100" s="12" t="s">
        <v>78</v>
      </c>
      <c r="AW100" s="12" t="s">
        <v>4</v>
      </c>
      <c r="AX100" s="12" t="s">
        <v>76</v>
      </c>
      <c r="AY100" s="148" t="s">
        <v>119</v>
      </c>
    </row>
    <row r="101" spans="2:65" s="1" customFormat="1" ht="24.15" customHeight="1" x14ac:dyDescent="0.2">
      <c r="B101" s="128"/>
      <c r="C101" s="129" t="s">
        <v>152</v>
      </c>
      <c r="D101" s="129" t="s">
        <v>121</v>
      </c>
      <c r="E101" s="130" t="s">
        <v>731</v>
      </c>
      <c r="F101" s="131" t="s">
        <v>732</v>
      </c>
      <c r="G101" s="132" t="s">
        <v>353</v>
      </c>
      <c r="H101" s="133">
        <v>3</v>
      </c>
      <c r="I101" s="134"/>
      <c r="J101" s="135">
        <f>ROUND(I101*H101,2)</f>
        <v>0</v>
      </c>
      <c r="K101" s="131" t="s">
        <v>125</v>
      </c>
      <c r="L101" s="33"/>
      <c r="M101" s="136" t="s">
        <v>3</v>
      </c>
      <c r="N101" s="137" t="s">
        <v>39</v>
      </c>
      <c r="P101" s="138">
        <f>O101*H101</f>
        <v>0</v>
      </c>
      <c r="Q101" s="138">
        <v>0</v>
      </c>
      <c r="R101" s="138">
        <f>Q101*H101</f>
        <v>0</v>
      </c>
      <c r="S101" s="138">
        <v>0</v>
      </c>
      <c r="T101" s="139">
        <f>S101*H101</f>
        <v>0</v>
      </c>
      <c r="AR101" s="140" t="s">
        <v>126</v>
      </c>
      <c r="AT101" s="140" t="s">
        <v>121</v>
      </c>
      <c r="AU101" s="140" t="s">
        <v>78</v>
      </c>
      <c r="AY101" s="18" t="s">
        <v>119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8" t="s">
        <v>76</v>
      </c>
      <c r="BK101" s="141">
        <f>ROUND(I101*H101,2)</f>
        <v>0</v>
      </c>
      <c r="BL101" s="18" t="s">
        <v>126</v>
      </c>
      <c r="BM101" s="140" t="s">
        <v>733</v>
      </c>
    </row>
    <row r="102" spans="2:65" s="1" customFormat="1" x14ac:dyDescent="0.2">
      <c r="B102" s="33"/>
      <c r="D102" s="142" t="s">
        <v>128</v>
      </c>
      <c r="F102" s="143" t="s">
        <v>734</v>
      </c>
      <c r="I102" s="144"/>
      <c r="L102" s="33"/>
      <c r="M102" s="145"/>
      <c r="T102" s="54"/>
      <c r="AT102" s="18" t="s">
        <v>128</v>
      </c>
      <c r="AU102" s="18" t="s">
        <v>78</v>
      </c>
    </row>
    <row r="103" spans="2:65" s="1" customFormat="1" ht="16.5" customHeight="1" x14ac:dyDescent="0.2">
      <c r="B103" s="128"/>
      <c r="C103" s="174" t="s">
        <v>165</v>
      </c>
      <c r="D103" s="174" t="s">
        <v>287</v>
      </c>
      <c r="E103" s="175" t="s">
        <v>735</v>
      </c>
      <c r="F103" s="176" t="s">
        <v>736</v>
      </c>
      <c r="G103" s="177" t="s">
        <v>353</v>
      </c>
      <c r="H103" s="178">
        <v>1</v>
      </c>
      <c r="I103" s="179"/>
      <c r="J103" s="180">
        <f>ROUND(I103*H103,2)</f>
        <v>0</v>
      </c>
      <c r="K103" s="176" t="s">
        <v>3</v>
      </c>
      <c r="L103" s="181"/>
      <c r="M103" s="182" t="s">
        <v>3</v>
      </c>
      <c r="N103" s="183" t="s">
        <v>39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187</v>
      </c>
      <c r="AT103" s="140" t="s">
        <v>287</v>
      </c>
      <c r="AU103" s="140" t="s">
        <v>78</v>
      </c>
      <c r="AY103" s="18" t="s">
        <v>119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8" t="s">
        <v>76</v>
      </c>
      <c r="BK103" s="141">
        <f>ROUND(I103*H103,2)</f>
        <v>0</v>
      </c>
      <c r="BL103" s="18" t="s">
        <v>126</v>
      </c>
      <c r="BM103" s="140" t="s">
        <v>737</v>
      </c>
    </row>
    <row r="104" spans="2:65" s="1" customFormat="1" ht="16.5" customHeight="1" x14ac:dyDescent="0.2">
      <c r="B104" s="128"/>
      <c r="C104" s="174" t="s">
        <v>176</v>
      </c>
      <c r="D104" s="174" t="s">
        <v>287</v>
      </c>
      <c r="E104" s="175" t="s">
        <v>738</v>
      </c>
      <c r="F104" s="176" t="s">
        <v>739</v>
      </c>
      <c r="G104" s="177" t="s">
        <v>353</v>
      </c>
      <c r="H104" s="178">
        <v>1</v>
      </c>
      <c r="I104" s="179"/>
      <c r="J104" s="180">
        <f>ROUND(I104*H104,2)</f>
        <v>0</v>
      </c>
      <c r="K104" s="176" t="s">
        <v>3</v>
      </c>
      <c r="L104" s="181"/>
      <c r="M104" s="182" t="s">
        <v>3</v>
      </c>
      <c r="N104" s="183" t="s">
        <v>39</v>
      </c>
      <c r="P104" s="138">
        <f>O104*H104</f>
        <v>0</v>
      </c>
      <c r="Q104" s="138">
        <v>0</v>
      </c>
      <c r="R104" s="138">
        <f>Q104*H104</f>
        <v>0</v>
      </c>
      <c r="S104" s="138">
        <v>0</v>
      </c>
      <c r="T104" s="139">
        <f>S104*H104</f>
        <v>0</v>
      </c>
      <c r="AR104" s="140" t="s">
        <v>187</v>
      </c>
      <c r="AT104" s="140" t="s">
        <v>287</v>
      </c>
      <c r="AU104" s="140" t="s">
        <v>78</v>
      </c>
      <c r="AY104" s="18" t="s">
        <v>119</v>
      </c>
      <c r="BE104" s="141">
        <f>IF(N104="základní",J104,0)</f>
        <v>0</v>
      </c>
      <c r="BF104" s="141">
        <f>IF(N104="snížená",J104,0)</f>
        <v>0</v>
      </c>
      <c r="BG104" s="141">
        <f>IF(N104="zákl. přenesená",J104,0)</f>
        <v>0</v>
      </c>
      <c r="BH104" s="141">
        <f>IF(N104="sníž. přenesená",J104,0)</f>
        <v>0</v>
      </c>
      <c r="BI104" s="141">
        <f>IF(N104="nulová",J104,0)</f>
        <v>0</v>
      </c>
      <c r="BJ104" s="18" t="s">
        <v>76</v>
      </c>
      <c r="BK104" s="141">
        <f>ROUND(I104*H104,2)</f>
        <v>0</v>
      </c>
      <c r="BL104" s="18" t="s">
        <v>126</v>
      </c>
      <c r="BM104" s="140" t="s">
        <v>740</v>
      </c>
    </row>
    <row r="105" spans="2:65" s="1" customFormat="1" ht="16.5" customHeight="1" x14ac:dyDescent="0.2">
      <c r="B105" s="128"/>
      <c r="C105" s="174" t="s">
        <v>187</v>
      </c>
      <c r="D105" s="174" t="s">
        <v>287</v>
      </c>
      <c r="E105" s="175" t="s">
        <v>741</v>
      </c>
      <c r="F105" s="176" t="s">
        <v>742</v>
      </c>
      <c r="G105" s="177" t="s">
        <v>353</v>
      </c>
      <c r="H105" s="178">
        <v>1</v>
      </c>
      <c r="I105" s="179"/>
      <c r="J105" s="180">
        <f>ROUND(I105*H105,2)</f>
        <v>0</v>
      </c>
      <c r="K105" s="176" t="s">
        <v>3</v>
      </c>
      <c r="L105" s="181"/>
      <c r="M105" s="182" t="s">
        <v>3</v>
      </c>
      <c r="N105" s="183" t="s">
        <v>39</v>
      </c>
      <c r="P105" s="138">
        <f>O105*H105</f>
        <v>0</v>
      </c>
      <c r="Q105" s="138">
        <v>0</v>
      </c>
      <c r="R105" s="138">
        <f>Q105*H105</f>
        <v>0</v>
      </c>
      <c r="S105" s="138">
        <v>0</v>
      </c>
      <c r="T105" s="139">
        <f>S105*H105</f>
        <v>0</v>
      </c>
      <c r="AR105" s="140" t="s">
        <v>187</v>
      </c>
      <c r="AT105" s="140" t="s">
        <v>287</v>
      </c>
      <c r="AU105" s="140" t="s">
        <v>78</v>
      </c>
      <c r="AY105" s="18" t="s">
        <v>119</v>
      </c>
      <c r="BE105" s="141">
        <f>IF(N105="základní",J105,0)</f>
        <v>0</v>
      </c>
      <c r="BF105" s="141">
        <f>IF(N105="snížená",J105,0)</f>
        <v>0</v>
      </c>
      <c r="BG105" s="141">
        <f>IF(N105="zákl. přenesená",J105,0)</f>
        <v>0</v>
      </c>
      <c r="BH105" s="141">
        <f>IF(N105="sníž. přenesená",J105,0)</f>
        <v>0</v>
      </c>
      <c r="BI105" s="141">
        <f>IF(N105="nulová",J105,0)</f>
        <v>0</v>
      </c>
      <c r="BJ105" s="18" t="s">
        <v>76</v>
      </c>
      <c r="BK105" s="141">
        <f>ROUND(I105*H105,2)</f>
        <v>0</v>
      </c>
      <c r="BL105" s="18" t="s">
        <v>126</v>
      </c>
      <c r="BM105" s="140" t="s">
        <v>743</v>
      </c>
    </row>
    <row r="106" spans="2:65" s="1" customFormat="1" ht="24.15" customHeight="1" x14ac:dyDescent="0.2">
      <c r="B106" s="128"/>
      <c r="C106" s="129" t="s">
        <v>194</v>
      </c>
      <c r="D106" s="129" t="s">
        <v>121</v>
      </c>
      <c r="E106" s="130" t="s">
        <v>744</v>
      </c>
      <c r="F106" s="131" t="s">
        <v>745</v>
      </c>
      <c r="G106" s="132" t="s">
        <v>353</v>
      </c>
      <c r="H106" s="133">
        <v>2</v>
      </c>
      <c r="I106" s="134"/>
      <c r="J106" s="135">
        <f>ROUND(I106*H106,2)</f>
        <v>0</v>
      </c>
      <c r="K106" s="131" t="s">
        <v>125</v>
      </c>
      <c r="L106" s="33"/>
      <c r="M106" s="136" t="s">
        <v>3</v>
      </c>
      <c r="N106" s="137" t="s">
        <v>39</v>
      </c>
      <c r="P106" s="138">
        <f>O106*H106</f>
        <v>0</v>
      </c>
      <c r="Q106" s="138">
        <v>0</v>
      </c>
      <c r="R106" s="138">
        <f>Q106*H106</f>
        <v>0</v>
      </c>
      <c r="S106" s="138">
        <v>0</v>
      </c>
      <c r="T106" s="139">
        <f>S106*H106</f>
        <v>0</v>
      </c>
      <c r="AR106" s="140" t="s">
        <v>126</v>
      </c>
      <c r="AT106" s="140" t="s">
        <v>121</v>
      </c>
      <c r="AU106" s="140" t="s">
        <v>78</v>
      </c>
      <c r="AY106" s="18" t="s">
        <v>119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8" t="s">
        <v>76</v>
      </c>
      <c r="BK106" s="141">
        <f>ROUND(I106*H106,2)</f>
        <v>0</v>
      </c>
      <c r="BL106" s="18" t="s">
        <v>126</v>
      </c>
      <c r="BM106" s="140" t="s">
        <v>746</v>
      </c>
    </row>
    <row r="107" spans="2:65" s="1" customFormat="1" x14ac:dyDescent="0.2">
      <c r="B107" s="33"/>
      <c r="D107" s="142" t="s">
        <v>128</v>
      </c>
      <c r="F107" s="143" t="s">
        <v>747</v>
      </c>
      <c r="I107" s="144"/>
      <c r="L107" s="33"/>
      <c r="M107" s="145"/>
      <c r="T107" s="54"/>
      <c r="AT107" s="18" t="s">
        <v>128</v>
      </c>
      <c r="AU107" s="18" t="s">
        <v>78</v>
      </c>
    </row>
    <row r="108" spans="2:65" s="1" customFormat="1" ht="16.5" customHeight="1" x14ac:dyDescent="0.2">
      <c r="B108" s="128"/>
      <c r="C108" s="174" t="s">
        <v>200</v>
      </c>
      <c r="D108" s="174" t="s">
        <v>287</v>
      </c>
      <c r="E108" s="175" t="s">
        <v>748</v>
      </c>
      <c r="F108" s="176" t="s">
        <v>749</v>
      </c>
      <c r="G108" s="177" t="s">
        <v>353</v>
      </c>
      <c r="H108" s="178">
        <v>2</v>
      </c>
      <c r="I108" s="179"/>
      <c r="J108" s="180">
        <f>ROUND(I108*H108,2)</f>
        <v>0</v>
      </c>
      <c r="K108" s="176" t="s">
        <v>125</v>
      </c>
      <c r="L108" s="181"/>
      <c r="M108" s="182" t="s">
        <v>3</v>
      </c>
      <c r="N108" s="183" t="s">
        <v>39</v>
      </c>
      <c r="P108" s="138">
        <f>O108*H108</f>
        <v>0</v>
      </c>
      <c r="Q108" s="138">
        <v>8.0000000000000007E-5</v>
      </c>
      <c r="R108" s="138">
        <f>Q108*H108</f>
        <v>1.6000000000000001E-4</v>
      </c>
      <c r="S108" s="138">
        <v>0</v>
      </c>
      <c r="T108" s="139">
        <f>S108*H108</f>
        <v>0</v>
      </c>
      <c r="AR108" s="140" t="s">
        <v>187</v>
      </c>
      <c r="AT108" s="140" t="s">
        <v>287</v>
      </c>
      <c r="AU108" s="140" t="s">
        <v>78</v>
      </c>
      <c r="AY108" s="18" t="s">
        <v>119</v>
      </c>
      <c r="BE108" s="141">
        <f>IF(N108="základní",J108,0)</f>
        <v>0</v>
      </c>
      <c r="BF108" s="141">
        <f>IF(N108="snížená",J108,0)</f>
        <v>0</v>
      </c>
      <c r="BG108" s="141">
        <f>IF(N108="zákl. přenesená",J108,0)</f>
        <v>0</v>
      </c>
      <c r="BH108" s="141">
        <f>IF(N108="sníž. přenesená",J108,0)</f>
        <v>0</v>
      </c>
      <c r="BI108" s="141">
        <f>IF(N108="nulová",J108,0)</f>
        <v>0</v>
      </c>
      <c r="BJ108" s="18" t="s">
        <v>76</v>
      </c>
      <c r="BK108" s="141">
        <f>ROUND(I108*H108,2)</f>
        <v>0</v>
      </c>
      <c r="BL108" s="18" t="s">
        <v>126</v>
      </c>
      <c r="BM108" s="140" t="s">
        <v>750</v>
      </c>
    </row>
    <row r="109" spans="2:65" s="1" customFormat="1" ht="24.15" customHeight="1" x14ac:dyDescent="0.2">
      <c r="B109" s="128"/>
      <c r="C109" s="129" t="s">
        <v>206</v>
      </c>
      <c r="D109" s="129" t="s">
        <v>121</v>
      </c>
      <c r="E109" s="130" t="s">
        <v>751</v>
      </c>
      <c r="F109" s="131" t="s">
        <v>752</v>
      </c>
      <c r="G109" s="132" t="s">
        <v>353</v>
      </c>
      <c r="H109" s="133">
        <v>2</v>
      </c>
      <c r="I109" s="134"/>
      <c r="J109" s="135">
        <f>ROUND(I109*H109,2)</f>
        <v>0</v>
      </c>
      <c r="K109" s="131" t="s">
        <v>125</v>
      </c>
      <c r="L109" s="33"/>
      <c r="M109" s="136" t="s">
        <v>3</v>
      </c>
      <c r="N109" s="137" t="s">
        <v>39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126</v>
      </c>
      <c r="AT109" s="140" t="s">
        <v>121</v>
      </c>
      <c r="AU109" s="140" t="s">
        <v>78</v>
      </c>
      <c r="AY109" s="18" t="s">
        <v>119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8" t="s">
        <v>76</v>
      </c>
      <c r="BK109" s="141">
        <f>ROUND(I109*H109,2)</f>
        <v>0</v>
      </c>
      <c r="BL109" s="18" t="s">
        <v>126</v>
      </c>
      <c r="BM109" s="140" t="s">
        <v>753</v>
      </c>
    </row>
    <row r="110" spans="2:65" s="1" customFormat="1" x14ac:dyDescent="0.2">
      <c r="B110" s="33"/>
      <c r="D110" s="142" t="s">
        <v>128</v>
      </c>
      <c r="F110" s="143" t="s">
        <v>754</v>
      </c>
      <c r="I110" s="144"/>
      <c r="L110" s="33"/>
      <c r="M110" s="145"/>
      <c r="T110" s="54"/>
      <c r="AT110" s="18" t="s">
        <v>128</v>
      </c>
      <c r="AU110" s="18" t="s">
        <v>78</v>
      </c>
    </row>
    <row r="111" spans="2:65" s="1" customFormat="1" ht="16.5" customHeight="1" x14ac:dyDescent="0.2">
      <c r="B111" s="128"/>
      <c r="C111" s="174" t="s">
        <v>212</v>
      </c>
      <c r="D111" s="174" t="s">
        <v>287</v>
      </c>
      <c r="E111" s="175" t="s">
        <v>755</v>
      </c>
      <c r="F111" s="176" t="s">
        <v>756</v>
      </c>
      <c r="G111" s="177" t="s">
        <v>353</v>
      </c>
      <c r="H111" s="178">
        <v>2</v>
      </c>
      <c r="I111" s="179"/>
      <c r="J111" s="180">
        <f>ROUND(I111*H111,2)</f>
        <v>0</v>
      </c>
      <c r="K111" s="176" t="s">
        <v>125</v>
      </c>
      <c r="L111" s="181"/>
      <c r="M111" s="182" t="s">
        <v>3</v>
      </c>
      <c r="N111" s="183" t="s">
        <v>39</v>
      </c>
      <c r="P111" s="138">
        <f>O111*H111</f>
        <v>0</v>
      </c>
      <c r="Q111" s="138">
        <v>8.0000000000000007E-5</v>
      </c>
      <c r="R111" s="138">
        <f>Q111*H111</f>
        <v>1.6000000000000001E-4</v>
      </c>
      <c r="S111" s="138">
        <v>0</v>
      </c>
      <c r="T111" s="139">
        <f>S111*H111</f>
        <v>0</v>
      </c>
      <c r="AR111" s="140" t="s">
        <v>187</v>
      </c>
      <c r="AT111" s="140" t="s">
        <v>287</v>
      </c>
      <c r="AU111" s="140" t="s">
        <v>78</v>
      </c>
      <c r="AY111" s="18" t="s">
        <v>119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8" t="s">
        <v>76</v>
      </c>
      <c r="BK111" s="141">
        <f>ROUND(I111*H111,2)</f>
        <v>0</v>
      </c>
      <c r="BL111" s="18" t="s">
        <v>126</v>
      </c>
      <c r="BM111" s="140" t="s">
        <v>757</v>
      </c>
    </row>
    <row r="112" spans="2:65" s="1" customFormat="1" ht="24.15" customHeight="1" x14ac:dyDescent="0.2">
      <c r="B112" s="128"/>
      <c r="C112" s="129" t="s">
        <v>217</v>
      </c>
      <c r="D112" s="129" t="s">
        <v>121</v>
      </c>
      <c r="E112" s="130" t="s">
        <v>758</v>
      </c>
      <c r="F112" s="131" t="s">
        <v>759</v>
      </c>
      <c r="G112" s="132" t="s">
        <v>353</v>
      </c>
      <c r="H112" s="133">
        <v>6</v>
      </c>
      <c r="I112" s="134"/>
      <c r="J112" s="135">
        <f>ROUND(I112*H112,2)</f>
        <v>0</v>
      </c>
      <c r="K112" s="131" t="s">
        <v>125</v>
      </c>
      <c r="L112" s="33"/>
      <c r="M112" s="136" t="s">
        <v>3</v>
      </c>
      <c r="N112" s="137" t="s">
        <v>39</v>
      </c>
      <c r="P112" s="138">
        <f>O112*H112</f>
        <v>0</v>
      </c>
      <c r="Q112" s="138">
        <v>0</v>
      </c>
      <c r="R112" s="138">
        <f>Q112*H112</f>
        <v>0</v>
      </c>
      <c r="S112" s="138">
        <v>0</v>
      </c>
      <c r="T112" s="139">
        <f>S112*H112</f>
        <v>0</v>
      </c>
      <c r="AR112" s="140" t="s">
        <v>126</v>
      </c>
      <c r="AT112" s="140" t="s">
        <v>121</v>
      </c>
      <c r="AU112" s="140" t="s">
        <v>78</v>
      </c>
      <c r="AY112" s="18" t="s">
        <v>119</v>
      </c>
      <c r="BE112" s="141">
        <f>IF(N112="základní",J112,0)</f>
        <v>0</v>
      </c>
      <c r="BF112" s="141">
        <f>IF(N112="snížená",J112,0)</f>
        <v>0</v>
      </c>
      <c r="BG112" s="141">
        <f>IF(N112="zákl. přenesená",J112,0)</f>
        <v>0</v>
      </c>
      <c r="BH112" s="141">
        <f>IF(N112="sníž. přenesená",J112,0)</f>
        <v>0</v>
      </c>
      <c r="BI112" s="141">
        <f>IF(N112="nulová",J112,0)</f>
        <v>0</v>
      </c>
      <c r="BJ112" s="18" t="s">
        <v>76</v>
      </c>
      <c r="BK112" s="141">
        <f>ROUND(I112*H112,2)</f>
        <v>0</v>
      </c>
      <c r="BL112" s="18" t="s">
        <v>126</v>
      </c>
      <c r="BM112" s="140" t="s">
        <v>760</v>
      </c>
    </row>
    <row r="113" spans="2:65" s="1" customFormat="1" x14ac:dyDescent="0.2">
      <c r="B113" s="33"/>
      <c r="D113" s="142" t="s">
        <v>128</v>
      </c>
      <c r="F113" s="143" t="s">
        <v>761</v>
      </c>
      <c r="I113" s="144"/>
      <c r="L113" s="33"/>
      <c r="M113" s="145"/>
      <c r="T113" s="54"/>
      <c r="AT113" s="18" t="s">
        <v>128</v>
      </c>
      <c r="AU113" s="18" t="s">
        <v>78</v>
      </c>
    </row>
    <row r="114" spans="2:65" s="1" customFormat="1" ht="16.5" customHeight="1" x14ac:dyDescent="0.2">
      <c r="B114" s="128"/>
      <c r="C114" s="174" t="s">
        <v>222</v>
      </c>
      <c r="D114" s="174" t="s">
        <v>287</v>
      </c>
      <c r="E114" s="175" t="s">
        <v>762</v>
      </c>
      <c r="F114" s="176" t="s">
        <v>763</v>
      </c>
      <c r="G114" s="177" t="s">
        <v>353</v>
      </c>
      <c r="H114" s="178">
        <v>2</v>
      </c>
      <c r="I114" s="179"/>
      <c r="J114" s="180">
        <f>ROUND(I114*H114,2)</f>
        <v>0</v>
      </c>
      <c r="K114" s="176" t="s">
        <v>3</v>
      </c>
      <c r="L114" s="181"/>
      <c r="M114" s="182" t="s">
        <v>3</v>
      </c>
      <c r="N114" s="183" t="s">
        <v>39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187</v>
      </c>
      <c r="AT114" s="140" t="s">
        <v>287</v>
      </c>
      <c r="AU114" s="140" t="s">
        <v>78</v>
      </c>
      <c r="AY114" s="18" t="s">
        <v>119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8" t="s">
        <v>76</v>
      </c>
      <c r="BK114" s="141">
        <f>ROUND(I114*H114,2)</f>
        <v>0</v>
      </c>
      <c r="BL114" s="18" t="s">
        <v>126</v>
      </c>
      <c r="BM114" s="140" t="s">
        <v>764</v>
      </c>
    </row>
    <row r="115" spans="2:65" s="1" customFormat="1" ht="16.5" customHeight="1" x14ac:dyDescent="0.2">
      <c r="B115" s="128"/>
      <c r="C115" s="174" t="s">
        <v>9</v>
      </c>
      <c r="D115" s="174" t="s">
        <v>287</v>
      </c>
      <c r="E115" s="175" t="s">
        <v>765</v>
      </c>
      <c r="F115" s="176" t="s">
        <v>766</v>
      </c>
      <c r="G115" s="177" t="s">
        <v>353</v>
      </c>
      <c r="H115" s="178">
        <v>2</v>
      </c>
      <c r="I115" s="179"/>
      <c r="J115" s="180">
        <f>ROUND(I115*H115,2)</f>
        <v>0</v>
      </c>
      <c r="K115" s="176" t="s">
        <v>3</v>
      </c>
      <c r="L115" s="181"/>
      <c r="M115" s="182" t="s">
        <v>3</v>
      </c>
      <c r="N115" s="183" t="s">
        <v>39</v>
      </c>
      <c r="P115" s="138">
        <f>O115*H115</f>
        <v>0</v>
      </c>
      <c r="Q115" s="138">
        <v>0</v>
      </c>
      <c r="R115" s="138">
        <f>Q115*H115</f>
        <v>0</v>
      </c>
      <c r="S115" s="138">
        <v>0</v>
      </c>
      <c r="T115" s="139">
        <f>S115*H115</f>
        <v>0</v>
      </c>
      <c r="AR115" s="140" t="s">
        <v>187</v>
      </c>
      <c r="AT115" s="140" t="s">
        <v>287</v>
      </c>
      <c r="AU115" s="140" t="s">
        <v>78</v>
      </c>
      <c r="AY115" s="18" t="s">
        <v>119</v>
      </c>
      <c r="BE115" s="141">
        <f>IF(N115="základní",J115,0)</f>
        <v>0</v>
      </c>
      <c r="BF115" s="141">
        <f>IF(N115="snížená",J115,0)</f>
        <v>0</v>
      </c>
      <c r="BG115" s="141">
        <f>IF(N115="zákl. přenesená",J115,0)</f>
        <v>0</v>
      </c>
      <c r="BH115" s="141">
        <f>IF(N115="sníž. přenesená",J115,0)</f>
        <v>0</v>
      </c>
      <c r="BI115" s="141">
        <f>IF(N115="nulová",J115,0)</f>
        <v>0</v>
      </c>
      <c r="BJ115" s="18" t="s">
        <v>76</v>
      </c>
      <c r="BK115" s="141">
        <f>ROUND(I115*H115,2)</f>
        <v>0</v>
      </c>
      <c r="BL115" s="18" t="s">
        <v>126</v>
      </c>
      <c r="BM115" s="140" t="s">
        <v>767</v>
      </c>
    </row>
    <row r="116" spans="2:65" s="1" customFormat="1" ht="16.5" customHeight="1" x14ac:dyDescent="0.2">
      <c r="B116" s="128"/>
      <c r="C116" s="174" t="s">
        <v>234</v>
      </c>
      <c r="D116" s="174" t="s">
        <v>287</v>
      </c>
      <c r="E116" s="175" t="s">
        <v>768</v>
      </c>
      <c r="F116" s="176" t="s">
        <v>769</v>
      </c>
      <c r="G116" s="177" t="s">
        <v>353</v>
      </c>
      <c r="H116" s="178">
        <v>2</v>
      </c>
      <c r="I116" s="179"/>
      <c r="J116" s="180">
        <f>ROUND(I116*H116,2)</f>
        <v>0</v>
      </c>
      <c r="K116" s="176" t="s">
        <v>3</v>
      </c>
      <c r="L116" s="181"/>
      <c r="M116" s="182" t="s">
        <v>3</v>
      </c>
      <c r="N116" s="183" t="s">
        <v>39</v>
      </c>
      <c r="P116" s="138">
        <f>O116*H116</f>
        <v>0</v>
      </c>
      <c r="Q116" s="138">
        <v>0</v>
      </c>
      <c r="R116" s="138">
        <f>Q116*H116</f>
        <v>0</v>
      </c>
      <c r="S116" s="138">
        <v>0</v>
      </c>
      <c r="T116" s="139">
        <f>S116*H116</f>
        <v>0</v>
      </c>
      <c r="AR116" s="140" t="s">
        <v>187</v>
      </c>
      <c r="AT116" s="140" t="s">
        <v>287</v>
      </c>
      <c r="AU116" s="140" t="s">
        <v>78</v>
      </c>
      <c r="AY116" s="18" t="s">
        <v>119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8" t="s">
        <v>76</v>
      </c>
      <c r="BK116" s="141">
        <f>ROUND(I116*H116,2)</f>
        <v>0</v>
      </c>
      <c r="BL116" s="18" t="s">
        <v>126</v>
      </c>
      <c r="BM116" s="140" t="s">
        <v>770</v>
      </c>
    </row>
    <row r="117" spans="2:65" s="1" customFormat="1" ht="24.15" customHeight="1" x14ac:dyDescent="0.2">
      <c r="B117" s="128"/>
      <c r="C117" s="129" t="s">
        <v>243</v>
      </c>
      <c r="D117" s="129" t="s">
        <v>121</v>
      </c>
      <c r="E117" s="130" t="s">
        <v>771</v>
      </c>
      <c r="F117" s="131" t="s">
        <v>772</v>
      </c>
      <c r="G117" s="132" t="s">
        <v>353</v>
      </c>
      <c r="H117" s="133">
        <v>4</v>
      </c>
      <c r="I117" s="134"/>
      <c r="J117" s="135">
        <f>ROUND(I117*H117,2)</f>
        <v>0</v>
      </c>
      <c r="K117" s="131" t="s">
        <v>125</v>
      </c>
      <c r="L117" s="33"/>
      <c r="M117" s="136" t="s">
        <v>3</v>
      </c>
      <c r="N117" s="137" t="s">
        <v>39</v>
      </c>
      <c r="P117" s="138">
        <f>O117*H117</f>
        <v>0</v>
      </c>
      <c r="Q117" s="138">
        <v>0</v>
      </c>
      <c r="R117" s="138">
        <f>Q117*H117</f>
        <v>0</v>
      </c>
      <c r="S117" s="138">
        <v>0</v>
      </c>
      <c r="T117" s="139">
        <f>S117*H117</f>
        <v>0</v>
      </c>
      <c r="AR117" s="140" t="s">
        <v>126</v>
      </c>
      <c r="AT117" s="140" t="s">
        <v>121</v>
      </c>
      <c r="AU117" s="140" t="s">
        <v>78</v>
      </c>
      <c r="AY117" s="18" t="s">
        <v>119</v>
      </c>
      <c r="BE117" s="141">
        <f>IF(N117="základní",J117,0)</f>
        <v>0</v>
      </c>
      <c r="BF117" s="141">
        <f>IF(N117="snížená",J117,0)</f>
        <v>0</v>
      </c>
      <c r="BG117" s="141">
        <f>IF(N117="zákl. přenesená",J117,0)</f>
        <v>0</v>
      </c>
      <c r="BH117" s="141">
        <f>IF(N117="sníž. přenesená",J117,0)</f>
        <v>0</v>
      </c>
      <c r="BI117" s="141">
        <f>IF(N117="nulová",J117,0)</f>
        <v>0</v>
      </c>
      <c r="BJ117" s="18" t="s">
        <v>76</v>
      </c>
      <c r="BK117" s="141">
        <f>ROUND(I117*H117,2)</f>
        <v>0</v>
      </c>
      <c r="BL117" s="18" t="s">
        <v>126</v>
      </c>
      <c r="BM117" s="140" t="s">
        <v>773</v>
      </c>
    </row>
    <row r="118" spans="2:65" s="1" customFormat="1" x14ac:dyDescent="0.2">
      <c r="B118" s="33"/>
      <c r="D118" s="142" t="s">
        <v>128</v>
      </c>
      <c r="F118" s="143" t="s">
        <v>774</v>
      </c>
      <c r="I118" s="144"/>
      <c r="L118" s="33"/>
      <c r="M118" s="145"/>
      <c r="T118" s="54"/>
      <c r="AT118" s="18" t="s">
        <v>128</v>
      </c>
      <c r="AU118" s="18" t="s">
        <v>78</v>
      </c>
    </row>
    <row r="119" spans="2:65" s="1" customFormat="1" ht="16.5" customHeight="1" x14ac:dyDescent="0.2">
      <c r="B119" s="128"/>
      <c r="C119" s="174" t="s">
        <v>250</v>
      </c>
      <c r="D119" s="174" t="s">
        <v>287</v>
      </c>
      <c r="E119" s="175" t="s">
        <v>775</v>
      </c>
      <c r="F119" s="176" t="s">
        <v>776</v>
      </c>
      <c r="G119" s="177" t="s">
        <v>353</v>
      </c>
      <c r="H119" s="178">
        <v>4</v>
      </c>
      <c r="I119" s="179"/>
      <c r="J119" s="180">
        <f>ROUND(I119*H119,2)</f>
        <v>0</v>
      </c>
      <c r="K119" s="176" t="s">
        <v>125</v>
      </c>
      <c r="L119" s="181"/>
      <c r="M119" s="182" t="s">
        <v>3</v>
      </c>
      <c r="N119" s="183" t="s">
        <v>39</v>
      </c>
      <c r="P119" s="138">
        <f>O119*H119</f>
        <v>0</v>
      </c>
      <c r="Q119" s="138">
        <v>3.2000000000000003E-4</v>
      </c>
      <c r="R119" s="138">
        <f>Q119*H119</f>
        <v>1.2800000000000001E-3</v>
      </c>
      <c r="S119" s="138">
        <v>0</v>
      </c>
      <c r="T119" s="139">
        <f>S119*H119</f>
        <v>0</v>
      </c>
      <c r="AR119" s="140" t="s">
        <v>187</v>
      </c>
      <c r="AT119" s="140" t="s">
        <v>287</v>
      </c>
      <c r="AU119" s="140" t="s">
        <v>78</v>
      </c>
      <c r="AY119" s="18" t="s">
        <v>119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8" t="s">
        <v>76</v>
      </c>
      <c r="BK119" s="141">
        <f>ROUND(I119*H119,2)</f>
        <v>0</v>
      </c>
      <c r="BL119" s="18" t="s">
        <v>126</v>
      </c>
      <c r="BM119" s="140" t="s">
        <v>777</v>
      </c>
    </row>
    <row r="120" spans="2:65" s="1" customFormat="1" ht="24.15" customHeight="1" x14ac:dyDescent="0.2">
      <c r="B120" s="128"/>
      <c r="C120" s="129" t="s">
        <v>255</v>
      </c>
      <c r="D120" s="129" t="s">
        <v>121</v>
      </c>
      <c r="E120" s="130" t="s">
        <v>778</v>
      </c>
      <c r="F120" s="131" t="s">
        <v>779</v>
      </c>
      <c r="G120" s="132" t="s">
        <v>353</v>
      </c>
      <c r="H120" s="133">
        <v>1</v>
      </c>
      <c r="I120" s="134"/>
      <c r="J120" s="135">
        <f>ROUND(I120*H120,2)</f>
        <v>0</v>
      </c>
      <c r="K120" s="131" t="s">
        <v>125</v>
      </c>
      <c r="L120" s="33"/>
      <c r="M120" s="136" t="s">
        <v>3</v>
      </c>
      <c r="N120" s="137" t="s">
        <v>39</v>
      </c>
      <c r="P120" s="138">
        <f>O120*H120</f>
        <v>0</v>
      </c>
      <c r="Q120" s="138">
        <v>0</v>
      </c>
      <c r="R120" s="138">
        <f>Q120*H120</f>
        <v>0</v>
      </c>
      <c r="S120" s="138">
        <v>0</v>
      </c>
      <c r="T120" s="139">
        <f>S120*H120</f>
        <v>0</v>
      </c>
      <c r="AR120" s="140" t="s">
        <v>126</v>
      </c>
      <c r="AT120" s="140" t="s">
        <v>121</v>
      </c>
      <c r="AU120" s="140" t="s">
        <v>78</v>
      </c>
      <c r="AY120" s="18" t="s">
        <v>119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8" t="s">
        <v>76</v>
      </c>
      <c r="BK120" s="141">
        <f>ROUND(I120*H120,2)</f>
        <v>0</v>
      </c>
      <c r="BL120" s="18" t="s">
        <v>126</v>
      </c>
      <c r="BM120" s="140" t="s">
        <v>780</v>
      </c>
    </row>
    <row r="121" spans="2:65" s="1" customFormat="1" x14ac:dyDescent="0.2">
      <c r="B121" s="33"/>
      <c r="D121" s="142" t="s">
        <v>128</v>
      </c>
      <c r="F121" s="143" t="s">
        <v>781</v>
      </c>
      <c r="I121" s="144"/>
      <c r="L121" s="33"/>
      <c r="M121" s="145"/>
      <c r="T121" s="54"/>
      <c r="AT121" s="18" t="s">
        <v>128</v>
      </c>
      <c r="AU121" s="18" t="s">
        <v>78</v>
      </c>
    </row>
    <row r="122" spans="2:65" s="1" customFormat="1" ht="16.5" customHeight="1" x14ac:dyDescent="0.2">
      <c r="B122" s="128"/>
      <c r="C122" s="174" t="s">
        <v>261</v>
      </c>
      <c r="D122" s="174" t="s">
        <v>287</v>
      </c>
      <c r="E122" s="175" t="s">
        <v>782</v>
      </c>
      <c r="F122" s="176" t="s">
        <v>783</v>
      </c>
      <c r="G122" s="177" t="s">
        <v>353</v>
      </c>
      <c r="H122" s="178">
        <v>1</v>
      </c>
      <c r="I122" s="179"/>
      <c r="J122" s="180">
        <f>ROUND(I122*H122,2)</f>
        <v>0</v>
      </c>
      <c r="K122" s="176" t="s">
        <v>125</v>
      </c>
      <c r="L122" s="181"/>
      <c r="M122" s="182" t="s">
        <v>3</v>
      </c>
      <c r="N122" s="183" t="s">
        <v>39</v>
      </c>
      <c r="P122" s="138">
        <f>O122*H122</f>
        <v>0</v>
      </c>
      <c r="Q122" s="138">
        <v>2.1299999999999999E-3</v>
      </c>
      <c r="R122" s="138">
        <f>Q122*H122</f>
        <v>2.1299999999999999E-3</v>
      </c>
      <c r="S122" s="138">
        <v>0</v>
      </c>
      <c r="T122" s="139">
        <f>S122*H122</f>
        <v>0</v>
      </c>
      <c r="AR122" s="140" t="s">
        <v>187</v>
      </c>
      <c r="AT122" s="140" t="s">
        <v>287</v>
      </c>
      <c r="AU122" s="140" t="s">
        <v>78</v>
      </c>
      <c r="AY122" s="18" t="s">
        <v>119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8" t="s">
        <v>76</v>
      </c>
      <c r="BK122" s="141">
        <f>ROUND(I122*H122,2)</f>
        <v>0</v>
      </c>
      <c r="BL122" s="18" t="s">
        <v>126</v>
      </c>
      <c r="BM122" s="140" t="s">
        <v>784</v>
      </c>
    </row>
    <row r="123" spans="2:65" s="1" customFormat="1" ht="24.15" customHeight="1" x14ac:dyDescent="0.2">
      <c r="B123" s="128"/>
      <c r="C123" s="129" t="s">
        <v>8</v>
      </c>
      <c r="D123" s="129" t="s">
        <v>121</v>
      </c>
      <c r="E123" s="130" t="s">
        <v>785</v>
      </c>
      <c r="F123" s="131" t="s">
        <v>786</v>
      </c>
      <c r="G123" s="132" t="s">
        <v>353</v>
      </c>
      <c r="H123" s="133">
        <v>2</v>
      </c>
      <c r="I123" s="134"/>
      <c r="J123" s="135">
        <f>ROUND(I123*H123,2)</f>
        <v>0</v>
      </c>
      <c r="K123" s="131" t="s">
        <v>125</v>
      </c>
      <c r="L123" s="33"/>
      <c r="M123" s="136" t="s">
        <v>3</v>
      </c>
      <c r="N123" s="137" t="s">
        <v>39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126</v>
      </c>
      <c r="AT123" s="140" t="s">
        <v>121</v>
      </c>
      <c r="AU123" s="140" t="s">
        <v>78</v>
      </c>
      <c r="AY123" s="18" t="s">
        <v>119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8" t="s">
        <v>76</v>
      </c>
      <c r="BK123" s="141">
        <f>ROUND(I123*H123,2)</f>
        <v>0</v>
      </c>
      <c r="BL123" s="18" t="s">
        <v>126</v>
      </c>
      <c r="BM123" s="140" t="s">
        <v>787</v>
      </c>
    </row>
    <row r="124" spans="2:65" s="1" customFormat="1" x14ac:dyDescent="0.2">
      <c r="B124" s="33"/>
      <c r="D124" s="142" t="s">
        <v>128</v>
      </c>
      <c r="F124" s="143" t="s">
        <v>788</v>
      </c>
      <c r="I124" s="144"/>
      <c r="L124" s="33"/>
      <c r="M124" s="145"/>
      <c r="T124" s="54"/>
      <c r="AT124" s="18" t="s">
        <v>128</v>
      </c>
      <c r="AU124" s="18" t="s">
        <v>78</v>
      </c>
    </row>
    <row r="125" spans="2:65" s="1" customFormat="1" ht="16.5" customHeight="1" x14ac:dyDescent="0.2">
      <c r="B125" s="128"/>
      <c r="C125" s="174" t="s">
        <v>272</v>
      </c>
      <c r="D125" s="174" t="s">
        <v>287</v>
      </c>
      <c r="E125" s="175" t="s">
        <v>789</v>
      </c>
      <c r="F125" s="176" t="s">
        <v>790</v>
      </c>
      <c r="G125" s="177" t="s">
        <v>353</v>
      </c>
      <c r="H125" s="178">
        <v>2</v>
      </c>
      <c r="I125" s="179"/>
      <c r="J125" s="180">
        <f>ROUND(I125*H125,2)</f>
        <v>0</v>
      </c>
      <c r="K125" s="176" t="s">
        <v>125</v>
      </c>
      <c r="L125" s="181"/>
      <c r="M125" s="182" t="s">
        <v>3</v>
      </c>
      <c r="N125" s="183" t="s">
        <v>39</v>
      </c>
      <c r="P125" s="138">
        <f>O125*H125</f>
        <v>0</v>
      </c>
      <c r="Q125" s="138">
        <v>2.8999999999999998E-3</v>
      </c>
      <c r="R125" s="138">
        <f>Q125*H125</f>
        <v>5.7999999999999996E-3</v>
      </c>
      <c r="S125" s="138">
        <v>0</v>
      </c>
      <c r="T125" s="139">
        <f>S125*H125</f>
        <v>0</v>
      </c>
      <c r="AR125" s="140" t="s">
        <v>187</v>
      </c>
      <c r="AT125" s="140" t="s">
        <v>287</v>
      </c>
      <c r="AU125" s="140" t="s">
        <v>78</v>
      </c>
      <c r="AY125" s="18" t="s">
        <v>119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8" t="s">
        <v>76</v>
      </c>
      <c r="BK125" s="141">
        <f>ROUND(I125*H125,2)</f>
        <v>0</v>
      </c>
      <c r="BL125" s="18" t="s">
        <v>126</v>
      </c>
      <c r="BM125" s="140" t="s">
        <v>791</v>
      </c>
    </row>
    <row r="126" spans="2:65" s="1" customFormat="1" ht="21.75" customHeight="1" x14ac:dyDescent="0.2">
      <c r="B126" s="128"/>
      <c r="C126" s="129" t="s">
        <v>281</v>
      </c>
      <c r="D126" s="129" t="s">
        <v>121</v>
      </c>
      <c r="E126" s="130" t="s">
        <v>792</v>
      </c>
      <c r="F126" s="131" t="s">
        <v>793</v>
      </c>
      <c r="G126" s="132" t="s">
        <v>353</v>
      </c>
      <c r="H126" s="133">
        <v>1</v>
      </c>
      <c r="I126" s="134"/>
      <c r="J126" s="135">
        <f>ROUND(I126*H126,2)</f>
        <v>0</v>
      </c>
      <c r="K126" s="131" t="s">
        <v>125</v>
      </c>
      <c r="L126" s="33"/>
      <c r="M126" s="136" t="s">
        <v>3</v>
      </c>
      <c r="N126" s="137" t="s">
        <v>39</v>
      </c>
      <c r="P126" s="138">
        <f>O126*H126</f>
        <v>0</v>
      </c>
      <c r="Q126" s="138">
        <v>1.6000000000000001E-4</v>
      </c>
      <c r="R126" s="138">
        <f>Q126*H126</f>
        <v>1.6000000000000001E-4</v>
      </c>
      <c r="S126" s="138">
        <v>0</v>
      </c>
      <c r="T126" s="139">
        <f>S126*H126</f>
        <v>0</v>
      </c>
      <c r="AR126" s="140" t="s">
        <v>126</v>
      </c>
      <c r="AT126" s="140" t="s">
        <v>121</v>
      </c>
      <c r="AU126" s="140" t="s">
        <v>78</v>
      </c>
      <c r="AY126" s="18" t="s">
        <v>119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8" t="s">
        <v>76</v>
      </c>
      <c r="BK126" s="141">
        <f>ROUND(I126*H126,2)</f>
        <v>0</v>
      </c>
      <c r="BL126" s="18" t="s">
        <v>126</v>
      </c>
      <c r="BM126" s="140" t="s">
        <v>794</v>
      </c>
    </row>
    <row r="127" spans="2:65" s="1" customFormat="1" x14ac:dyDescent="0.2">
      <c r="B127" s="33"/>
      <c r="D127" s="142" t="s">
        <v>128</v>
      </c>
      <c r="F127" s="143" t="s">
        <v>795</v>
      </c>
      <c r="I127" s="144"/>
      <c r="L127" s="33"/>
      <c r="M127" s="145"/>
      <c r="T127" s="54"/>
      <c r="AT127" s="18" t="s">
        <v>128</v>
      </c>
      <c r="AU127" s="18" t="s">
        <v>78</v>
      </c>
    </row>
    <row r="128" spans="2:65" s="12" customFormat="1" x14ac:dyDescent="0.2">
      <c r="B128" s="146"/>
      <c r="D128" s="147" t="s">
        <v>130</v>
      </c>
      <c r="E128" s="148" t="s">
        <v>3</v>
      </c>
      <c r="F128" s="149" t="s">
        <v>796</v>
      </c>
      <c r="H128" s="150">
        <v>1</v>
      </c>
      <c r="I128" s="151"/>
      <c r="L128" s="146"/>
      <c r="M128" s="152"/>
      <c r="T128" s="153"/>
      <c r="AT128" s="148" t="s">
        <v>130</v>
      </c>
      <c r="AU128" s="148" t="s">
        <v>78</v>
      </c>
      <c r="AV128" s="12" t="s">
        <v>78</v>
      </c>
      <c r="AW128" s="12" t="s">
        <v>30</v>
      </c>
      <c r="AX128" s="12" t="s">
        <v>68</v>
      </c>
      <c r="AY128" s="148" t="s">
        <v>119</v>
      </c>
    </row>
    <row r="129" spans="2:65" s="13" customFormat="1" x14ac:dyDescent="0.2">
      <c r="B129" s="154"/>
      <c r="D129" s="147" t="s">
        <v>130</v>
      </c>
      <c r="E129" s="155" t="s">
        <v>3</v>
      </c>
      <c r="F129" s="156" t="s">
        <v>132</v>
      </c>
      <c r="H129" s="157">
        <v>1</v>
      </c>
      <c r="I129" s="158"/>
      <c r="L129" s="154"/>
      <c r="M129" s="159"/>
      <c r="T129" s="160"/>
      <c r="AT129" s="155" t="s">
        <v>130</v>
      </c>
      <c r="AU129" s="155" t="s">
        <v>78</v>
      </c>
      <c r="AV129" s="13" t="s">
        <v>126</v>
      </c>
      <c r="AW129" s="13" t="s">
        <v>30</v>
      </c>
      <c r="AX129" s="13" t="s">
        <v>76</v>
      </c>
      <c r="AY129" s="155" t="s">
        <v>119</v>
      </c>
    </row>
    <row r="130" spans="2:65" s="1" customFormat="1" ht="16.5" customHeight="1" x14ac:dyDescent="0.2">
      <c r="B130" s="128"/>
      <c r="C130" s="174" t="s">
        <v>286</v>
      </c>
      <c r="D130" s="174" t="s">
        <v>287</v>
      </c>
      <c r="E130" s="175" t="s">
        <v>797</v>
      </c>
      <c r="F130" s="176" t="s">
        <v>798</v>
      </c>
      <c r="G130" s="177" t="s">
        <v>353</v>
      </c>
      <c r="H130" s="178">
        <v>1</v>
      </c>
      <c r="I130" s="179"/>
      <c r="J130" s="180">
        <f>ROUND(I130*H130,2)</f>
        <v>0</v>
      </c>
      <c r="K130" s="176" t="s">
        <v>3</v>
      </c>
      <c r="L130" s="181"/>
      <c r="M130" s="182" t="s">
        <v>3</v>
      </c>
      <c r="N130" s="183" t="s">
        <v>39</v>
      </c>
      <c r="P130" s="138">
        <f>O130*H130</f>
        <v>0</v>
      </c>
      <c r="Q130" s="138">
        <v>5.0000000000000001E-3</v>
      </c>
      <c r="R130" s="138">
        <f>Q130*H130</f>
        <v>5.0000000000000001E-3</v>
      </c>
      <c r="S130" s="138">
        <v>0</v>
      </c>
      <c r="T130" s="139">
        <f>S130*H130</f>
        <v>0</v>
      </c>
      <c r="AR130" s="140" t="s">
        <v>187</v>
      </c>
      <c r="AT130" s="140" t="s">
        <v>287</v>
      </c>
      <c r="AU130" s="140" t="s">
        <v>78</v>
      </c>
      <c r="AY130" s="18" t="s">
        <v>119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8" t="s">
        <v>76</v>
      </c>
      <c r="BK130" s="141">
        <f>ROUND(I130*H130,2)</f>
        <v>0</v>
      </c>
      <c r="BL130" s="18" t="s">
        <v>126</v>
      </c>
      <c r="BM130" s="140" t="s">
        <v>799</v>
      </c>
    </row>
    <row r="131" spans="2:65" s="12" customFormat="1" x14ac:dyDescent="0.2">
      <c r="B131" s="146"/>
      <c r="D131" s="147" t="s">
        <v>130</v>
      </c>
      <c r="E131" s="148" t="s">
        <v>3</v>
      </c>
      <c r="F131" s="149" t="s">
        <v>796</v>
      </c>
      <c r="H131" s="150">
        <v>1</v>
      </c>
      <c r="I131" s="151"/>
      <c r="L131" s="146"/>
      <c r="M131" s="152"/>
      <c r="T131" s="153"/>
      <c r="AT131" s="148" t="s">
        <v>130</v>
      </c>
      <c r="AU131" s="148" t="s">
        <v>78</v>
      </c>
      <c r="AV131" s="12" t="s">
        <v>78</v>
      </c>
      <c r="AW131" s="12" t="s">
        <v>30</v>
      </c>
      <c r="AX131" s="12" t="s">
        <v>68</v>
      </c>
      <c r="AY131" s="148" t="s">
        <v>119</v>
      </c>
    </row>
    <row r="132" spans="2:65" s="13" customFormat="1" x14ac:dyDescent="0.2">
      <c r="B132" s="154"/>
      <c r="D132" s="147" t="s">
        <v>130</v>
      </c>
      <c r="E132" s="155" t="s">
        <v>3</v>
      </c>
      <c r="F132" s="156" t="s">
        <v>132</v>
      </c>
      <c r="H132" s="157">
        <v>1</v>
      </c>
      <c r="I132" s="158"/>
      <c r="L132" s="154"/>
      <c r="M132" s="159"/>
      <c r="T132" s="160"/>
      <c r="AT132" s="155" t="s">
        <v>130</v>
      </c>
      <c r="AU132" s="155" t="s">
        <v>78</v>
      </c>
      <c r="AV132" s="13" t="s">
        <v>126</v>
      </c>
      <c r="AW132" s="13" t="s">
        <v>30</v>
      </c>
      <c r="AX132" s="13" t="s">
        <v>76</v>
      </c>
      <c r="AY132" s="155" t="s">
        <v>119</v>
      </c>
    </row>
    <row r="133" spans="2:65" s="1" customFormat="1" ht="21.75" customHeight="1" x14ac:dyDescent="0.2">
      <c r="B133" s="128"/>
      <c r="C133" s="129" t="s">
        <v>292</v>
      </c>
      <c r="D133" s="129" t="s">
        <v>121</v>
      </c>
      <c r="E133" s="130" t="s">
        <v>800</v>
      </c>
      <c r="F133" s="131" t="s">
        <v>801</v>
      </c>
      <c r="G133" s="132" t="s">
        <v>353</v>
      </c>
      <c r="H133" s="133">
        <v>2</v>
      </c>
      <c r="I133" s="134"/>
      <c r="J133" s="135">
        <f>ROUND(I133*H133,2)</f>
        <v>0</v>
      </c>
      <c r="K133" s="131" t="s">
        <v>125</v>
      </c>
      <c r="L133" s="33"/>
      <c r="M133" s="136" t="s">
        <v>3</v>
      </c>
      <c r="N133" s="137" t="s">
        <v>39</v>
      </c>
      <c r="P133" s="138">
        <f>O133*H133</f>
        <v>0</v>
      </c>
      <c r="Q133" s="138">
        <v>6.0999999999999997E-4</v>
      </c>
      <c r="R133" s="138">
        <f>Q133*H133</f>
        <v>1.2199999999999999E-3</v>
      </c>
      <c r="S133" s="138">
        <v>0</v>
      </c>
      <c r="T133" s="139">
        <f>S133*H133</f>
        <v>0</v>
      </c>
      <c r="AR133" s="140" t="s">
        <v>126</v>
      </c>
      <c r="AT133" s="140" t="s">
        <v>121</v>
      </c>
      <c r="AU133" s="140" t="s">
        <v>78</v>
      </c>
      <c r="AY133" s="18" t="s">
        <v>119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8" t="s">
        <v>76</v>
      </c>
      <c r="BK133" s="141">
        <f>ROUND(I133*H133,2)</f>
        <v>0</v>
      </c>
      <c r="BL133" s="18" t="s">
        <v>126</v>
      </c>
      <c r="BM133" s="140" t="s">
        <v>802</v>
      </c>
    </row>
    <row r="134" spans="2:65" s="1" customFormat="1" x14ac:dyDescent="0.2">
      <c r="B134" s="33"/>
      <c r="D134" s="142" t="s">
        <v>128</v>
      </c>
      <c r="F134" s="143" t="s">
        <v>803</v>
      </c>
      <c r="I134" s="144"/>
      <c r="L134" s="33"/>
      <c r="M134" s="145"/>
      <c r="T134" s="54"/>
      <c r="AT134" s="18" t="s">
        <v>128</v>
      </c>
      <c r="AU134" s="18" t="s">
        <v>78</v>
      </c>
    </row>
    <row r="135" spans="2:65" s="12" customFormat="1" x14ac:dyDescent="0.2">
      <c r="B135" s="146"/>
      <c r="D135" s="147" t="s">
        <v>130</v>
      </c>
      <c r="E135" s="148" t="s">
        <v>3</v>
      </c>
      <c r="F135" s="149" t="s">
        <v>804</v>
      </c>
      <c r="H135" s="150">
        <v>2</v>
      </c>
      <c r="I135" s="151"/>
      <c r="L135" s="146"/>
      <c r="M135" s="152"/>
      <c r="T135" s="153"/>
      <c r="AT135" s="148" t="s">
        <v>130</v>
      </c>
      <c r="AU135" s="148" t="s">
        <v>78</v>
      </c>
      <c r="AV135" s="12" t="s">
        <v>78</v>
      </c>
      <c r="AW135" s="12" t="s">
        <v>30</v>
      </c>
      <c r="AX135" s="12" t="s">
        <v>68</v>
      </c>
      <c r="AY135" s="148" t="s">
        <v>119</v>
      </c>
    </row>
    <row r="136" spans="2:65" s="13" customFormat="1" x14ac:dyDescent="0.2">
      <c r="B136" s="154"/>
      <c r="D136" s="147" t="s">
        <v>130</v>
      </c>
      <c r="E136" s="155" t="s">
        <v>3</v>
      </c>
      <c r="F136" s="156" t="s">
        <v>132</v>
      </c>
      <c r="H136" s="157">
        <v>2</v>
      </c>
      <c r="I136" s="158"/>
      <c r="L136" s="154"/>
      <c r="M136" s="159"/>
      <c r="T136" s="160"/>
      <c r="AT136" s="155" t="s">
        <v>130</v>
      </c>
      <c r="AU136" s="155" t="s">
        <v>78</v>
      </c>
      <c r="AV136" s="13" t="s">
        <v>126</v>
      </c>
      <c r="AW136" s="13" t="s">
        <v>30</v>
      </c>
      <c r="AX136" s="13" t="s">
        <v>76</v>
      </c>
      <c r="AY136" s="155" t="s">
        <v>119</v>
      </c>
    </row>
    <row r="137" spans="2:65" s="1" customFormat="1" ht="16.5" customHeight="1" x14ac:dyDescent="0.2">
      <c r="B137" s="128"/>
      <c r="C137" s="174" t="s">
        <v>298</v>
      </c>
      <c r="D137" s="174" t="s">
        <v>287</v>
      </c>
      <c r="E137" s="175" t="s">
        <v>805</v>
      </c>
      <c r="F137" s="176" t="s">
        <v>806</v>
      </c>
      <c r="G137" s="177" t="s">
        <v>353</v>
      </c>
      <c r="H137" s="178">
        <v>2</v>
      </c>
      <c r="I137" s="179"/>
      <c r="J137" s="180">
        <f>ROUND(I137*H137,2)</f>
        <v>0</v>
      </c>
      <c r="K137" s="176" t="s">
        <v>3</v>
      </c>
      <c r="L137" s="181"/>
      <c r="M137" s="182" t="s">
        <v>3</v>
      </c>
      <c r="N137" s="183" t="s">
        <v>39</v>
      </c>
      <c r="P137" s="138">
        <f>O137*H137</f>
        <v>0</v>
      </c>
      <c r="Q137" s="138">
        <v>5.0000000000000001E-3</v>
      </c>
      <c r="R137" s="138">
        <f>Q137*H137</f>
        <v>0.01</v>
      </c>
      <c r="S137" s="138">
        <v>0</v>
      </c>
      <c r="T137" s="139">
        <f>S137*H137</f>
        <v>0</v>
      </c>
      <c r="AR137" s="140" t="s">
        <v>187</v>
      </c>
      <c r="AT137" s="140" t="s">
        <v>287</v>
      </c>
      <c r="AU137" s="140" t="s">
        <v>78</v>
      </c>
      <c r="AY137" s="18" t="s">
        <v>119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8" t="s">
        <v>76</v>
      </c>
      <c r="BK137" s="141">
        <f>ROUND(I137*H137,2)</f>
        <v>0</v>
      </c>
      <c r="BL137" s="18" t="s">
        <v>126</v>
      </c>
      <c r="BM137" s="140" t="s">
        <v>807</v>
      </c>
    </row>
    <row r="138" spans="2:65" s="12" customFormat="1" x14ac:dyDescent="0.2">
      <c r="B138" s="146"/>
      <c r="D138" s="147" t="s">
        <v>130</v>
      </c>
      <c r="E138" s="148" t="s">
        <v>3</v>
      </c>
      <c r="F138" s="149" t="s">
        <v>804</v>
      </c>
      <c r="H138" s="150">
        <v>2</v>
      </c>
      <c r="I138" s="151"/>
      <c r="L138" s="146"/>
      <c r="M138" s="152"/>
      <c r="T138" s="153"/>
      <c r="AT138" s="148" t="s">
        <v>130</v>
      </c>
      <c r="AU138" s="148" t="s">
        <v>78</v>
      </c>
      <c r="AV138" s="12" t="s">
        <v>78</v>
      </c>
      <c r="AW138" s="12" t="s">
        <v>30</v>
      </c>
      <c r="AX138" s="12" t="s">
        <v>68</v>
      </c>
      <c r="AY138" s="148" t="s">
        <v>119</v>
      </c>
    </row>
    <row r="139" spans="2:65" s="13" customFormat="1" x14ac:dyDescent="0.2">
      <c r="B139" s="154"/>
      <c r="D139" s="147" t="s">
        <v>130</v>
      </c>
      <c r="E139" s="155" t="s">
        <v>3</v>
      </c>
      <c r="F139" s="156" t="s">
        <v>132</v>
      </c>
      <c r="H139" s="157">
        <v>2</v>
      </c>
      <c r="I139" s="158"/>
      <c r="L139" s="154"/>
      <c r="M139" s="159"/>
      <c r="T139" s="160"/>
      <c r="AT139" s="155" t="s">
        <v>130</v>
      </c>
      <c r="AU139" s="155" t="s">
        <v>78</v>
      </c>
      <c r="AV139" s="13" t="s">
        <v>126</v>
      </c>
      <c r="AW139" s="13" t="s">
        <v>30</v>
      </c>
      <c r="AX139" s="13" t="s">
        <v>76</v>
      </c>
      <c r="AY139" s="155" t="s">
        <v>119</v>
      </c>
    </row>
    <row r="140" spans="2:65" s="1" customFormat="1" ht="16.5" customHeight="1" x14ac:dyDescent="0.2">
      <c r="B140" s="128"/>
      <c r="C140" s="129" t="s">
        <v>303</v>
      </c>
      <c r="D140" s="129" t="s">
        <v>121</v>
      </c>
      <c r="E140" s="130" t="s">
        <v>808</v>
      </c>
      <c r="F140" s="131" t="s">
        <v>809</v>
      </c>
      <c r="G140" s="132" t="s">
        <v>142</v>
      </c>
      <c r="H140" s="133">
        <v>8.4</v>
      </c>
      <c r="I140" s="134"/>
      <c r="J140" s="135">
        <f>ROUND(I140*H140,2)</f>
        <v>0</v>
      </c>
      <c r="K140" s="131" t="s">
        <v>125</v>
      </c>
      <c r="L140" s="33"/>
      <c r="M140" s="136" t="s">
        <v>3</v>
      </c>
      <c r="N140" s="137" t="s">
        <v>39</v>
      </c>
      <c r="P140" s="138">
        <f>O140*H140</f>
        <v>0</v>
      </c>
      <c r="Q140" s="138">
        <v>1.6999999999999999E-7</v>
      </c>
      <c r="R140" s="138">
        <f>Q140*H140</f>
        <v>1.4279999999999999E-6</v>
      </c>
      <c r="S140" s="138">
        <v>0</v>
      </c>
      <c r="T140" s="139">
        <f>S140*H140</f>
        <v>0</v>
      </c>
      <c r="AR140" s="140" t="s">
        <v>126</v>
      </c>
      <c r="AT140" s="140" t="s">
        <v>121</v>
      </c>
      <c r="AU140" s="140" t="s">
        <v>78</v>
      </c>
      <c r="AY140" s="18" t="s">
        <v>119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8" t="s">
        <v>76</v>
      </c>
      <c r="BK140" s="141">
        <f>ROUND(I140*H140,2)</f>
        <v>0</v>
      </c>
      <c r="BL140" s="18" t="s">
        <v>126</v>
      </c>
      <c r="BM140" s="140" t="s">
        <v>810</v>
      </c>
    </row>
    <row r="141" spans="2:65" s="1" customFormat="1" x14ac:dyDescent="0.2">
      <c r="B141" s="33"/>
      <c r="D141" s="142" t="s">
        <v>128</v>
      </c>
      <c r="F141" s="143" t="s">
        <v>811</v>
      </c>
      <c r="I141" s="144"/>
      <c r="L141" s="33"/>
      <c r="M141" s="145"/>
      <c r="T141" s="54"/>
      <c r="AT141" s="18" t="s">
        <v>128</v>
      </c>
      <c r="AU141" s="18" t="s">
        <v>78</v>
      </c>
    </row>
    <row r="142" spans="2:65" s="12" customFormat="1" x14ac:dyDescent="0.2">
      <c r="B142" s="146"/>
      <c r="D142" s="147" t="s">
        <v>130</v>
      </c>
      <c r="E142" s="148" t="s">
        <v>3</v>
      </c>
      <c r="F142" s="149" t="s">
        <v>812</v>
      </c>
      <c r="H142" s="150">
        <v>8.4</v>
      </c>
      <c r="I142" s="151"/>
      <c r="L142" s="146"/>
      <c r="M142" s="152"/>
      <c r="T142" s="153"/>
      <c r="AT142" s="148" t="s">
        <v>130</v>
      </c>
      <c r="AU142" s="148" t="s">
        <v>78</v>
      </c>
      <c r="AV142" s="12" t="s">
        <v>78</v>
      </c>
      <c r="AW142" s="12" t="s">
        <v>30</v>
      </c>
      <c r="AX142" s="12" t="s">
        <v>68</v>
      </c>
      <c r="AY142" s="148" t="s">
        <v>119</v>
      </c>
    </row>
    <row r="143" spans="2:65" s="13" customFormat="1" x14ac:dyDescent="0.2">
      <c r="B143" s="154"/>
      <c r="D143" s="147" t="s">
        <v>130</v>
      </c>
      <c r="E143" s="155" t="s">
        <v>3</v>
      </c>
      <c r="F143" s="156" t="s">
        <v>132</v>
      </c>
      <c r="H143" s="157">
        <v>8.4</v>
      </c>
      <c r="I143" s="158"/>
      <c r="L143" s="154"/>
      <c r="M143" s="159"/>
      <c r="T143" s="160"/>
      <c r="AT143" s="155" t="s">
        <v>130</v>
      </c>
      <c r="AU143" s="155" t="s">
        <v>78</v>
      </c>
      <c r="AV143" s="13" t="s">
        <v>126</v>
      </c>
      <c r="AW143" s="13" t="s">
        <v>30</v>
      </c>
      <c r="AX143" s="13" t="s">
        <v>76</v>
      </c>
      <c r="AY143" s="155" t="s">
        <v>119</v>
      </c>
    </row>
    <row r="144" spans="2:65" s="1" customFormat="1" ht="16.5" customHeight="1" x14ac:dyDescent="0.2">
      <c r="B144" s="128"/>
      <c r="C144" s="129" t="s">
        <v>308</v>
      </c>
      <c r="D144" s="129" t="s">
        <v>121</v>
      </c>
      <c r="E144" s="130" t="s">
        <v>813</v>
      </c>
      <c r="F144" s="131" t="s">
        <v>814</v>
      </c>
      <c r="G144" s="132" t="s">
        <v>142</v>
      </c>
      <c r="H144" s="133">
        <v>8.4</v>
      </c>
      <c r="I144" s="134"/>
      <c r="J144" s="135">
        <f>ROUND(I144*H144,2)</f>
        <v>0</v>
      </c>
      <c r="K144" s="131" t="s">
        <v>125</v>
      </c>
      <c r="L144" s="33"/>
      <c r="M144" s="136" t="s">
        <v>3</v>
      </c>
      <c r="N144" s="137" t="s">
        <v>39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126</v>
      </c>
      <c r="AT144" s="140" t="s">
        <v>121</v>
      </c>
      <c r="AU144" s="140" t="s">
        <v>78</v>
      </c>
      <c r="AY144" s="18" t="s">
        <v>119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8" t="s">
        <v>76</v>
      </c>
      <c r="BK144" s="141">
        <f>ROUND(I144*H144,2)</f>
        <v>0</v>
      </c>
      <c r="BL144" s="18" t="s">
        <v>126</v>
      </c>
      <c r="BM144" s="140" t="s">
        <v>815</v>
      </c>
    </row>
    <row r="145" spans="2:65" s="1" customFormat="1" x14ac:dyDescent="0.2">
      <c r="B145" s="33"/>
      <c r="D145" s="142" t="s">
        <v>128</v>
      </c>
      <c r="F145" s="143" t="s">
        <v>816</v>
      </c>
      <c r="I145" s="144"/>
      <c r="L145" s="33"/>
      <c r="M145" s="145"/>
      <c r="T145" s="54"/>
      <c r="AT145" s="18" t="s">
        <v>128</v>
      </c>
      <c r="AU145" s="18" t="s">
        <v>78</v>
      </c>
    </row>
    <row r="146" spans="2:65" s="12" customFormat="1" x14ac:dyDescent="0.2">
      <c r="B146" s="146"/>
      <c r="D146" s="147" t="s">
        <v>130</v>
      </c>
      <c r="E146" s="148" t="s">
        <v>3</v>
      </c>
      <c r="F146" s="149" t="s">
        <v>812</v>
      </c>
      <c r="H146" s="150">
        <v>8.4</v>
      </c>
      <c r="I146" s="151"/>
      <c r="L146" s="146"/>
      <c r="M146" s="152"/>
      <c r="T146" s="153"/>
      <c r="AT146" s="148" t="s">
        <v>130</v>
      </c>
      <c r="AU146" s="148" t="s">
        <v>78</v>
      </c>
      <c r="AV146" s="12" t="s">
        <v>78</v>
      </c>
      <c r="AW146" s="12" t="s">
        <v>30</v>
      </c>
      <c r="AX146" s="12" t="s">
        <v>68</v>
      </c>
      <c r="AY146" s="148" t="s">
        <v>119</v>
      </c>
    </row>
    <row r="147" spans="2:65" s="13" customFormat="1" x14ac:dyDescent="0.2">
      <c r="B147" s="154"/>
      <c r="D147" s="147" t="s">
        <v>130</v>
      </c>
      <c r="E147" s="155" t="s">
        <v>3</v>
      </c>
      <c r="F147" s="156" t="s">
        <v>132</v>
      </c>
      <c r="H147" s="157">
        <v>8.4</v>
      </c>
      <c r="I147" s="158"/>
      <c r="L147" s="154"/>
      <c r="M147" s="159"/>
      <c r="T147" s="160"/>
      <c r="AT147" s="155" t="s">
        <v>130</v>
      </c>
      <c r="AU147" s="155" t="s">
        <v>78</v>
      </c>
      <c r="AV147" s="13" t="s">
        <v>126</v>
      </c>
      <c r="AW147" s="13" t="s">
        <v>30</v>
      </c>
      <c r="AX147" s="13" t="s">
        <v>76</v>
      </c>
      <c r="AY147" s="155" t="s">
        <v>119</v>
      </c>
    </row>
    <row r="148" spans="2:65" s="1" customFormat="1" ht="16.5" customHeight="1" x14ac:dyDescent="0.2">
      <c r="B148" s="128"/>
      <c r="C148" s="129" t="s">
        <v>313</v>
      </c>
      <c r="D148" s="129" t="s">
        <v>121</v>
      </c>
      <c r="E148" s="130" t="s">
        <v>817</v>
      </c>
      <c r="F148" s="131" t="s">
        <v>818</v>
      </c>
      <c r="G148" s="132" t="s">
        <v>353</v>
      </c>
      <c r="H148" s="133">
        <v>3</v>
      </c>
      <c r="I148" s="134"/>
      <c r="J148" s="135">
        <f>ROUND(I148*H148,2)</f>
        <v>0</v>
      </c>
      <c r="K148" s="131" t="s">
        <v>125</v>
      </c>
      <c r="L148" s="33"/>
      <c r="M148" s="136" t="s">
        <v>3</v>
      </c>
      <c r="N148" s="137" t="s">
        <v>39</v>
      </c>
      <c r="P148" s="138">
        <f>O148*H148</f>
        <v>0</v>
      </c>
      <c r="Q148" s="138">
        <v>0.38627</v>
      </c>
      <c r="R148" s="138">
        <f>Q148*H148</f>
        <v>1.1588099999999999</v>
      </c>
      <c r="S148" s="138">
        <v>0</v>
      </c>
      <c r="T148" s="139">
        <f>S148*H148</f>
        <v>0</v>
      </c>
      <c r="AR148" s="140" t="s">
        <v>126</v>
      </c>
      <c r="AT148" s="140" t="s">
        <v>121</v>
      </c>
      <c r="AU148" s="140" t="s">
        <v>78</v>
      </c>
      <c r="AY148" s="18" t="s">
        <v>119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76</v>
      </c>
      <c r="BK148" s="141">
        <f>ROUND(I148*H148,2)</f>
        <v>0</v>
      </c>
      <c r="BL148" s="18" t="s">
        <v>126</v>
      </c>
      <c r="BM148" s="140" t="s">
        <v>819</v>
      </c>
    </row>
    <row r="149" spans="2:65" s="1" customFormat="1" x14ac:dyDescent="0.2">
      <c r="B149" s="33"/>
      <c r="D149" s="142" t="s">
        <v>128</v>
      </c>
      <c r="F149" s="143" t="s">
        <v>820</v>
      </c>
      <c r="I149" s="144"/>
      <c r="L149" s="33"/>
      <c r="M149" s="145"/>
      <c r="T149" s="54"/>
      <c r="AT149" s="18" t="s">
        <v>128</v>
      </c>
      <c r="AU149" s="18" t="s">
        <v>78</v>
      </c>
    </row>
    <row r="150" spans="2:65" s="12" customFormat="1" x14ac:dyDescent="0.2">
      <c r="B150" s="146"/>
      <c r="D150" s="147" t="s">
        <v>130</v>
      </c>
      <c r="E150" s="148" t="s">
        <v>3</v>
      </c>
      <c r="F150" s="149" t="s">
        <v>821</v>
      </c>
      <c r="H150" s="150">
        <v>3</v>
      </c>
      <c r="I150" s="151"/>
      <c r="L150" s="146"/>
      <c r="M150" s="152"/>
      <c r="T150" s="153"/>
      <c r="AT150" s="148" t="s">
        <v>130</v>
      </c>
      <c r="AU150" s="148" t="s">
        <v>78</v>
      </c>
      <c r="AV150" s="12" t="s">
        <v>78</v>
      </c>
      <c r="AW150" s="12" t="s">
        <v>30</v>
      </c>
      <c r="AX150" s="12" t="s">
        <v>68</v>
      </c>
      <c r="AY150" s="148" t="s">
        <v>119</v>
      </c>
    </row>
    <row r="151" spans="2:65" s="13" customFormat="1" x14ac:dyDescent="0.2">
      <c r="B151" s="154"/>
      <c r="D151" s="147" t="s">
        <v>130</v>
      </c>
      <c r="E151" s="155" t="s">
        <v>3</v>
      </c>
      <c r="F151" s="156" t="s">
        <v>132</v>
      </c>
      <c r="H151" s="157">
        <v>3</v>
      </c>
      <c r="I151" s="158"/>
      <c r="L151" s="154"/>
      <c r="M151" s="159"/>
      <c r="T151" s="160"/>
      <c r="AT151" s="155" t="s">
        <v>130</v>
      </c>
      <c r="AU151" s="155" t="s">
        <v>78</v>
      </c>
      <c r="AV151" s="13" t="s">
        <v>126</v>
      </c>
      <c r="AW151" s="13" t="s">
        <v>30</v>
      </c>
      <c r="AX151" s="13" t="s">
        <v>76</v>
      </c>
      <c r="AY151" s="155" t="s">
        <v>119</v>
      </c>
    </row>
    <row r="152" spans="2:65" s="1" customFormat="1" ht="16.5" customHeight="1" x14ac:dyDescent="0.2">
      <c r="B152" s="128"/>
      <c r="C152" s="174" t="s">
        <v>320</v>
      </c>
      <c r="D152" s="174" t="s">
        <v>287</v>
      </c>
      <c r="E152" s="175" t="s">
        <v>822</v>
      </c>
      <c r="F152" s="176" t="s">
        <v>823</v>
      </c>
      <c r="G152" s="177" t="s">
        <v>353</v>
      </c>
      <c r="H152" s="178">
        <v>3</v>
      </c>
      <c r="I152" s="179"/>
      <c r="J152" s="180">
        <f>ROUND(I152*H152,2)</f>
        <v>0</v>
      </c>
      <c r="K152" s="176" t="s">
        <v>125</v>
      </c>
      <c r="L152" s="181"/>
      <c r="M152" s="182" t="s">
        <v>3</v>
      </c>
      <c r="N152" s="183" t="s">
        <v>39</v>
      </c>
      <c r="P152" s="138">
        <f>O152*H152</f>
        <v>0</v>
      </c>
      <c r="Q152" s="138">
        <v>2.9870000000000001</v>
      </c>
      <c r="R152" s="138">
        <f>Q152*H152</f>
        <v>8.9610000000000003</v>
      </c>
      <c r="S152" s="138">
        <v>0</v>
      </c>
      <c r="T152" s="139">
        <f>S152*H152</f>
        <v>0</v>
      </c>
      <c r="AR152" s="140" t="s">
        <v>187</v>
      </c>
      <c r="AT152" s="140" t="s">
        <v>287</v>
      </c>
      <c r="AU152" s="140" t="s">
        <v>78</v>
      </c>
      <c r="AY152" s="18" t="s">
        <v>119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8" t="s">
        <v>76</v>
      </c>
      <c r="BK152" s="141">
        <f>ROUND(I152*H152,2)</f>
        <v>0</v>
      </c>
      <c r="BL152" s="18" t="s">
        <v>126</v>
      </c>
      <c r="BM152" s="140" t="s">
        <v>824</v>
      </c>
    </row>
    <row r="153" spans="2:65" s="1" customFormat="1" ht="16.5" customHeight="1" x14ac:dyDescent="0.2">
      <c r="B153" s="128"/>
      <c r="C153" s="129" t="s">
        <v>325</v>
      </c>
      <c r="D153" s="129" t="s">
        <v>121</v>
      </c>
      <c r="E153" s="130" t="s">
        <v>825</v>
      </c>
      <c r="F153" s="131" t="s">
        <v>826</v>
      </c>
      <c r="G153" s="132" t="s">
        <v>353</v>
      </c>
      <c r="H153" s="133">
        <v>3</v>
      </c>
      <c r="I153" s="134"/>
      <c r="J153" s="135">
        <f>ROUND(I153*H153,2)</f>
        <v>0</v>
      </c>
      <c r="K153" s="131" t="s">
        <v>125</v>
      </c>
      <c r="L153" s="33"/>
      <c r="M153" s="136" t="s">
        <v>3</v>
      </c>
      <c r="N153" s="137" t="s">
        <v>39</v>
      </c>
      <c r="P153" s="138">
        <f>O153*H153</f>
        <v>0</v>
      </c>
      <c r="Q153" s="138">
        <v>5.0500000000000003E-2</v>
      </c>
      <c r="R153" s="138">
        <f>Q153*H153</f>
        <v>0.15150000000000002</v>
      </c>
      <c r="S153" s="138">
        <v>0</v>
      </c>
      <c r="T153" s="139">
        <f>S153*H153</f>
        <v>0</v>
      </c>
      <c r="AR153" s="140" t="s">
        <v>126</v>
      </c>
      <c r="AT153" s="140" t="s">
        <v>121</v>
      </c>
      <c r="AU153" s="140" t="s">
        <v>78</v>
      </c>
      <c r="AY153" s="18" t="s">
        <v>119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8" t="s">
        <v>76</v>
      </c>
      <c r="BK153" s="141">
        <f>ROUND(I153*H153,2)</f>
        <v>0</v>
      </c>
      <c r="BL153" s="18" t="s">
        <v>126</v>
      </c>
      <c r="BM153" s="140" t="s">
        <v>827</v>
      </c>
    </row>
    <row r="154" spans="2:65" s="1" customFormat="1" x14ac:dyDescent="0.2">
      <c r="B154" s="33"/>
      <c r="D154" s="142" t="s">
        <v>128</v>
      </c>
      <c r="F154" s="143" t="s">
        <v>828</v>
      </c>
      <c r="I154" s="144"/>
      <c r="L154" s="33"/>
      <c r="M154" s="145"/>
      <c r="T154" s="54"/>
      <c r="AT154" s="18" t="s">
        <v>128</v>
      </c>
      <c r="AU154" s="18" t="s">
        <v>78</v>
      </c>
    </row>
    <row r="155" spans="2:65" s="12" customFormat="1" x14ac:dyDescent="0.2">
      <c r="B155" s="146"/>
      <c r="D155" s="147" t="s">
        <v>130</v>
      </c>
      <c r="E155" s="148" t="s">
        <v>3</v>
      </c>
      <c r="F155" s="149" t="s">
        <v>821</v>
      </c>
      <c r="H155" s="150">
        <v>3</v>
      </c>
      <c r="I155" s="151"/>
      <c r="L155" s="146"/>
      <c r="M155" s="152"/>
      <c r="T155" s="153"/>
      <c r="AT155" s="148" t="s">
        <v>130</v>
      </c>
      <c r="AU155" s="148" t="s">
        <v>78</v>
      </c>
      <c r="AV155" s="12" t="s">
        <v>78</v>
      </c>
      <c r="AW155" s="12" t="s">
        <v>30</v>
      </c>
      <c r="AX155" s="12" t="s">
        <v>68</v>
      </c>
      <c r="AY155" s="148" t="s">
        <v>119</v>
      </c>
    </row>
    <row r="156" spans="2:65" s="13" customFormat="1" x14ac:dyDescent="0.2">
      <c r="B156" s="154"/>
      <c r="D156" s="147" t="s">
        <v>130</v>
      </c>
      <c r="E156" s="155" t="s">
        <v>3</v>
      </c>
      <c r="F156" s="156" t="s">
        <v>132</v>
      </c>
      <c r="H156" s="157">
        <v>3</v>
      </c>
      <c r="I156" s="158"/>
      <c r="L156" s="154"/>
      <c r="M156" s="159"/>
      <c r="T156" s="160"/>
      <c r="AT156" s="155" t="s">
        <v>130</v>
      </c>
      <c r="AU156" s="155" t="s">
        <v>78</v>
      </c>
      <c r="AV156" s="13" t="s">
        <v>126</v>
      </c>
      <c r="AW156" s="13" t="s">
        <v>30</v>
      </c>
      <c r="AX156" s="13" t="s">
        <v>76</v>
      </c>
      <c r="AY156" s="155" t="s">
        <v>119</v>
      </c>
    </row>
    <row r="157" spans="2:65" s="1" customFormat="1" ht="16.5" customHeight="1" x14ac:dyDescent="0.2">
      <c r="B157" s="128"/>
      <c r="C157" s="174" t="s">
        <v>331</v>
      </c>
      <c r="D157" s="174" t="s">
        <v>287</v>
      </c>
      <c r="E157" s="175" t="s">
        <v>829</v>
      </c>
      <c r="F157" s="176" t="s">
        <v>830</v>
      </c>
      <c r="G157" s="177" t="s">
        <v>353</v>
      </c>
      <c r="H157" s="178">
        <v>3</v>
      </c>
      <c r="I157" s="179"/>
      <c r="J157" s="180">
        <f>ROUND(I157*H157,2)</f>
        <v>0</v>
      </c>
      <c r="K157" s="176" t="s">
        <v>125</v>
      </c>
      <c r="L157" s="181"/>
      <c r="M157" s="182" t="s">
        <v>3</v>
      </c>
      <c r="N157" s="183" t="s">
        <v>39</v>
      </c>
      <c r="P157" s="138">
        <f>O157*H157</f>
        <v>0</v>
      </c>
      <c r="Q157" s="138">
        <v>0.56299999999999994</v>
      </c>
      <c r="R157" s="138">
        <f>Q157*H157</f>
        <v>1.6889999999999998</v>
      </c>
      <c r="S157" s="138">
        <v>0</v>
      </c>
      <c r="T157" s="139">
        <f>S157*H157</f>
        <v>0</v>
      </c>
      <c r="AR157" s="140" t="s">
        <v>187</v>
      </c>
      <c r="AT157" s="140" t="s">
        <v>287</v>
      </c>
      <c r="AU157" s="140" t="s">
        <v>78</v>
      </c>
      <c r="AY157" s="18" t="s">
        <v>119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8" t="s">
        <v>76</v>
      </c>
      <c r="BK157" s="141">
        <f>ROUND(I157*H157,2)</f>
        <v>0</v>
      </c>
      <c r="BL157" s="18" t="s">
        <v>126</v>
      </c>
      <c r="BM157" s="140" t="s">
        <v>831</v>
      </c>
    </row>
    <row r="158" spans="2:65" s="1" customFormat="1" ht="21.75" customHeight="1" x14ac:dyDescent="0.2">
      <c r="B158" s="128"/>
      <c r="C158" s="129" t="s">
        <v>337</v>
      </c>
      <c r="D158" s="129" t="s">
        <v>121</v>
      </c>
      <c r="E158" s="130" t="s">
        <v>832</v>
      </c>
      <c r="F158" s="131" t="s">
        <v>833</v>
      </c>
      <c r="G158" s="132" t="s">
        <v>353</v>
      </c>
      <c r="H158" s="133">
        <v>3</v>
      </c>
      <c r="I158" s="134"/>
      <c r="J158" s="135">
        <f>ROUND(I158*H158,2)</f>
        <v>0</v>
      </c>
      <c r="K158" s="131" t="s">
        <v>125</v>
      </c>
      <c r="L158" s="33"/>
      <c r="M158" s="136" t="s">
        <v>3</v>
      </c>
      <c r="N158" s="137" t="s">
        <v>39</v>
      </c>
      <c r="P158" s="138">
        <f>O158*H158</f>
        <v>0</v>
      </c>
      <c r="Q158" s="138">
        <v>0.09</v>
      </c>
      <c r="R158" s="138">
        <f>Q158*H158</f>
        <v>0.27</v>
      </c>
      <c r="S158" s="138">
        <v>0</v>
      </c>
      <c r="T158" s="139">
        <f>S158*H158</f>
        <v>0</v>
      </c>
      <c r="AR158" s="140" t="s">
        <v>126</v>
      </c>
      <c r="AT158" s="140" t="s">
        <v>121</v>
      </c>
      <c r="AU158" s="140" t="s">
        <v>78</v>
      </c>
      <c r="AY158" s="18" t="s">
        <v>119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8" t="s">
        <v>76</v>
      </c>
      <c r="BK158" s="141">
        <f>ROUND(I158*H158,2)</f>
        <v>0</v>
      </c>
      <c r="BL158" s="18" t="s">
        <v>126</v>
      </c>
      <c r="BM158" s="140" t="s">
        <v>834</v>
      </c>
    </row>
    <row r="159" spans="2:65" s="1" customFormat="1" x14ac:dyDescent="0.2">
      <c r="B159" s="33"/>
      <c r="D159" s="142" t="s">
        <v>128</v>
      </c>
      <c r="F159" s="143" t="s">
        <v>835</v>
      </c>
      <c r="I159" s="144"/>
      <c r="L159" s="33"/>
      <c r="M159" s="145"/>
      <c r="T159" s="54"/>
      <c r="AT159" s="18" t="s">
        <v>128</v>
      </c>
      <c r="AU159" s="18" t="s">
        <v>78</v>
      </c>
    </row>
    <row r="160" spans="2:65" s="12" customFormat="1" x14ac:dyDescent="0.2">
      <c r="B160" s="146"/>
      <c r="D160" s="147" t="s">
        <v>130</v>
      </c>
      <c r="E160" s="148" t="s">
        <v>3</v>
      </c>
      <c r="F160" s="149" t="s">
        <v>821</v>
      </c>
      <c r="H160" s="150">
        <v>3</v>
      </c>
      <c r="I160" s="151"/>
      <c r="L160" s="146"/>
      <c r="M160" s="152"/>
      <c r="T160" s="153"/>
      <c r="AT160" s="148" t="s">
        <v>130</v>
      </c>
      <c r="AU160" s="148" t="s">
        <v>78</v>
      </c>
      <c r="AV160" s="12" t="s">
        <v>78</v>
      </c>
      <c r="AW160" s="12" t="s">
        <v>30</v>
      </c>
      <c r="AX160" s="12" t="s">
        <v>68</v>
      </c>
      <c r="AY160" s="148" t="s">
        <v>119</v>
      </c>
    </row>
    <row r="161" spans="2:65" s="13" customFormat="1" x14ac:dyDescent="0.2">
      <c r="B161" s="154"/>
      <c r="D161" s="147" t="s">
        <v>130</v>
      </c>
      <c r="E161" s="155" t="s">
        <v>3</v>
      </c>
      <c r="F161" s="156" t="s">
        <v>132</v>
      </c>
      <c r="H161" s="157">
        <v>3</v>
      </c>
      <c r="I161" s="158"/>
      <c r="L161" s="154"/>
      <c r="M161" s="159"/>
      <c r="T161" s="160"/>
      <c r="AT161" s="155" t="s">
        <v>130</v>
      </c>
      <c r="AU161" s="155" t="s">
        <v>78</v>
      </c>
      <c r="AV161" s="13" t="s">
        <v>126</v>
      </c>
      <c r="AW161" s="13" t="s">
        <v>30</v>
      </c>
      <c r="AX161" s="13" t="s">
        <v>76</v>
      </c>
      <c r="AY161" s="155" t="s">
        <v>119</v>
      </c>
    </row>
    <row r="162" spans="2:65" s="1" customFormat="1" ht="16.5" customHeight="1" x14ac:dyDescent="0.2">
      <c r="B162" s="128"/>
      <c r="C162" s="174" t="s">
        <v>343</v>
      </c>
      <c r="D162" s="174" t="s">
        <v>287</v>
      </c>
      <c r="E162" s="175" t="s">
        <v>836</v>
      </c>
      <c r="F162" s="176" t="s">
        <v>837</v>
      </c>
      <c r="G162" s="177" t="s">
        <v>353</v>
      </c>
      <c r="H162" s="178">
        <v>3</v>
      </c>
      <c r="I162" s="179"/>
      <c r="J162" s="180">
        <f>ROUND(I162*H162,2)</f>
        <v>0</v>
      </c>
      <c r="K162" s="176" t="s">
        <v>125</v>
      </c>
      <c r="L162" s="181"/>
      <c r="M162" s="182" t="s">
        <v>3</v>
      </c>
      <c r="N162" s="183" t="s">
        <v>39</v>
      </c>
      <c r="P162" s="138">
        <f>O162*H162</f>
        <v>0</v>
      </c>
      <c r="Q162" s="138">
        <v>6.5000000000000002E-2</v>
      </c>
      <c r="R162" s="138">
        <f>Q162*H162</f>
        <v>0.19500000000000001</v>
      </c>
      <c r="S162" s="138">
        <v>0</v>
      </c>
      <c r="T162" s="139">
        <f>S162*H162</f>
        <v>0</v>
      </c>
      <c r="AR162" s="140" t="s">
        <v>187</v>
      </c>
      <c r="AT162" s="140" t="s">
        <v>287</v>
      </c>
      <c r="AU162" s="140" t="s">
        <v>78</v>
      </c>
      <c r="AY162" s="18" t="s">
        <v>119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8" t="s">
        <v>76</v>
      </c>
      <c r="BK162" s="141">
        <f>ROUND(I162*H162,2)</f>
        <v>0</v>
      </c>
      <c r="BL162" s="18" t="s">
        <v>126</v>
      </c>
      <c r="BM162" s="140" t="s">
        <v>838</v>
      </c>
    </row>
    <row r="163" spans="2:65" s="1" customFormat="1" ht="21.75" customHeight="1" x14ac:dyDescent="0.2">
      <c r="B163" s="128"/>
      <c r="C163" s="129" t="s">
        <v>350</v>
      </c>
      <c r="D163" s="129" t="s">
        <v>121</v>
      </c>
      <c r="E163" s="130" t="s">
        <v>839</v>
      </c>
      <c r="F163" s="131" t="s">
        <v>840</v>
      </c>
      <c r="G163" s="132" t="s">
        <v>353</v>
      </c>
      <c r="H163" s="133">
        <v>15</v>
      </c>
      <c r="I163" s="134"/>
      <c r="J163" s="135">
        <f>ROUND(I163*H163,2)</f>
        <v>0</v>
      </c>
      <c r="K163" s="131" t="s">
        <v>125</v>
      </c>
      <c r="L163" s="33"/>
      <c r="M163" s="136" t="s">
        <v>3</v>
      </c>
      <c r="N163" s="137" t="s">
        <v>39</v>
      </c>
      <c r="P163" s="138">
        <f>O163*H163</f>
        <v>0</v>
      </c>
      <c r="Q163" s="138">
        <v>1.3600000000000001E-3</v>
      </c>
      <c r="R163" s="138">
        <f>Q163*H163</f>
        <v>2.0400000000000001E-2</v>
      </c>
      <c r="S163" s="138">
        <v>0</v>
      </c>
      <c r="T163" s="139">
        <f>S163*H163</f>
        <v>0</v>
      </c>
      <c r="AR163" s="140" t="s">
        <v>126</v>
      </c>
      <c r="AT163" s="140" t="s">
        <v>121</v>
      </c>
      <c r="AU163" s="140" t="s">
        <v>78</v>
      </c>
      <c r="AY163" s="18" t="s">
        <v>119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8" t="s">
        <v>76</v>
      </c>
      <c r="BK163" s="141">
        <f>ROUND(I163*H163,2)</f>
        <v>0</v>
      </c>
      <c r="BL163" s="18" t="s">
        <v>126</v>
      </c>
      <c r="BM163" s="140" t="s">
        <v>841</v>
      </c>
    </row>
    <row r="164" spans="2:65" s="1" customFormat="1" x14ac:dyDescent="0.2">
      <c r="B164" s="33"/>
      <c r="D164" s="142" t="s">
        <v>128</v>
      </c>
      <c r="F164" s="143" t="s">
        <v>842</v>
      </c>
      <c r="I164" s="144"/>
      <c r="L164" s="33"/>
      <c r="M164" s="145"/>
      <c r="T164" s="54"/>
      <c r="AT164" s="18" t="s">
        <v>128</v>
      </c>
      <c r="AU164" s="18" t="s">
        <v>78</v>
      </c>
    </row>
    <row r="165" spans="2:65" s="12" customFormat="1" x14ac:dyDescent="0.2">
      <c r="B165" s="146"/>
      <c r="D165" s="147" t="s">
        <v>130</v>
      </c>
      <c r="E165" s="148" t="s">
        <v>3</v>
      </c>
      <c r="F165" s="149" t="s">
        <v>843</v>
      </c>
      <c r="H165" s="150">
        <v>15</v>
      </c>
      <c r="I165" s="151"/>
      <c r="L165" s="146"/>
      <c r="M165" s="152"/>
      <c r="T165" s="153"/>
      <c r="AT165" s="148" t="s">
        <v>130</v>
      </c>
      <c r="AU165" s="148" t="s">
        <v>78</v>
      </c>
      <c r="AV165" s="12" t="s">
        <v>78</v>
      </c>
      <c r="AW165" s="12" t="s">
        <v>30</v>
      </c>
      <c r="AX165" s="12" t="s">
        <v>68</v>
      </c>
      <c r="AY165" s="148" t="s">
        <v>119</v>
      </c>
    </row>
    <row r="166" spans="2:65" s="13" customFormat="1" x14ac:dyDescent="0.2">
      <c r="B166" s="154"/>
      <c r="D166" s="147" t="s">
        <v>130</v>
      </c>
      <c r="E166" s="155" t="s">
        <v>3</v>
      </c>
      <c r="F166" s="156" t="s">
        <v>132</v>
      </c>
      <c r="H166" s="157">
        <v>15</v>
      </c>
      <c r="I166" s="158"/>
      <c r="L166" s="154"/>
      <c r="M166" s="159"/>
      <c r="T166" s="160"/>
      <c r="AT166" s="155" t="s">
        <v>130</v>
      </c>
      <c r="AU166" s="155" t="s">
        <v>78</v>
      </c>
      <c r="AV166" s="13" t="s">
        <v>126</v>
      </c>
      <c r="AW166" s="13" t="s">
        <v>30</v>
      </c>
      <c r="AX166" s="13" t="s">
        <v>76</v>
      </c>
      <c r="AY166" s="155" t="s">
        <v>119</v>
      </c>
    </row>
    <row r="167" spans="2:65" s="1" customFormat="1" ht="16.5" customHeight="1" x14ac:dyDescent="0.2">
      <c r="B167" s="128"/>
      <c r="C167" s="129" t="s">
        <v>355</v>
      </c>
      <c r="D167" s="129" t="s">
        <v>121</v>
      </c>
      <c r="E167" s="130" t="s">
        <v>844</v>
      </c>
      <c r="F167" s="131" t="s">
        <v>845</v>
      </c>
      <c r="G167" s="132" t="s">
        <v>142</v>
      </c>
      <c r="H167" s="133">
        <v>8.4</v>
      </c>
      <c r="I167" s="134"/>
      <c r="J167" s="135">
        <f>ROUND(I167*H167,2)</f>
        <v>0</v>
      </c>
      <c r="K167" s="131" t="s">
        <v>125</v>
      </c>
      <c r="L167" s="33"/>
      <c r="M167" s="136" t="s">
        <v>3</v>
      </c>
      <c r="N167" s="137" t="s">
        <v>39</v>
      </c>
      <c r="P167" s="138">
        <f>O167*H167</f>
        <v>0</v>
      </c>
      <c r="Q167" s="138">
        <v>6.9999999999999994E-5</v>
      </c>
      <c r="R167" s="138">
        <f>Q167*H167</f>
        <v>5.8799999999999998E-4</v>
      </c>
      <c r="S167" s="138">
        <v>0</v>
      </c>
      <c r="T167" s="139">
        <f>S167*H167</f>
        <v>0</v>
      </c>
      <c r="AR167" s="140" t="s">
        <v>126</v>
      </c>
      <c r="AT167" s="140" t="s">
        <v>121</v>
      </c>
      <c r="AU167" s="140" t="s">
        <v>78</v>
      </c>
      <c r="AY167" s="18" t="s">
        <v>119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8" t="s">
        <v>76</v>
      </c>
      <c r="BK167" s="141">
        <f>ROUND(I167*H167,2)</f>
        <v>0</v>
      </c>
      <c r="BL167" s="18" t="s">
        <v>126</v>
      </c>
      <c r="BM167" s="140" t="s">
        <v>846</v>
      </c>
    </row>
    <row r="168" spans="2:65" s="1" customFormat="1" x14ac:dyDescent="0.2">
      <c r="B168" s="33"/>
      <c r="D168" s="142" t="s">
        <v>128</v>
      </c>
      <c r="F168" s="143" t="s">
        <v>847</v>
      </c>
      <c r="I168" s="144"/>
      <c r="L168" s="33"/>
      <c r="M168" s="145"/>
      <c r="T168" s="54"/>
      <c r="AT168" s="18" t="s">
        <v>128</v>
      </c>
      <c r="AU168" s="18" t="s">
        <v>78</v>
      </c>
    </row>
    <row r="169" spans="2:65" s="12" customFormat="1" x14ac:dyDescent="0.2">
      <c r="B169" s="146"/>
      <c r="D169" s="147" t="s">
        <v>130</v>
      </c>
      <c r="E169" s="148" t="s">
        <v>3</v>
      </c>
      <c r="F169" s="149" t="s">
        <v>812</v>
      </c>
      <c r="H169" s="150">
        <v>8.4</v>
      </c>
      <c r="I169" s="151"/>
      <c r="L169" s="146"/>
      <c r="M169" s="152"/>
      <c r="T169" s="153"/>
      <c r="AT169" s="148" t="s">
        <v>130</v>
      </c>
      <c r="AU169" s="148" t="s">
        <v>78</v>
      </c>
      <c r="AV169" s="12" t="s">
        <v>78</v>
      </c>
      <c r="AW169" s="12" t="s">
        <v>30</v>
      </c>
      <c r="AX169" s="12" t="s">
        <v>68</v>
      </c>
      <c r="AY169" s="148" t="s">
        <v>119</v>
      </c>
    </row>
    <row r="170" spans="2:65" s="13" customFormat="1" x14ac:dyDescent="0.2">
      <c r="B170" s="154"/>
      <c r="D170" s="147" t="s">
        <v>130</v>
      </c>
      <c r="E170" s="155" t="s">
        <v>3</v>
      </c>
      <c r="F170" s="156" t="s">
        <v>132</v>
      </c>
      <c r="H170" s="157">
        <v>8.4</v>
      </c>
      <c r="I170" s="158"/>
      <c r="L170" s="154"/>
      <c r="M170" s="159"/>
      <c r="T170" s="160"/>
      <c r="AT170" s="155" t="s">
        <v>130</v>
      </c>
      <c r="AU170" s="155" t="s">
        <v>78</v>
      </c>
      <c r="AV170" s="13" t="s">
        <v>126</v>
      </c>
      <c r="AW170" s="13" t="s">
        <v>30</v>
      </c>
      <c r="AX170" s="13" t="s">
        <v>76</v>
      </c>
      <c r="AY170" s="155" t="s">
        <v>119</v>
      </c>
    </row>
    <row r="171" spans="2:65" s="11" customFormat="1" ht="22.8" customHeight="1" x14ac:dyDescent="0.25">
      <c r="B171" s="116"/>
      <c r="D171" s="117" t="s">
        <v>67</v>
      </c>
      <c r="E171" s="126" t="s">
        <v>554</v>
      </c>
      <c r="F171" s="126" t="s">
        <v>555</v>
      </c>
      <c r="I171" s="119"/>
      <c r="J171" s="127">
        <f>BK171</f>
        <v>0</v>
      </c>
      <c r="L171" s="116"/>
      <c r="M171" s="121"/>
      <c r="P171" s="122">
        <f>SUM(P172:P185)</f>
        <v>0</v>
      </c>
      <c r="R171" s="122">
        <f>SUM(R172:R185)</f>
        <v>0.1668</v>
      </c>
      <c r="T171" s="123">
        <f>SUM(T172:T185)</f>
        <v>0</v>
      </c>
      <c r="AR171" s="117" t="s">
        <v>76</v>
      </c>
      <c r="AT171" s="124" t="s">
        <v>67</v>
      </c>
      <c r="AU171" s="124" t="s">
        <v>76</v>
      </c>
      <c r="AY171" s="117" t="s">
        <v>119</v>
      </c>
      <c r="BK171" s="125">
        <f>SUM(BK172:BK185)</f>
        <v>0</v>
      </c>
    </row>
    <row r="172" spans="2:65" s="1" customFormat="1" ht="16.5" customHeight="1" x14ac:dyDescent="0.2">
      <c r="B172" s="128"/>
      <c r="C172" s="129" t="s">
        <v>361</v>
      </c>
      <c r="D172" s="129" t="s">
        <v>121</v>
      </c>
      <c r="E172" s="130" t="s">
        <v>848</v>
      </c>
      <c r="F172" s="131" t="s">
        <v>849</v>
      </c>
      <c r="G172" s="132" t="s">
        <v>353</v>
      </c>
      <c r="H172" s="133">
        <v>3</v>
      </c>
      <c r="I172" s="134"/>
      <c r="J172" s="135">
        <f>ROUND(I172*H172,2)</f>
        <v>0</v>
      </c>
      <c r="K172" s="131" t="s">
        <v>125</v>
      </c>
      <c r="L172" s="33"/>
      <c r="M172" s="136" t="s">
        <v>3</v>
      </c>
      <c r="N172" s="137" t="s">
        <v>39</v>
      </c>
      <c r="P172" s="138">
        <f>O172*H172</f>
        <v>0</v>
      </c>
      <c r="Q172" s="138">
        <v>0.04</v>
      </c>
      <c r="R172" s="138">
        <f>Q172*H172</f>
        <v>0.12</v>
      </c>
      <c r="S172" s="138">
        <v>0</v>
      </c>
      <c r="T172" s="139">
        <f>S172*H172</f>
        <v>0</v>
      </c>
      <c r="AR172" s="140" t="s">
        <v>126</v>
      </c>
      <c r="AT172" s="140" t="s">
        <v>121</v>
      </c>
      <c r="AU172" s="140" t="s">
        <v>78</v>
      </c>
      <c r="AY172" s="18" t="s">
        <v>119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8" t="s">
        <v>76</v>
      </c>
      <c r="BK172" s="141">
        <f>ROUND(I172*H172,2)</f>
        <v>0</v>
      </c>
      <c r="BL172" s="18" t="s">
        <v>126</v>
      </c>
      <c r="BM172" s="140" t="s">
        <v>850</v>
      </c>
    </row>
    <row r="173" spans="2:65" s="1" customFormat="1" x14ac:dyDescent="0.2">
      <c r="B173" s="33"/>
      <c r="D173" s="142" t="s">
        <v>128</v>
      </c>
      <c r="F173" s="143" t="s">
        <v>851</v>
      </c>
      <c r="I173" s="144"/>
      <c r="L173" s="33"/>
      <c r="M173" s="145"/>
      <c r="T173" s="54"/>
      <c r="AT173" s="18" t="s">
        <v>128</v>
      </c>
      <c r="AU173" s="18" t="s">
        <v>78</v>
      </c>
    </row>
    <row r="174" spans="2:65" s="12" customFormat="1" x14ac:dyDescent="0.2">
      <c r="B174" s="146"/>
      <c r="D174" s="147" t="s">
        <v>130</v>
      </c>
      <c r="E174" s="148" t="s">
        <v>3</v>
      </c>
      <c r="F174" s="149" t="s">
        <v>821</v>
      </c>
      <c r="H174" s="150">
        <v>3</v>
      </c>
      <c r="I174" s="151"/>
      <c r="L174" s="146"/>
      <c r="M174" s="152"/>
      <c r="T174" s="153"/>
      <c r="AT174" s="148" t="s">
        <v>130</v>
      </c>
      <c r="AU174" s="148" t="s">
        <v>78</v>
      </c>
      <c r="AV174" s="12" t="s">
        <v>78</v>
      </c>
      <c r="AW174" s="12" t="s">
        <v>30</v>
      </c>
      <c r="AX174" s="12" t="s">
        <v>68</v>
      </c>
      <c r="AY174" s="148" t="s">
        <v>119</v>
      </c>
    </row>
    <row r="175" spans="2:65" s="13" customFormat="1" x14ac:dyDescent="0.2">
      <c r="B175" s="154"/>
      <c r="D175" s="147" t="s">
        <v>130</v>
      </c>
      <c r="E175" s="155" t="s">
        <v>3</v>
      </c>
      <c r="F175" s="156" t="s">
        <v>132</v>
      </c>
      <c r="H175" s="157">
        <v>3</v>
      </c>
      <c r="I175" s="158"/>
      <c r="L175" s="154"/>
      <c r="M175" s="159"/>
      <c r="T175" s="160"/>
      <c r="AT175" s="155" t="s">
        <v>130</v>
      </c>
      <c r="AU175" s="155" t="s">
        <v>78</v>
      </c>
      <c r="AV175" s="13" t="s">
        <v>126</v>
      </c>
      <c r="AW175" s="13" t="s">
        <v>30</v>
      </c>
      <c r="AX175" s="13" t="s">
        <v>76</v>
      </c>
      <c r="AY175" s="155" t="s">
        <v>119</v>
      </c>
    </row>
    <row r="176" spans="2:65" s="1" customFormat="1" ht="16.5" customHeight="1" x14ac:dyDescent="0.2">
      <c r="B176" s="128"/>
      <c r="C176" s="174" t="s">
        <v>510</v>
      </c>
      <c r="D176" s="174" t="s">
        <v>287</v>
      </c>
      <c r="E176" s="175" t="s">
        <v>852</v>
      </c>
      <c r="F176" s="176" t="s">
        <v>853</v>
      </c>
      <c r="G176" s="177" t="s">
        <v>353</v>
      </c>
      <c r="H176" s="178">
        <v>3</v>
      </c>
      <c r="I176" s="179"/>
      <c r="J176" s="180">
        <f>ROUND(I176*H176,2)</f>
        <v>0</v>
      </c>
      <c r="K176" s="176" t="s">
        <v>125</v>
      </c>
      <c r="L176" s="181"/>
      <c r="M176" s="182" t="s">
        <v>3</v>
      </c>
      <c r="N176" s="183" t="s">
        <v>39</v>
      </c>
      <c r="P176" s="138">
        <f>O176*H176</f>
        <v>0</v>
      </c>
      <c r="Q176" s="138">
        <v>7.9000000000000008E-3</v>
      </c>
      <c r="R176" s="138">
        <f>Q176*H176</f>
        <v>2.3700000000000002E-2</v>
      </c>
      <c r="S176" s="138">
        <v>0</v>
      </c>
      <c r="T176" s="139">
        <f>S176*H176</f>
        <v>0</v>
      </c>
      <c r="AR176" s="140" t="s">
        <v>187</v>
      </c>
      <c r="AT176" s="140" t="s">
        <v>287</v>
      </c>
      <c r="AU176" s="140" t="s">
        <v>78</v>
      </c>
      <c r="AY176" s="18" t="s">
        <v>119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76</v>
      </c>
      <c r="BK176" s="141">
        <f>ROUND(I176*H176,2)</f>
        <v>0</v>
      </c>
      <c r="BL176" s="18" t="s">
        <v>126</v>
      </c>
      <c r="BM176" s="140" t="s">
        <v>854</v>
      </c>
    </row>
    <row r="177" spans="2:65" s="1" customFormat="1" ht="16.5" customHeight="1" x14ac:dyDescent="0.2">
      <c r="B177" s="128"/>
      <c r="C177" s="174" t="s">
        <v>516</v>
      </c>
      <c r="D177" s="174" t="s">
        <v>287</v>
      </c>
      <c r="E177" s="175" t="s">
        <v>601</v>
      </c>
      <c r="F177" s="176" t="s">
        <v>602</v>
      </c>
      <c r="G177" s="177" t="s">
        <v>353</v>
      </c>
      <c r="H177" s="178">
        <v>3</v>
      </c>
      <c r="I177" s="179"/>
      <c r="J177" s="180">
        <f>ROUND(I177*H177,2)</f>
        <v>0</v>
      </c>
      <c r="K177" s="176" t="s">
        <v>125</v>
      </c>
      <c r="L177" s="181"/>
      <c r="M177" s="182" t="s">
        <v>3</v>
      </c>
      <c r="N177" s="183" t="s">
        <v>39</v>
      </c>
      <c r="P177" s="138">
        <f>O177*H177</f>
        <v>0</v>
      </c>
      <c r="Q177" s="138">
        <v>2.9999999999999997E-4</v>
      </c>
      <c r="R177" s="138">
        <f>Q177*H177</f>
        <v>8.9999999999999998E-4</v>
      </c>
      <c r="S177" s="138">
        <v>0</v>
      </c>
      <c r="T177" s="139">
        <f>S177*H177</f>
        <v>0</v>
      </c>
      <c r="AR177" s="140" t="s">
        <v>187</v>
      </c>
      <c r="AT177" s="140" t="s">
        <v>287</v>
      </c>
      <c r="AU177" s="140" t="s">
        <v>78</v>
      </c>
      <c r="AY177" s="18" t="s">
        <v>119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8" t="s">
        <v>76</v>
      </c>
      <c r="BK177" s="141">
        <f>ROUND(I177*H177,2)</f>
        <v>0</v>
      </c>
      <c r="BL177" s="18" t="s">
        <v>126</v>
      </c>
      <c r="BM177" s="140" t="s">
        <v>855</v>
      </c>
    </row>
    <row r="178" spans="2:65" s="1" customFormat="1" ht="16.5" customHeight="1" x14ac:dyDescent="0.2">
      <c r="B178" s="128"/>
      <c r="C178" s="129" t="s">
        <v>522</v>
      </c>
      <c r="D178" s="129" t="s">
        <v>121</v>
      </c>
      <c r="E178" s="130" t="s">
        <v>619</v>
      </c>
      <c r="F178" s="131" t="s">
        <v>620</v>
      </c>
      <c r="G178" s="132" t="s">
        <v>353</v>
      </c>
      <c r="H178" s="133">
        <v>3</v>
      </c>
      <c r="I178" s="134"/>
      <c r="J178" s="135">
        <f>ROUND(I178*H178,2)</f>
        <v>0</v>
      </c>
      <c r="K178" s="131" t="s">
        <v>3</v>
      </c>
      <c r="L178" s="33"/>
      <c r="M178" s="136" t="s">
        <v>3</v>
      </c>
      <c r="N178" s="137" t="s">
        <v>39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621</v>
      </c>
      <c r="AT178" s="140" t="s">
        <v>121</v>
      </c>
      <c r="AU178" s="140" t="s">
        <v>78</v>
      </c>
      <c r="AY178" s="18" t="s">
        <v>119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8" t="s">
        <v>76</v>
      </c>
      <c r="BK178" s="141">
        <f>ROUND(I178*H178,2)</f>
        <v>0</v>
      </c>
      <c r="BL178" s="18" t="s">
        <v>621</v>
      </c>
      <c r="BM178" s="140" t="s">
        <v>856</v>
      </c>
    </row>
    <row r="179" spans="2:65" s="1" customFormat="1" ht="24.15" customHeight="1" x14ac:dyDescent="0.2">
      <c r="B179" s="128"/>
      <c r="C179" s="129" t="s">
        <v>527</v>
      </c>
      <c r="D179" s="129" t="s">
        <v>121</v>
      </c>
      <c r="E179" s="130" t="s">
        <v>628</v>
      </c>
      <c r="F179" s="131" t="s">
        <v>629</v>
      </c>
      <c r="G179" s="132" t="s">
        <v>142</v>
      </c>
      <c r="H179" s="133">
        <v>8.4</v>
      </c>
      <c r="I179" s="134"/>
      <c r="J179" s="135">
        <f>ROUND(I179*H179,2)</f>
        <v>0</v>
      </c>
      <c r="K179" s="131" t="s">
        <v>3</v>
      </c>
      <c r="L179" s="33"/>
      <c r="M179" s="136" t="s">
        <v>3</v>
      </c>
      <c r="N179" s="137" t="s">
        <v>39</v>
      </c>
      <c r="P179" s="138">
        <f>O179*H179</f>
        <v>0</v>
      </c>
      <c r="Q179" s="138">
        <v>5.0000000000000001E-4</v>
      </c>
      <c r="R179" s="138">
        <f>Q179*H179</f>
        <v>4.2000000000000006E-3</v>
      </c>
      <c r="S179" s="138">
        <v>0</v>
      </c>
      <c r="T179" s="139">
        <f>S179*H179</f>
        <v>0</v>
      </c>
      <c r="AR179" s="140" t="s">
        <v>126</v>
      </c>
      <c r="AT179" s="140" t="s">
        <v>121</v>
      </c>
      <c r="AU179" s="140" t="s">
        <v>78</v>
      </c>
      <c r="AY179" s="18" t="s">
        <v>119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8" t="s">
        <v>76</v>
      </c>
      <c r="BK179" s="141">
        <f>ROUND(I179*H179,2)</f>
        <v>0</v>
      </c>
      <c r="BL179" s="18" t="s">
        <v>126</v>
      </c>
      <c r="BM179" s="140" t="s">
        <v>857</v>
      </c>
    </row>
    <row r="180" spans="2:65" s="12" customFormat="1" x14ac:dyDescent="0.2">
      <c r="B180" s="146"/>
      <c r="D180" s="147" t="s">
        <v>130</v>
      </c>
      <c r="E180" s="148" t="s">
        <v>3</v>
      </c>
      <c r="F180" s="149" t="s">
        <v>812</v>
      </c>
      <c r="H180" s="150">
        <v>8.4</v>
      </c>
      <c r="I180" s="151"/>
      <c r="L180" s="146"/>
      <c r="M180" s="152"/>
      <c r="T180" s="153"/>
      <c r="AT180" s="148" t="s">
        <v>130</v>
      </c>
      <c r="AU180" s="148" t="s">
        <v>78</v>
      </c>
      <c r="AV180" s="12" t="s">
        <v>78</v>
      </c>
      <c r="AW180" s="12" t="s">
        <v>30</v>
      </c>
      <c r="AX180" s="12" t="s">
        <v>68</v>
      </c>
      <c r="AY180" s="148" t="s">
        <v>119</v>
      </c>
    </row>
    <row r="181" spans="2:65" s="13" customFormat="1" x14ac:dyDescent="0.2">
      <c r="B181" s="154"/>
      <c r="D181" s="147" t="s">
        <v>130</v>
      </c>
      <c r="E181" s="155" t="s">
        <v>3</v>
      </c>
      <c r="F181" s="156" t="s">
        <v>132</v>
      </c>
      <c r="H181" s="157">
        <v>8.4</v>
      </c>
      <c r="I181" s="158"/>
      <c r="L181" s="154"/>
      <c r="M181" s="159"/>
      <c r="T181" s="160"/>
      <c r="AT181" s="155" t="s">
        <v>130</v>
      </c>
      <c r="AU181" s="155" t="s">
        <v>78</v>
      </c>
      <c r="AV181" s="13" t="s">
        <v>126</v>
      </c>
      <c r="AW181" s="13" t="s">
        <v>30</v>
      </c>
      <c r="AX181" s="13" t="s">
        <v>76</v>
      </c>
      <c r="AY181" s="155" t="s">
        <v>119</v>
      </c>
    </row>
    <row r="182" spans="2:65" s="1" customFormat="1" ht="24.15" customHeight="1" x14ac:dyDescent="0.2">
      <c r="B182" s="128"/>
      <c r="C182" s="129" t="s">
        <v>533</v>
      </c>
      <c r="D182" s="129" t="s">
        <v>121</v>
      </c>
      <c r="E182" s="130" t="s">
        <v>632</v>
      </c>
      <c r="F182" s="131" t="s">
        <v>858</v>
      </c>
      <c r="G182" s="132" t="s">
        <v>353</v>
      </c>
      <c r="H182" s="133">
        <v>3</v>
      </c>
      <c r="I182" s="134"/>
      <c r="J182" s="135">
        <f>ROUND(I182*H182,2)</f>
        <v>0</v>
      </c>
      <c r="K182" s="131" t="s">
        <v>3</v>
      </c>
      <c r="L182" s="33"/>
      <c r="M182" s="136" t="s">
        <v>3</v>
      </c>
      <c r="N182" s="137" t="s">
        <v>39</v>
      </c>
      <c r="P182" s="138">
        <f>O182*H182</f>
        <v>0</v>
      </c>
      <c r="Q182" s="138">
        <v>6.0000000000000001E-3</v>
      </c>
      <c r="R182" s="138">
        <f>Q182*H182</f>
        <v>1.8000000000000002E-2</v>
      </c>
      <c r="S182" s="138">
        <v>0</v>
      </c>
      <c r="T182" s="139">
        <f>S182*H182</f>
        <v>0</v>
      </c>
      <c r="AR182" s="140" t="s">
        <v>126</v>
      </c>
      <c r="AT182" s="140" t="s">
        <v>121</v>
      </c>
      <c r="AU182" s="140" t="s">
        <v>78</v>
      </c>
      <c r="AY182" s="18" t="s">
        <v>119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8" t="s">
        <v>76</v>
      </c>
      <c r="BK182" s="141">
        <f>ROUND(I182*H182,2)</f>
        <v>0</v>
      </c>
      <c r="BL182" s="18" t="s">
        <v>126</v>
      </c>
      <c r="BM182" s="140" t="s">
        <v>859</v>
      </c>
    </row>
    <row r="183" spans="2:65" s="1" customFormat="1" ht="48" x14ac:dyDescent="0.2">
      <c r="B183" s="33"/>
      <c r="D183" s="147" t="s">
        <v>565</v>
      </c>
      <c r="F183" s="187" t="s">
        <v>860</v>
      </c>
      <c r="I183" s="144"/>
      <c r="L183" s="33"/>
      <c r="M183" s="145"/>
      <c r="T183" s="54"/>
      <c r="AT183" s="18" t="s">
        <v>565</v>
      </c>
      <c r="AU183" s="18" t="s">
        <v>78</v>
      </c>
    </row>
    <row r="184" spans="2:65" s="12" customFormat="1" x14ac:dyDescent="0.2">
      <c r="B184" s="146"/>
      <c r="D184" s="147" t="s">
        <v>130</v>
      </c>
      <c r="E184" s="148" t="s">
        <v>3</v>
      </c>
      <c r="F184" s="149" t="s">
        <v>821</v>
      </c>
      <c r="H184" s="150">
        <v>3</v>
      </c>
      <c r="I184" s="151"/>
      <c r="L184" s="146"/>
      <c r="M184" s="152"/>
      <c r="T184" s="153"/>
      <c r="AT184" s="148" t="s">
        <v>130</v>
      </c>
      <c r="AU184" s="148" t="s">
        <v>78</v>
      </c>
      <c r="AV184" s="12" t="s">
        <v>78</v>
      </c>
      <c r="AW184" s="12" t="s">
        <v>30</v>
      </c>
      <c r="AX184" s="12" t="s">
        <v>68</v>
      </c>
      <c r="AY184" s="148" t="s">
        <v>119</v>
      </c>
    </row>
    <row r="185" spans="2:65" s="13" customFormat="1" x14ac:dyDescent="0.2">
      <c r="B185" s="154"/>
      <c r="D185" s="147" t="s">
        <v>130</v>
      </c>
      <c r="E185" s="155" t="s">
        <v>3</v>
      </c>
      <c r="F185" s="156" t="s">
        <v>132</v>
      </c>
      <c r="H185" s="157">
        <v>3</v>
      </c>
      <c r="I185" s="158"/>
      <c r="L185" s="154"/>
      <c r="M185" s="159"/>
      <c r="T185" s="160"/>
      <c r="AT185" s="155" t="s">
        <v>130</v>
      </c>
      <c r="AU185" s="155" t="s">
        <v>78</v>
      </c>
      <c r="AV185" s="13" t="s">
        <v>126</v>
      </c>
      <c r="AW185" s="13" t="s">
        <v>30</v>
      </c>
      <c r="AX185" s="13" t="s">
        <v>76</v>
      </c>
      <c r="AY185" s="155" t="s">
        <v>119</v>
      </c>
    </row>
    <row r="186" spans="2:65" s="11" customFormat="1" ht="22.8" customHeight="1" x14ac:dyDescent="0.25">
      <c r="B186" s="116"/>
      <c r="D186" s="117" t="s">
        <v>67</v>
      </c>
      <c r="E186" s="126" t="s">
        <v>194</v>
      </c>
      <c r="F186" s="126" t="s">
        <v>349</v>
      </c>
      <c r="I186" s="119"/>
      <c r="J186" s="127">
        <f>BK186</f>
        <v>0</v>
      </c>
      <c r="L186" s="116"/>
      <c r="M186" s="121"/>
      <c r="P186" s="122">
        <f>SUM(P187:P195)</f>
        <v>0</v>
      </c>
      <c r="R186" s="122">
        <f>SUM(R187:R195)</f>
        <v>6.8600000000000009E-4</v>
      </c>
      <c r="T186" s="123">
        <f>SUM(T187:T195)</f>
        <v>7.6600000000000001E-3</v>
      </c>
      <c r="AR186" s="117" t="s">
        <v>76</v>
      </c>
      <c r="AT186" s="124" t="s">
        <v>67</v>
      </c>
      <c r="AU186" s="124" t="s">
        <v>76</v>
      </c>
      <c r="AY186" s="117" t="s">
        <v>119</v>
      </c>
      <c r="BK186" s="125">
        <f>SUM(BK187:BK195)</f>
        <v>0</v>
      </c>
    </row>
    <row r="187" spans="2:65" s="1" customFormat="1" ht="24.15" customHeight="1" x14ac:dyDescent="0.2">
      <c r="B187" s="128"/>
      <c r="C187" s="129" t="s">
        <v>539</v>
      </c>
      <c r="D187" s="129" t="s">
        <v>121</v>
      </c>
      <c r="E187" s="130" t="s">
        <v>861</v>
      </c>
      <c r="F187" s="131" t="s">
        <v>862</v>
      </c>
      <c r="G187" s="132" t="s">
        <v>142</v>
      </c>
      <c r="H187" s="133">
        <v>0.2</v>
      </c>
      <c r="I187" s="134"/>
      <c r="J187" s="135">
        <f>ROUND(I187*H187,2)</f>
        <v>0</v>
      </c>
      <c r="K187" s="131" t="s">
        <v>125</v>
      </c>
      <c r="L187" s="33"/>
      <c r="M187" s="136" t="s">
        <v>3</v>
      </c>
      <c r="N187" s="137" t="s">
        <v>39</v>
      </c>
      <c r="P187" s="138">
        <f>O187*H187</f>
        <v>0</v>
      </c>
      <c r="Q187" s="138">
        <v>9.7000000000000005E-4</v>
      </c>
      <c r="R187" s="138">
        <f>Q187*H187</f>
        <v>1.9400000000000003E-4</v>
      </c>
      <c r="S187" s="138">
        <v>4.3E-3</v>
      </c>
      <c r="T187" s="139">
        <f>S187*H187</f>
        <v>8.6000000000000009E-4</v>
      </c>
      <c r="AR187" s="140" t="s">
        <v>126</v>
      </c>
      <c r="AT187" s="140" t="s">
        <v>121</v>
      </c>
      <c r="AU187" s="140" t="s">
        <v>78</v>
      </c>
      <c r="AY187" s="18" t="s">
        <v>119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8" t="s">
        <v>76</v>
      </c>
      <c r="BK187" s="141">
        <f>ROUND(I187*H187,2)</f>
        <v>0</v>
      </c>
      <c r="BL187" s="18" t="s">
        <v>126</v>
      </c>
      <c r="BM187" s="140" t="s">
        <v>863</v>
      </c>
    </row>
    <row r="188" spans="2:65" s="1" customFormat="1" x14ac:dyDescent="0.2">
      <c r="B188" s="33"/>
      <c r="D188" s="142" t="s">
        <v>128</v>
      </c>
      <c r="F188" s="143" t="s">
        <v>864</v>
      </c>
      <c r="I188" s="144"/>
      <c r="L188" s="33"/>
      <c r="M188" s="145"/>
      <c r="T188" s="54"/>
      <c r="AT188" s="18" t="s">
        <v>128</v>
      </c>
      <c r="AU188" s="18" t="s">
        <v>78</v>
      </c>
    </row>
    <row r="189" spans="2:65" s="12" customFormat="1" x14ac:dyDescent="0.2">
      <c r="B189" s="146"/>
      <c r="D189" s="147" t="s">
        <v>130</v>
      </c>
      <c r="E189" s="148" t="s">
        <v>3</v>
      </c>
      <c r="F189" s="149" t="s">
        <v>865</v>
      </c>
      <c r="H189" s="150">
        <v>0.2</v>
      </c>
      <c r="I189" s="151"/>
      <c r="L189" s="146"/>
      <c r="M189" s="152"/>
      <c r="T189" s="153"/>
      <c r="AT189" s="148" t="s">
        <v>130</v>
      </c>
      <c r="AU189" s="148" t="s">
        <v>78</v>
      </c>
      <c r="AV189" s="12" t="s">
        <v>78</v>
      </c>
      <c r="AW189" s="12" t="s">
        <v>30</v>
      </c>
      <c r="AX189" s="12" t="s">
        <v>68</v>
      </c>
      <c r="AY189" s="148" t="s">
        <v>119</v>
      </c>
    </row>
    <row r="190" spans="2:65" s="13" customFormat="1" x14ac:dyDescent="0.2">
      <c r="B190" s="154"/>
      <c r="D190" s="147" t="s">
        <v>130</v>
      </c>
      <c r="E190" s="155" t="s">
        <v>3</v>
      </c>
      <c r="F190" s="156" t="s">
        <v>132</v>
      </c>
      <c r="H190" s="157">
        <v>0.2</v>
      </c>
      <c r="I190" s="158"/>
      <c r="L190" s="154"/>
      <c r="M190" s="159"/>
      <c r="T190" s="160"/>
      <c r="AT190" s="155" t="s">
        <v>130</v>
      </c>
      <c r="AU190" s="155" t="s">
        <v>78</v>
      </c>
      <c r="AV190" s="13" t="s">
        <v>126</v>
      </c>
      <c r="AW190" s="13" t="s">
        <v>30</v>
      </c>
      <c r="AX190" s="13" t="s">
        <v>76</v>
      </c>
      <c r="AY190" s="155" t="s">
        <v>119</v>
      </c>
    </row>
    <row r="191" spans="2:65" s="1" customFormat="1" ht="24.15" customHeight="1" x14ac:dyDescent="0.2">
      <c r="B191" s="128"/>
      <c r="C191" s="129" t="s">
        <v>544</v>
      </c>
      <c r="D191" s="129" t="s">
        <v>121</v>
      </c>
      <c r="E191" s="130" t="s">
        <v>866</v>
      </c>
      <c r="F191" s="131" t="s">
        <v>867</v>
      </c>
      <c r="G191" s="132" t="s">
        <v>142</v>
      </c>
      <c r="H191" s="133">
        <v>0.4</v>
      </c>
      <c r="I191" s="134"/>
      <c r="J191" s="135">
        <f>ROUND(I191*H191,2)</f>
        <v>0</v>
      </c>
      <c r="K191" s="131" t="s">
        <v>125</v>
      </c>
      <c r="L191" s="33"/>
      <c r="M191" s="136" t="s">
        <v>3</v>
      </c>
      <c r="N191" s="137" t="s">
        <v>39</v>
      </c>
      <c r="P191" s="138">
        <f>O191*H191</f>
        <v>0</v>
      </c>
      <c r="Q191" s="138">
        <v>1.23E-3</v>
      </c>
      <c r="R191" s="138">
        <f>Q191*H191</f>
        <v>4.9200000000000003E-4</v>
      </c>
      <c r="S191" s="138">
        <v>1.7000000000000001E-2</v>
      </c>
      <c r="T191" s="139">
        <f>S191*H191</f>
        <v>6.8000000000000005E-3</v>
      </c>
      <c r="AR191" s="140" t="s">
        <v>126</v>
      </c>
      <c r="AT191" s="140" t="s">
        <v>121</v>
      </c>
      <c r="AU191" s="140" t="s">
        <v>78</v>
      </c>
      <c r="AY191" s="18" t="s">
        <v>119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8" t="s">
        <v>76</v>
      </c>
      <c r="BK191" s="141">
        <f>ROUND(I191*H191,2)</f>
        <v>0</v>
      </c>
      <c r="BL191" s="18" t="s">
        <v>126</v>
      </c>
      <c r="BM191" s="140" t="s">
        <v>868</v>
      </c>
    </row>
    <row r="192" spans="2:65" s="1" customFormat="1" x14ac:dyDescent="0.2">
      <c r="B192" s="33"/>
      <c r="D192" s="142" t="s">
        <v>128</v>
      </c>
      <c r="F192" s="143" t="s">
        <v>869</v>
      </c>
      <c r="I192" s="144"/>
      <c r="L192" s="33"/>
      <c r="M192" s="145"/>
      <c r="T192" s="54"/>
      <c r="AT192" s="18" t="s">
        <v>128</v>
      </c>
      <c r="AU192" s="18" t="s">
        <v>78</v>
      </c>
    </row>
    <row r="193" spans="2:65" s="12" customFormat="1" x14ac:dyDescent="0.2">
      <c r="B193" s="146"/>
      <c r="D193" s="147" t="s">
        <v>130</v>
      </c>
      <c r="E193" s="148" t="s">
        <v>3</v>
      </c>
      <c r="F193" s="149" t="s">
        <v>870</v>
      </c>
      <c r="H193" s="150">
        <v>0.4</v>
      </c>
      <c r="I193" s="151"/>
      <c r="L193" s="146"/>
      <c r="M193" s="152"/>
      <c r="T193" s="153"/>
      <c r="AT193" s="148" t="s">
        <v>130</v>
      </c>
      <c r="AU193" s="148" t="s">
        <v>78</v>
      </c>
      <c r="AV193" s="12" t="s">
        <v>78</v>
      </c>
      <c r="AW193" s="12" t="s">
        <v>30</v>
      </c>
      <c r="AX193" s="12" t="s">
        <v>68</v>
      </c>
      <c r="AY193" s="148" t="s">
        <v>119</v>
      </c>
    </row>
    <row r="194" spans="2:65" s="13" customFormat="1" x14ac:dyDescent="0.2">
      <c r="B194" s="154"/>
      <c r="D194" s="147" t="s">
        <v>130</v>
      </c>
      <c r="E194" s="155" t="s">
        <v>3</v>
      </c>
      <c r="F194" s="156" t="s">
        <v>132</v>
      </c>
      <c r="H194" s="157">
        <v>0.4</v>
      </c>
      <c r="I194" s="158"/>
      <c r="L194" s="154"/>
      <c r="M194" s="159"/>
      <c r="T194" s="160"/>
      <c r="AT194" s="155" t="s">
        <v>130</v>
      </c>
      <c r="AU194" s="155" t="s">
        <v>78</v>
      </c>
      <c r="AV194" s="13" t="s">
        <v>126</v>
      </c>
      <c r="AW194" s="13" t="s">
        <v>30</v>
      </c>
      <c r="AX194" s="13" t="s">
        <v>76</v>
      </c>
      <c r="AY194" s="155" t="s">
        <v>119</v>
      </c>
    </row>
    <row r="195" spans="2:65" s="1" customFormat="1" ht="24.15" customHeight="1" x14ac:dyDescent="0.2">
      <c r="B195" s="128"/>
      <c r="C195" s="129" t="s">
        <v>549</v>
      </c>
      <c r="D195" s="129" t="s">
        <v>121</v>
      </c>
      <c r="E195" s="130" t="s">
        <v>871</v>
      </c>
      <c r="F195" s="131" t="s">
        <v>872</v>
      </c>
      <c r="G195" s="132" t="s">
        <v>353</v>
      </c>
      <c r="H195" s="133">
        <v>6</v>
      </c>
      <c r="I195" s="134"/>
      <c r="J195" s="135">
        <f>ROUND(I195*H195,2)</f>
        <v>0</v>
      </c>
      <c r="K195" s="131" t="s">
        <v>3</v>
      </c>
      <c r="L195" s="33"/>
      <c r="M195" s="136" t="s">
        <v>3</v>
      </c>
      <c r="N195" s="137" t="s">
        <v>39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126</v>
      </c>
      <c r="AT195" s="140" t="s">
        <v>121</v>
      </c>
      <c r="AU195" s="140" t="s">
        <v>78</v>
      </c>
      <c r="AY195" s="18" t="s">
        <v>119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8" t="s">
        <v>76</v>
      </c>
      <c r="BK195" s="141">
        <f>ROUND(I195*H195,2)</f>
        <v>0</v>
      </c>
      <c r="BL195" s="18" t="s">
        <v>126</v>
      </c>
      <c r="BM195" s="140" t="s">
        <v>873</v>
      </c>
    </row>
    <row r="196" spans="2:65" s="11" customFormat="1" ht="22.8" customHeight="1" x14ac:dyDescent="0.25">
      <c r="B196" s="116"/>
      <c r="D196" s="117" t="s">
        <v>67</v>
      </c>
      <c r="E196" s="126" t="s">
        <v>359</v>
      </c>
      <c r="F196" s="126" t="s">
        <v>360</v>
      </c>
      <c r="I196" s="119"/>
      <c r="J196" s="127">
        <f>BK196</f>
        <v>0</v>
      </c>
      <c r="L196" s="116"/>
      <c r="M196" s="121"/>
      <c r="P196" s="122">
        <f>SUM(P197:P198)</f>
        <v>0</v>
      </c>
      <c r="R196" s="122">
        <f>SUM(R197:R198)</f>
        <v>0</v>
      </c>
      <c r="T196" s="123">
        <f>SUM(T197:T198)</f>
        <v>0</v>
      </c>
      <c r="AR196" s="117" t="s">
        <v>76</v>
      </c>
      <c r="AT196" s="124" t="s">
        <v>67</v>
      </c>
      <c r="AU196" s="124" t="s">
        <v>76</v>
      </c>
      <c r="AY196" s="117" t="s">
        <v>119</v>
      </c>
      <c r="BK196" s="125">
        <f>SUM(BK197:BK198)</f>
        <v>0</v>
      </c>
    </row>
    <row r="197" spans="2:65" s="1" customFormat="1" ht="24.15" customHeight="1" x14ac:dyDescent="0.2">
      <c r="B197" s="128"/>
      <c r="C197" s="129" t="s">
        <v>556</v>
      </c>
      <c r="D197" s="129" t="s">
        <v>121</v>
      </c>
      <c r="E197" s="130" t="s">
        <v>362</v>
      </c>
      <c r="F197" s="131" t="s">
        <v>363</v>
      </c>
      <c r="G197" s="132" t="s">
        <v>264</v>
      </c>
      <c r="H197" s="133">
        <v>12.648999999999999</v>
      </c>
      <c r="I197" s="134"/>
      <c r="J197" s="135">
        <f>ROUND(I197*H197,2)</f>
        <v>0</v>
      </c>
      <c r="K197" s="131" t="s">
        <v>125</v>
      </c>
      <c r="L197" s="33"/>
      <c r="M197" s="136" t="s">
        <v>3</v>
      </c>
      <c r="N197" s="137" t="s">
        <v>39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126</v>
      </c>
      <c r="AT197" s="140" t="s">
        <v>121</v>
      </c>
      <c r="AU197" s="140" t="s">
        <v>78</v>
      </c>
      <c r="AY197" s="18" t="s">
        <v>119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8" t="s">
        <v>76</v>
      </c>
      <c r="BK197" s="141">
        <f>ROUND(I197*H197,2)</f>
        <v>0</v>
      </c>
      <c r="BL197" s="18" t="s">
        <v>126</v>
      </c>
      <c r="BM197" s="140" t="s">
        <v>874</v>
      </c>
    </row>
    <row r="198" spans="2:65" s="1" customFormat="1" x14ac:dyDescent="0.2">
      <c r="B198" s="33"/>
      <c r="D198" s="142" t="s">
        <v>128</v>
      </c>
      <c r="F198" s="143" t="s">
        <v>365</v>
      </c>
      <c r="I198" s="144"/>
      <c r="L198" s="33"/>
      <c r="M198" s="145"/>
      <c r="T198" s="54"/>
      <c r="AT198" s="18" t="s">
        <v>128</v>
      </c>
      <c r="AU198" s="18" t="s">
        <v>78</v>
      </c>
    </row>
    <row r="199" spans="2:65" s="11" customFormat="1" ht="25.95" customHeight="1" x14ac:dyDescent="0.25">
      <c r="B199" s="116"/>
      <c r="D199" s="117" t="s">
        <v>67</v>
      </c>
      <c r="E199" s="118" t="s">
        <v>875</v>
      </c>
      <c r="F199" s="118" t="s">
        <v>876</v>
      </c>
      <c r="I199" s="119"/>
      <c r="J199" s="120">
        <f>BK199</f>
        <v>0</v>
      </c>
      <c r="L199" s="116"/>
      <c r="M199" s="121"/>
      <c r="P199" s="122">
        <f>P200</f>
        <v>0</v>
      </c>
      <c r="R199" s="122">
        <f>R200</f>
        <v>2.3859999999999999E-2</v>
      </c>
      <c r="T199" s="123">
        <f>T200</f>
        <v>0</v>
      </c>
      <c r="AR199" s="117" t="s">
        <v>78</v>
      </c>
      <c r="AT199" s="124" t="s">
        <v>67</v>
      </c>
      <c r="AU199" s="124" t="s">
        <v>68</v>
      </c>
      <c r="AY199" s="117" t="s">
        <v>119</v>
      </c>
      <c r="BK199" s="125">
        <f>BK200</f>
        <v>0</v>
      </c>
    </row>
    <row r="200" spans="2:65" s="11" customFormat="1" ht="22.8" customHeight="1" x14ac:dyDescent="0.25">
      <c r="B200" s="116"/>
      <c r="D200" s="117" t="s">
        <v>67</v>
      </c>
      <c r="E200" s="126" t="s">
        <v>877</v>
      </c>
      <c r="F200" s="126" t="s">
        <v>878</v>
      </c>
      <c r="I200" s="119"/>
      <c r="J200" s="127">
        <f>BK200</f>
        <v>0</v>
      </c>
      <c r="L200" s="116"/>
      <c r="M200" s="121"/>
      <c r="P200" s="122">
        <f>SUM(P201:P206)</f>
        <v>0</v>
      </c>
      <c r="R200" s="122">
        <f>SUM(R201:R206)</f>
        <v>2.3859999999999999E-2</v>
      </c>
      <c r="T200" s="123">
        <f>SUM(T201:T206)</f>
        <v>0</v>
      </c>
      <c r="AR200" s="117" t="s">
        <v>78</v>
      </c>
      <c r="AT200" s="124" t="s">
        <v>67</v>
      </c>
      <c r="AU200" s="124" t="s">
        <v>76</v>
      </c>
      <c r="AY200" s="117" t="s">
        <v>119</v>
      </c>
      <c r="BK200" s="125">
        <f>SUM(BK201:BK206)</f>
        <v>0</v>
      </c>
    </row>
    <row r="201" spans="2:65" s="1" customFormat="1" ht="16.5" customHeight="1" x14ac:dyDescent="0.2">
      <c r="B201" s="128"/>
      <c r="C201" s="129" t="s">
        <v>561</v>
      </c>
      <c r="D201" s="129" t="s">
        <v>121</v>
      </c>
      <c r="E201" s="130" t="s">
        <v>879</v>
      </c>
      <c r="F201" s="131" t="s">
        <v>880</v>
      </c>
      <c r="G201" s="132" t="s">
        <v>881</v>
      </c>
      <c r="H201" s="133">
        <v>1</v>
      </c>
      <c r="I201" s="134"/>
      <c r="J201" s="135">
        <f>ROUND(I201*H201,2)</f>
        <v>0</v>
      </c>
      <c r="K201" s="131" t="s">
        <v>125</v>
      </c>
      <c r="L201" s="33"/>
      <c r="M201" s="136" t="s">
        <v>3</v>
      </c>
      <c r="N201" s="137" t="s">
        <v>39</v>
      </c>
      <c r="P201" s="138">
        <f>O201*H201</f>
        <v>0</v>
      </c>
      <c r="Q201" s="138">
        <v>2E-3</v>
      </c>
      <c r="R201" s="138">
        <f>Q201*H201</f>
        <v>2E-3</v>
      </c>
      <c r="S201" s="138">
        <v>0</v>
      </c>
      <c r="T201" s="139">
        <f>S201*H201</f>
        <v>0</v>
      </c>
      <c r="AR201" s="140" t="s">
        <v>234</v>
      </c>
      <c r="AT201" s="140" t="s">
        <v>121</v>
      </c>
      <c r="AU201" s="140" t="s">
        <v>78</v>
      </c>
      <c r="AY201" s="18" t="s">
        <v>119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8" t="s">
        <v>76</v>
      </c>
      <c r="BK201" s="141">
        <f>ROUND(I201*H201,2)</f>
        <v>0</v>
      </c>
      <c r="BL201" s="18" t="s">
        <v>234</v>
      </c>
      <c r="BM201" s="140" t="s">
        <v>882</v>
      </c>
    </row>
    <row r="202" spans="2:65" s="1" customFormat="1" x14ac:dyDescent="0.2">
      <c r="B202" s="33"/>
      <c r="D202" s="142" t="s">
        <v>128</v>
      </c>
      <c r="F202" s="143" t="s">
        <v>883</v>
      </c>
      <c r="I202" s="144"/>
      <c r="L202" s="33"/>
      <c r="M202" s="145"/>
      <c r="T202" s="54"/>
      <c r="AT202" s="18" t="s">
        <v>128</v>
      </c>
      <c r="AU202" s="18" t="s">
        <v>78</v>
      </c>
    </row>
    <row r="203" spans="2:65" s="1" customFormat="1" ht="16.5" customHeight="1" x14ac:dyDescent="0.2">
      <c r="B203" s="128"/>
      <c r="C203" s="129" t="s">
        <v>567</v>
      </c>
      <c r="D203" s="129" t="s">
        <v>121</v>
      </c>
      <c r="E203" s="130" t="s">
        <v>884</v>
      </c>
      <c r="F203" s="131" t="s">
        <v>885</v>
      </c>
      <c r="G203" s="132" t="s">
        <v>881</v>
      </c>
      <c r="H203" s="133">
        <v>2</v>
      </c>
      <c r="I203" s="134"/>
      <c r="J203" s="135">
        <f>ROUND(I203*H203,2)</f>
        <v>0</v>
      </c>
      <c r="K203" s="131" t="s">
        <v>125</v>
      </c>
      <c r="L203" s="33"/>
      <c r="M203" s="136" t="s">
        <v>3</v>
      </c>
      <c r="N203" s="137" t="s">
        <v>39</v>
      </c>
      <c r="P203" s="138">
        <f>O203*H203</f>
        <v>0</v>
      </c>
      <c r="Q203" s="138">
        <v>1.093E-2</v>
      </c>
      <c r="R203" s="138">
        <f>Q203*H203</f>
        <v>2.1860000000000001E-2</v>
      </c>
      <c r="S203" s="138">
        <v>0</v>
      </c>
      <c r="T203" s="139">
        <f>S203*H203</f>
        <v>0</v>
      </c>
      <c r="AR203" s="140" t="s">
        <v>234</v>
      </c>
      <c r="AT203" s="140" t="s">
        <v>121</v>
      </c>
      <c r="AU203" s="140" t="s">
        <v>78</v>
      </c>
      <c r="AY203" s="18" t="s">
        <v>119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8" t="s">
        <v>76</v>
      </c>
      <c r="BK203" s="141">
        <f>ROUND(I203*H203,2)</f>
        <v>0</v>
      </c>
      <c r="BL203" s="18" t="s">
        <v>234</v>
      </c>
      <c r="BM203" s="140" t="s">
        <v>886</v>
      </c>
    </row>
    <row r="204" spans="2:65" s="1" customFormat="1" x14ac:dyDescent="0.2">
      <c r="B204" s="33"/>
      <c r="D204" s="142" t="s">
        <v>128</v>
      </c>
      <c r="F204" s="143" t="s">
        <v>887</v>
      </c>
      <c r="I204" s="144"/>
      <c r="L204" s="33"/>
      <c r="M204" s="145"/>
      <c r="T204" s="54"/>
      <c r="AT204" s="18" t="s">
        <v>128</v>
      </c>
      <c r="AU204" s="18" t="s">
        <v>78</v>
      </c>
    </row>
    <row r="205" spans="2:65" s="1" customFormat="1" ht="24.15" customHeight="1" x14ac:dyDescent="0.2">
      <c r="B205" s="128"/>
      <c r="C205" s="129" t="s">
        <v>572</v>
      </c>
      <c r="D205" s="129" t="s">
        <v>121</v>
      </c>
      <c r="E205" s="130" t="s">
        <v>888</v>
      </c>
      <c r="F205" s="131" t="s">
        <v>889</v>
      </c>
      <c r="G205" s="132" t="s">
        <v>264</v>
      </c>
      <c r="H205" s="133">
        <v>2.4E-2</v>
      </c>
      <c r="I205" s="134"/>
      <c r="J205" s="135">
        <f>ROUND(I205*H205,2)</f>
        <v>0</v>
      </c>
      <c r="K205" s="131" t="s">
        <v>125</v>
      </c>
      <c r="L205" s="33"/>
      <c r="M205" s="136" t="s">
        <v>3</v>
      </c>
      <c r="N205" s="137" t="s">
        <v>39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234</v>
      </c>
      <c r="AT205" s="140" t="s">
        <v>121</v>
      </c>
      <c r="AU205" s="140" t="s">
        <v>78</v>
      </c>
      <c r="AY205" s="18" t="s">
        <v>119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8" t="s">
        <v>76</v>
      </c>
      <c r="BK205" s="141">
        <f>ROUND(I205*H205,2)</f>
        <v>0</v>
      </c>
      <c r="BL205" s="18" t="s">
        <v>234</v>
      </c>
      <c r="BM205" s="140" t="s">
        <v>890</v>
      </c>
    </row>
    <row r="206" spans="2:65" s="1" customFormat="1" x14ac:dyDescent="0.2">
      <c r="B206" s="33"/>
      <c r="D206" s="142" t="s">
        <v>128</v>
      </c>
      <c r="F206" s="143" t="s">
        <v>891</v>
      </c>
      <c r="I206" s="144"/>
      <c r="L206" s="33"/>
      <c r="M206" s="184"/>
      <c r="N206" s="185"/>
      <c r="O206" s="185"/>
      <c r="P206" s="185"/>
      <c r="Q206" s="185"/>
      <c r="R206" s="185"/>
      <c r="S206" s="185"/>
      <c r="T206" s="186"/>
      <c r="AT206" s="18" t="s">
        <v>128</v>
      </c>
      <c r="AU206" s="18" t="s">
        <v>78</v>
      </c>
    </row>
    <row r="207" spans="2:65" s="1" customFormat="1" ht="6.9" customHeight="1" x14ac:dyDescent="0.2"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33"/>
    </row>
  </sheetData>
  <autoFilter ref="C85:K206" xr:uid="{00000000-0009-0000-0000-000004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400-000000000000}"/>
    <hyperlink ref="F96" r:id="rId2" xr:uid="{00000000-0004-0000-0400-000001000000}"/>
    <hyperlink ref="F102" r:id="rId3" xr:uid="{00000000-0004-0000-0400-000002000000}"/>
    <hyperlink ref="F107" r:id="rId4" xr:uid="{00000000-0004-0000-0400-000003000000}"/>
    <hyperlink ref="F110" r:id="rId5" xr:uid="{00000000-0004-0000-0400-000004000000}"/>
    <hyperlink ref="F113" r:id="rId6" xr:uid="{00000000-0004-0000-0400-000005000000}"/>
    <hyperlink ref="F118" r:id="rId7" xr:uid="{00000000-0004-0000-0400-000006000000}"/>
    <hyperlink ref="F121" r:id="rId8" xr:uid="{00000000-0004-0000-0400-000007000000}"/>
    <hyperlink ref="F124" r:id="rId9" xr:uid="{00000000-0004-0000-0400-000008000000}"/>
    <hyperlink ref="F127" r:id="rId10" xr:uid="{00000000-0004-0000-0400-000009000000}"/>
    <hyperlink ref="F134" r:id="rId11" xr:uid="{00000000-0004-0000-0400-00000A000000}"/>
    <hyperlink ref="F141" r:id="rId12" xr:uid="{00000000-0004-0000-0400-00000B000000}"/>
    <hyperlink ref="F145" r:id="rId13" xr:uid="{00000000-0004-0000-0400-00000C000000}"/>
    <hyperlink ref="F149" r:id="rId14" xr:uid="{00000000-0004-0000-0400-00000D000000}"/>
    <hyperlink ref="F154" r:id="rId15" xr:uid="{00000000-0004-0000-0400-00000E000000}"/>
    <hyperlink ref="F159" r:id="rId16" xr:uid="{00000000-0004-0000-0400-00000F000000}"/>
    <hyperlink ref="F164" r:id="rId17" xr:uid="{00000000-0004-0000-0400-000010000000}"/>
    <hyperlink ref="F168" r:id="rId18" xr:uid="{00000000-0004-0000-0400-000011000000}"/>
    <hyperlink ref="F173" r:id="rId19" xr:uid="{00000000-0004-0000-0400-000012000000}"/>
    <hyperlink ref="F188" r:id="rId20" xr:uid="{00000000-0004-0000-0400-000013000000}"/>
    <hyperlink ref="F192" r:id="rId21" xr:uid="{00000000-0004-0000-0400-000014000000}"/>
    <hyperlink ref="F198" r:id="rId22" xr:uid="{00000000-0004-0000-0400-000015000000}"/>
    <hyperlink ref="F202" r:id="rId23" xr:uid="{00000000-0004-0000-0400-000016000000}"/>
    <hyperlink ref="F204" r:id="rId24" xr:uid="{00000000-0004-0000-0400-000017000000}"/>
    <hyperlink ref="F206" r:id="rId25" xr:uid="{00000000-0004-0000-04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1"/>
  <sheetViews>
    <sheetView showGridLines="0" topLeftCell="A47" workbookViewId="0">
      <selection activeCell="K94" sqref="K94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77" t="s">
        <v>6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90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pans="2:46" ht="24.9" customHeight="1" x14ac:dyDescent="0.2">
      <c r="B4" s="21"/>
      <c r="D4" s="22" t="s">
        <v>91</v>
      </c>
      <c r="L4" s="21"/>
      <c r="M4" s="86" t="s">
        <v>11</v>
      </c>
      <c r="AT4" s="18" t="s">
        <v>4</v>
      </c>
    </row>
    <row r="5" spans="2:46" ht="6.9" customHeight="1" x14ac:dyDescent="0.2">
      <c r="B5" s="21"/>
      <c r="L5" s="21"/>
    </row>
    <row r="6" spans="2:46" ht="12" customHeight="1" x14ac:dyDescent="0.2">
      <c r="B6" s="21"/>
      <c r="D6" s="28" t="s">
        <v>17</v>
      </c>
      <c r="L6" s="21"/>
    </row>
    <row r="7" spans="2:46" ht="26.25" customHeight="1" x14ac:dyDescent="0.2">
      <c r="B7" s="21"/>
      <c r="E7" s="315" t="str">
        <f>'Rekapitulace stavby'!K6</f>
        <v>Jilemnice – prodloužení vodovodního řadu v ulici Ke Koupališti</v>
      </c>
      <c r="F7" s="316"/>
      <c r="G7" s="316"/>
      <c r="H7" s="316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305" t="s">
        <v>892</v>
      </c>
      <c r="F9" s="314"/>
      <c r="G9" s="314"/>
      <c r="H9" s="314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45449</v>
      </c>
      <c r="L12" s="33"/>
    </row>
    <row r="13" spans="2:46" s="1" customFormat="1" ht="10.8" customHeight="1" x14ac:dyDescent="0.2">
      <c r="B13" s="33"/>
      <c r="L13" s="33"/>
    </row>
    <row r="14" spans="2:46" s="1" customFormat="1" ht="12" customHeight="1" x14ac:dyDescent="0.2">
      <c r="B14" s="33"/>
      <c r="D14" s="28" t="s">
        <v>23</v>
      </c>
      <c r="I14" s="28" t="s">
        <v>24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 xml:space="preserve"> </v>
      </c>
      <c r="I15" s="28" t="s">
        <v>26</v>
      </c>
      <c r="J15" s="26" t="str">
        <f>IF('Rekapitulace stavby'!AN11="","",'Rekapitulace stavby'!AN11)</f>
        <v/>
      </c>
      <c r="L15" s="33"/>
    </row>
    <row r="16" spans="2:46" s="1" customFormat="1" ht="6.9" customHeight="1" x14ac:dyDescent="0.2">
      <c r="B16" s="33"/>
      <c r="L16" s="33"/>
    </row>
    <row r="17" spans="2:12" s="1" customFormat="1" ht="12" customHeight="1" x14ac:dyDescent="0.2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7" t="str">
        <f>'Rekapitulace stavby'!E14</f>
        <v>Vyplň údaj</v>
      </c>
      <c r="F18" s="289"/>
      <c r="G18" s="289"/>
      <c r="H18" s="289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 x14ac:dyDescent="0.2">
      <c r="B19" s="33"/>
      <c r="L19" s="33"/>
    </row>
    <row r="20" spans="2:12" s="1" customFormat="1" ht="12" customHeight="1" x14ac:dyDescent="0.2">
      <c r="B20" s="33"/>
      <c r="D20" s="28" t="s">
        <v>29</v>
      </c>
      <c r="I20" s="28" t="s">
        <v>24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 xml:space="preserve"> </v>
      </c>
      <c r="I21" s="28" t="s">
        <v>26</v>
      </c>
      <c r="J21" s="26" t="str">
        <f>IF('Rekapitulace stavby'!AN17="","",'Rekapitulace stavby'!AN17)</f>
        <v/>
      </c>
      <c r="L21" s="33"/>
    </row>
    <row r="22" spans="2:12" s="1" customFormat="1" ht="6.9" customHeight="1" x14ac:dyDescent="0.2">
      <c r="B22" s="33"/>
      <c r="L22" s="33"/>
    </row>
    <row r="23" spans="2:12" s="1" customFormat="1" ht="12" customHeight="1" x14ac:dyDescent="0.2">
      <c r="B23" s="33"/>
      <c r="D23" s="28" t="s">
        <v>31</v>
      </c>
      <c r="I23" s="28" t="s">
        <v>24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 x14ac:dyDescent="0.2">
      <c r="B25" s="33"/>
      <c r="L25" s="33"/>
    </row>
    <row r="26" spans="2:12" s="1" customFormat="1" ht="12" customHeight="1" x14ac:dyDescent="0.2">
      <c r="B26" s="33"/>
      <c r="D26" s="28" t="s">
        <v>32</v>
      </c>
      <c r="L26" s="33"/>
    </row>
    <row r="27" spans="2:12" s="7" customFormat="1" ht="16.5" customHeight="1" x14ac:dyDescent="0.2">
      <c r="B27" s="87"/>
      <c r="E27" s="292" t="s">
        <v>3</v>
      </c>
      <c r="F27" s="292"/>
      <c r="G27" s="292"/>
      <c r="H27" s="292"/>
      <c r="L27" s="87"/>
    </row>
    <row r="28" spans="2:12" s="1" customFormat="1" ht="6.9" customHeight="1" x14ac:dyDescent="0.2">
      <c r="B28" s="33"/>
      <c r="L28" s="33"/>
    </row>
    <row r="29" spans="2:12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34</v>
      </c>
      <c r="J30" s="64">
        <f>ROUND(J80, 2)</f>
        <v>100000</v>
      </c>
      <c r="L30" s="33"/>
    </row>
    <row r="31" spans="2:12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 x14ac:dyDescent="0.2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 x14ac:dyDescent="0.2">
      <c r="B33" s="33"/>
      <c r="D33" s="53" t="s">
        <v>38</v>
      </c>
      <c r="E33" s="28" t="s">
        <v>39</v>
      </c>
      <c r="F33" s="89">
        <f>ROUND((SUM(BE80:BE100)),  2)</f>
        <v>100000</v>
      </c>
      <c r="I33" s="90">
        <v>0.21</v>
      </c>
      <c r="J33" s="89">
        <f>ROUND(((SUM(BE80:BE100))*I33),  2)</f>
        <v>21000</v>
      </c>
      <c r="L33" s="33"/>
    </row>
    <row r="34" spans="2:12" s="1" customFormat="1" ht="14.4" customHeight="1" x14ac:dyDescent="0.2">
      <c r="B34" s="33"/>
      <c r="E34" s="28" t="s">
        <v>40</v>
      </c>
      <c r="F34" s="89">
        <f>ROUND((SUM(BF80:BF100)),  2)</f>
        <v>0</v>
      </c>
      <c r="I34" s="90">
        <v>0.15</v>
      </c>
      <c r="J34" s="89">
        <f>ROUND(((SUM(BF80:BF100))*I34),  2)</f>
        <v>0</v>
      </c>
      <c r="L34" s="33"/>
    </row>
    <row r="35" spans="2:12" s="1" customFormat="1" ht="14.4" hidden="1" customHeight="1" x14ac:dyDescent="0.2">
      <c r="B35" s="33"/>
      <c r="E35" s="28" t="s">
        <v>41</v>
      </c>
      <c r="F35" s="89">
        <f>ROUND((SUM(BG80:BG100)),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 x14ac:dyDescent="0.2">
      <c r="B36" s="33"/>
      <c r="E36" s="28" t="s">
        <v>42</v>
      </c>
      <c r="F36" s="89">
        <f>ROUND((SUM(BH80:BH100)),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 x14ac:dyDescent="0.2">
      <c r="B37" s="33"/>
      <c r="E37" s="28" t="s">
        <v>43</v>
      </c>
      <c r="F37" s="89">
        <f>ROUND((SUM(BI80:BI100)),  2)</f>
        <v>0</v>
      </c>
      <c r="I37" s="90">
        <v>0</v>
      </c>
      <c r="J37" s="89">
        <f>0</f>
        <v>0</v>
      </c>
      <c r="L37" s="33"/>
    </row>
    <row r="38" spans="2:12" s="1" customFormat="1" ht="6.9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44</v>
      </c>
      <c r="E39" s="55"/>
      <c r="F39" s="55"/>
      <c r="G39" s="93" t="s">
        <v>45</v>
      </c>
      <c r="H39" s="94" t="s">
        <v>46</v>
      </c>
      <c r="I39" s="55"/>
      <c r="J39" s="95">
        <f>SUM(J30:J37)</f>
        <v>121000</v>
      </c>
      <c r="K39" s="96"/>
      <c r="L39" s="33"/>
    </row>
    <row r="40" spans="2:12" s="1" customFormat="1" ht="14.4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 x14ac:dyDescent="0.2">
      <c r="B45" s="33"/>
      <c r="C45" s="22" t="s">
        <v>94</v>
      </c>
      <c r="L45" s="33"/>
    </row>
    <row r="46" spans="2:12" s="1" customFormat="1" ht="6.9" customHeight="1" x14ac:dyDescent="0.2">
      <c r="B46" s="33"/>
      <c r="L46" s="33"/>
    </row>
    <row r="47" spans="2:12" s="1" customFormat="1" ht="12" customHeight="1" x14ac:dyDescent="0.2">
      <c r="B47" s="33"/>
      <c r="C47" s="28" t="s">
        <v>17</v>
      </c>
      <c r="L47" s="33"/>
    </row>
    <row r="48" spans="2:12" s="1" customFormat="1" ht="26.25" customHeight="1" x14ac:dyDescent="0.2">
      <c r="B48" s="33"/>
      <c r="E48" s="315" t="str">
        <f>E7</f>
        <v>Jilemnice – prodloužení vodovodního řadu v ulici Ke Koupališti</v>
      </c>
      <c r="F48" s="316"/>
      <c r="G48" s="316"/>
      <c r="H48" s="316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305" t="str">
        <f>E9</f>
        <v>090 - Vedlejší a ostatní náklady</v>
      </c>
      <c r="F50" s="314"/>
      <c r="G50" s="314"/>
      <c r="H50" s="314"/>
      <c r="L50" s="33"/>
    </row>
    <row r="51" spans="2:47" s="1" customFormat="1" ht="6.9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>Jilemnice</v>
      </c>
      <c r="I52" s="28" t="s">
        <v>22</v>
      </c>
      <c r="J52" s="50">
        <f>IF(J12="","",J12)</f>
        <v>45449</v>
      </c>
      <c r="L52" s="33"/>
    </row>
    <row r="53" spans="2:47" s="1" customFormat="1" ht="6.9" customHeight="1" x14ac:dyDescent="0.2">
      <c r="B53" s="33"/>
      <c r="L53" s="33"/>
    </row>
    <row r="54" spans="2:47" s="1" customFormat="1" ht="15.15" customHeight="1" x14ac:dyDescent="0.2">
      <c r="B54" s="33"/>
      <c r="C54" s="28" t="s">
        <v>23</v>
      </c>
      <c r="F54" s="26" t="str">
        <f>E15</f>
        <v xml:space="preserve"> </v>
      </c>
      <c r="I54" s="28" t="s">
        <v>29</v>
      </c>
      <c r="J54" s="31" t="str">
        <f>E21</f>
        <v xml:space="preserve"> </v>
      </c>
      <c r="L54" s="33"/>
    </row>
    <row r="55" spans="2:47" s="1" customFormat="1" ht="15.15" customHeight="1" x14ac:dyDescent="0.2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8" customHeight="1" x14ac:dyDescent="0.2">
      <c r="B59" s="33"/>
      <c r="C59" s="99" t="s">
        <v>66</v>
      </c>
      <c r="J59" s="64">
        <f>J80</f>
        <v>100000</v>
      </c>
      <c r="L59" s="33"/>
      <c r="AU59" s="18" t="s">
        <v>97</v>
      </c>
    </row>
    <row r="60" spans="2:47" s="8" customFormat="1" ht="24.9" customHeight="1" x14ac:dyDescent="0.2">
      <c r="B60" s="100"/>
      <c r="D60" s="101" t="s">
        <v>893</v>
      </c>
      <c r="E60" s="102"/>
      <c r="F60" s="102"/>
      <c r="G60" s="102"/>
      <c r="H60" s="102"/>
      <c r="I60" s="102"/>
      <c r="J60" s="103">
        <f>J81</f>
        <v>100000</v>
      </c>
      <c r="L60" s="100"/>
    </row>
    <row r="61" spans="2:47" s="1" customFormat="1" ht="21.75" customHeight="1" x14ac:dyDescent="0.2">
      <c r="B61" s="33"/>
      <c r="L61" s="33"/>
    </row>
    <row r="62" spans="2:47" s="1" customFormat="1" ht="6.9" customHeight="1" x14ac:dyDescent="0.2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" customHeight="1" x14ac:dyDescent="0.2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" customHeight="1" x14ac:dyDescent="0.2">
      <c r="B67" s="33"/>
      <c r="C67" s="22" t="s">
        <v>104</v>
      </c>
      <c r="L67" s="33"/>
    </row>
    <row r="68" spans="2:63" s="1" customFormat="1" ht="6.9" customHeight="1" x14ac:dyDescent="0.2">
      <c r="B68" s="33"/>
      <c r="L68" s="33"/>
    </row>
    <row r="69" spans="2:63" s="1" customFormat="1" ht="12" customHeight="1" x14ac:dyDescent="0.2">
      <c r="B69" s="33"/>
      <c r="C69" s="28" t="s">
        <v>17</v>
      </c>
      <c r="L69" s="33"/>
    </row>
    <row r="70" spans="2:63" s="1" customFormat="1" ht="26.25" customHeight="1" x14ac:dyDescent="0.2">
      <c r="B70" s="33"/>
      <c r="E70" s="315" t="str">
        <f>E7</f>
        <v>Jilemnice – prodloužení vodovodního řadu v ulici Ke Koupališti</v>
      </c>
      <c r="F70" s="316"/>
      <c r="G70" s="316"/>
      <c r="H70" s="316"/>
      <c r="L70" s="33"/>
    </row>
    <row r="71" spans="2:63" s="1" customFormat="1" ht="12" customHeight="1" x14ac:dyDescent="0.2">
      <c r="B71" s="33"/>
      <c r="C71" s="28" t="s">
        <v>92</v>
      </c>
      <c r="L71" s="33"/>
    </row>
    <row r="72" spans="2:63" s="1" customFormat="1" ht="16.5" customHeight="1" x14ac:dyDescent="0.2">
      <c r="B72" s="33"/>
      <c r="E72" s="305" t="str">
        <f>E9</f>
        <v>090 - Vedlejší a ostatní náklady</v>
      </c>
      <c r="F72" s="314"/>
      <c r="G72" s="314"/>
      <c r="H72" s="314"/>
      <c r="L72" s="33"/>
    </row>
    <row r="73" spans="2:63" s="1" customFormat="1" ht="6.9" customHeight="1" x14ac:dyDescent="0.2">
      <c r="B73" s="33"/>
      <c r="L73" s="33"/>
    </row>
    <row r="74" spans="2:63" s="1" customFormat="1" ht="12" customHeight="1" x14ac:dyDescent="0.2">
      <c r="B74" s="33"/>
      <c r="C74" s="28" t="s">
        <v>20</v>
      </c>
      <c r="F74" s="26" t="str">
        <f>F12</f>
        <v>Jilemnice</v>
      </c>
      <c r="I74" s="28" t="s">
        <v>22</v>
      </c>
      <c r="J74" s="50">
        <f>IF(J12="","",J12)</f>
        <v>45449</v>
      </c>
      <c r="L74" s="33"/>
    </row>
    <row r="75" spans="2:63" s="1" customFormat="1" ht="6.9" customHeight="1" x14ac:dyDescent="0.2">
      <c r="B75" s="33"/>
      <c r="L75" s="33"/>
    </row>
    <row r="76" spans="2:63" s="1" customFormat="1" ht="15.15" customHeight="1" x14ac:dyDescent="0.2">
      <c r="B76" s="33"/>
      <c r="C76" s="28" t="s">
        <v>23</v>
      </c>
      <c r="F76" s="26" t="str">
        <f>E15</f>
        <v xml:space="preserve"> </v>
      </c>
      <c r="I76" s="28" t="s">
        <v>29</v>
      </c>
      <c r="J76" s="31" t="str">
        <f>E21</f>
        <v xml:space="preserve"> </v>
      </c>
      <c r="L76" s="33"/>
    </row>
    <row r="77" spans="2:63" s="1" customFormat="1" ht="15.15" customHeight="1" x14ac:dyDescent="0.2">
      <c r="B77" s="33"/>
      <c r="C77" s="28" t="s">
        <v>27</v>
      </c>
      <c r="F77" s="26" t="str">
        <f>IF(E18="","",E18)</f>
        <v>Vyplň údaj</v>
      </c>
      <c r="I77" s="28" t="s">
        <v>31</v>
      </c>
      <c r="J77" s="31" t="str">
        <f>E24</f>
        <v xml:space="preserve"> </v>
      </c>
      <c r="L77" s="33"/>
    </row>
    <row r="78" spans="2:63" s="1" customFormat="1" ht="10.35" customHeight="1" x14ac:dyDescent="0.2">
      <c r="B78" s="33"/>
      <c r="L78" s="33"/>
    </row>
    <row r="79" spans="2:63" s="10" customFormat="1" ht="29.25" customHeight="1" x14ac:dyDescent="0.2">
      <c r="B79" s="108"/>
      <c r="C79" s="109" t="s">
        <v>105</v>
      </c>
      <c r="D79" s="110" t="s">
        <v>53</v>
      </c>
      <c r="E79" s="110" t="s">
        <v>49</v>
      </c>
      <c r="F79" s="110" t="s">
        <v>50</v>
      </c>
      <c r="G79" s="110" t="s">
        <v>106</v>
      </c>
      <c r="H79" s="110" t="s">
        <v>107</v>
      </c>
      <c r="I79" s="110" t="s">
        <v>108</v>
      </c>
      <c r="J79" s="110" t="s">
        <v>96</v>
      </c>
      <c r="K79" s="111" t="s">
        <v>109</v>
      </c>
      <c r="L79" s="108"/>
      <c r="M79" s="57" t="s">
        <v>3</v>
      </c>
      <c r="N79" s="58" t="s">
        <v>38</v>
      </c>
      <c r="O79" s="58" t="s">
        <v>110</v>
      </c>
      <c r="P79" s="58" t="s">
        <v>111</v>
      </c>
      <c r="Q79" s="58" t="s">
        <v>112</v>
      </c>
      <c r="R79" s="58" t="s">
        <v>113</v>
      </c>
      <c r="S79" s="58" t="s">
        <v>114</v>
      </c>
      <c r="T79" s="59" t="s">
        <v>115</v>
      </c>
    </row>
    <row r="80" spans="2:63" s="1" customFormat="1" ht="22.8" customHeight="1" x14ac:dyDescent="0.3">
      <c r="B80" s="33"/>
      <c r="C80" s="62" t="s">
        <v>116</v>
      </c>
      <c r="J80" s="112">
        <f>BK80</f>
        <v>100000</v>
      </c>
      <c r="L80" s="33"/>
      <c r="M80" s="60"/>
      <c r="N80" s="51"/>
      <c r="O80" s="51"/>
      <c r="P80" s="113">
        <f>P81</f>
        <v>0</v>
      </c>
      <c r="Q80" s="51"/>
      <c r="R80" s="113">
        <f>R81</f>
        <v>0</v>
      </c>
      <c r="S80" s="51"/>
      <c r="T80" s="114">
        <f>T81</f>
        <v>0</v>
      </c>
      <c r="AT80" s="18" t="s">
        <v>67</v>
      </c>
      <c r="AU80" s="18" t="s">
        <v>97</v>
      </c>
      <c r="BK80" s="115">
        <f>BK81</f>
        <v>100000</v>
      </c>
    </row>
    <row r="81" spans="2:65" s="11" customFormat="1" ht="25.95" customHeight="1" x14ac:dyDescent="0.25">
      <c r="B81" s="116"/>
      <c r="D81" s="117" t="s">
        <v>67</v>
      </c>
      <c r="E81" s="118" t="s">
        <v>894</v>
      </c>
      <c r="F81" s="118" t="s">
        <v>895</v>
      </c>
      <c r="I81" s="119"/>
      <c r="J81" s="120">
        <f>BK81</f>
        <v>100000</v>
      </c>
      <c r="L81" s="116"/>
      <c r="M81" s="121"/>
      <c r="P81" s="122">
        <f>SUM(P82:P100)</f>
        <v>0</v>
      </c>
      <c r="R81" s="122">
        <f>SUM(R82:R100)</f>
        <v>0</v>
      </c>
      <c r="T81" s="123">
        <f>SUM(T82:T100)</f>
        <v>0</v>
      </c>
      <c r="AR81" s="117" t="s">
        <v>76</v>
      </c>
      <c r="AT81" s="124" t="s">
        <v>67</v>
      </c>
      <c r="AU81" s="124" t="s">
        <v>68</v>
      </c>
      <c r="AY81" s="117" t="s">
        <v>119</v>
      </c>
      <c r="BK81" s="125">
        <f>SUM(BK82:BK100)</f>
        <v>100000</v>
      </c>
    </row>
    <row r="82" spans="2:65" s="1" customFormat="1" ht="21.75" customHeight="1" x14ac:dyDescent="0.2">
      <c r="B82" s="128"/>
      <c r="C82" s="129" t="s">
        <v>76</v>
      </c>
      <c r="D82" s="129" t="s">
        <v>121</v>
      </c>
      <c r="E82" s="130" t="s">
        <v>896</v>
      </c>
      <c r="F82" s="131" t="s">
        <v>897</v>
      </c>
      <c r="G82" s="132" t="s">
        <v>881</v>
      </c>
      <c r="H82" s="133">
        <v>1</v>
      </c>
      <c r="I82" s="134"/>
      <c r="J82" s="135">
        <f t="shared" ref="J82:J100" si="0">ROUND(I82*H82,2)</f>
        <v>0</v>
      </c>
      <c r="K82" s="131" t="s">
        <v>3</v>
      </c>
      <c r="L82" s="33"/>
      <c r="M82" s="136" t="s">
        <v>3</v>
      </c>
      <c r="N82" s="137" t="s">
        <v>39</v>
      </c>
      <c r="P82" s="138">
        <f t="shared" ref="P82:P100" si="1">O82*H82</f>
        <v>0</v>
      </c>
      <c r="Q82" s="138">
        <v>0</v>
      </c>
      <c r="R82" s="138">
        <f t="shared" ref="R82:R100" si="2">Q82*H82</f>
        <v>0</v>
      </c>
      <c r="S82" s="138">
        <v>0</v>
      </c>
      <c r="T82" s="139">
        <f t="shared" ref="T82:T100" si="3">S82*H82</f>
        <v>0</v>
      </c>
      <c r="AR82" s="140" t="s">
        <v>126</v>
      </c>
      <c r="AT82" s="140" t="s">
        <v>121</v>
      </c>
      <c r="AU82" s="140" t="s">
        <v>76</v>
      </c>
      <c r="AY82" s="18" t="s">
        <v>119</v>
      </c>
      <c r="BE82" s="141">
        <f t="shared" ref="BE82:BE100" si="4">IF(N82="základní",J82,0)</f>
        <v>0</v>
      </c>
      <c r="BF82" s="141">
        <f t="shared" ref="BF82:BF100" si="5">IF(N82="snížená",J82,0)</f>
        <v>0</v>
      </c>
      <c r="BG82" s="141">
        <f t="shared" ref="BG82:BG100" si="6">IF(N82="zákl. přenesená",J82,0)</f>
        <v>0</v>
      </c>
      <c r="BH82" s="141">
        <f t="shared" ref="BH82:BH100" si="7">IF(N82="sníž. přenesená",J82,0)</f>
        <v>0</v>
      </c>
      <c r="BI82" s="141">
        <f t="shared" ref="BI82:BI100" si="8">IF(N82="nulová",J82,0)</f>
        <v>0</v>
      </c>
      <c r="BJ82" s="18" t="s">
        <v>76</v>
      </c>
      <c r="BK82" s="141">
        <f t="shared" ref="BK82:BK100" si="9">ROUND(I82*H82,2)</f>
        <v>0</v>
      </c>
      <c r="BL82" s="18" t="s">
        <v>126</v>
      </c>
      <c r="BM82" s="140" t="s">
        <v>898</v>
      </c>
    </row>
    <row r="83" spans="2:65" s="1" customFormat="1" ht="16.5" customHeight="1" x14ac:dyDescent="0.2">
      <c r="B83" s="128"/>
      <c r="C83" s="129" t="s">
        <v>78</v>
      </c>
      <c r="D83" s="129" t="s">
        <v>121</v>
      </c>
      <c r="E83" s="130" t="s">
        <v>899</v>
      </c>
      <c r="F83" s="131" t="s">
        <v>900</v>
      </c>
      <c r="G83" s="132" t="s">
        <v>881</v>
      </c>
      <c r="H83" s="133">
        <v>1</v>
      </c>
      <c r="I83" s="134"/>
      <c r="J83" s="135">
        <f t="shared" si="0"/>
        <v>0</v>
      </c>
      <c r="K83" s="131" t="s">
        <v>3</v>
      </c>
      <c r="L83" s="33"/>
      <c r="M83" s="136" t="s">
        <v>3</v>
      </c>
      <c r="N83" s="137" t="s">
        <v>39</v>
      </c>
      <c r="P83" s="138">
        <f t="shared" si="1"/>
        <v>0</v>
      </c>
      <c r="Q83" s="138">
        <v>0</v>
      </c>
      <c r="R83" s="138">
        <f t="shared" si="2"/>
        <v>0</v>
      </c>
      <c r="S83" s="138">
        <v>0</v>
      </c>
      <c r="T83" s="139">
        <f t="shared" si="3"/>
        <v>0</v>
      </c>
      <c r="AR83" s="140" t="s">
        <v>126</v>
      </c>
      <c r="AT83" s="140" t="s">
        <v>121</v>
      </c>
      <c r="AU83" s="140" t="s">
        <v>76</v>
      </c>
      <c r="AY83" s="18" t="s">
        <v>119</v>
      </c>
      <c r="BE83" s="141">
        <f t="shared" si="4"/>
        <v>0</v>
      </c>
      <c r="BF83" s="141">
        <f t="shared" si="5"/>
        <v>0</v>
      </c>
      <c r="BG83" s="141">
        <f t="shared" si="6"/>
        <v>0</v>
      </c>
      <c r="BH83" s="141">
        <f t="shared" si="7"/>
        <v>0</v>
      </c>
      <c r="BI83" s="141">
        <f t="shared" si="8"/>
        <v>0</v>
      </c>
      <c r="BJ83" s="18" t="s">
        <v>76</v>
      </c>
      <c r="BK83" s="141">
        <f t="shared" si="9"/>
        <v>0</v>
      </c>
      <c r="BL83" s="18" t="s">
        <v>126</v>
      </c>
      <c r="BM83" s="140" t="s">
        <v>901</v>
      </c>
    </row>
    <row r="84" spans="2:65" s="1" customFormat="1" ht="16.5" customHeight="1" x14ac:dyDescent="0.2">
      <c r="B84" s="128"/>
      <c r="C84" s="129" t="s">
        <v>139</v>
      </c>
      <c r="D84" s="129" t="s">
        <v>121</v>
      </c>
      <c r="E84" s="130" t="s">
        <v>902</v>
      </c>
      <c r="F84" s="131" t="s">
        <v>903</v>
      </c>
      <c r="G84" s="132" t="s">
        <v>881</v>
      </c>
      <c r="H84" s="133">
        <v>1</v>
      </c>
      <c r="I84" s="134"/>
      <c r="J84" s="135">
        <f t="shared" si="0"/>
        <v>0</v>
      </c>
      <c r="K84" s="131" t="s">
        <v>3</v>
      </c>
      <c r="L84" s="33"/>
      <c r="M84" s="136" t="s">
        <v>3</v>
      </c>
      <c r="N84" s="137" t="s">
        <v>39</v>
      </c>
      <c r="P84" s="138">
        <f t="shared" si="1"/>
        <v>0</v>
      </c>
      <c r="Q84" s="138">
        <v>0</v>
      </c>
      <c r="R84" s="138">
        <f t="shared" si="2"/>
        <v>0</v>
      </c>
      <c r="S84" s="138">
        <v>0</v>
      </c>
      <c r="T84" s="139">
        <f t="shared" si="3"/>
        <v>0</v>
      </c>
      <c r="AR84" s="140" t="s">
        <v>126</v>
      </c>
      <c r="AT84" s="140" t="s">
        <v>121</v>
      </c>
      <c r="AU84" s="140" t="s">
        <v>76</v>
      </c>
      <c r="AY84" s="18" t="s">
        <v>119</v>
      </c>
      <c r="BE84" s="141">
        <f t="shared" si="4"/>
        <v>0</v>
      </c>
      <c r="BF84" s="141">
        <f t="shared" si="5"/>
        <v>0</v>
      </c>
      <c r="BG84" s="141">
        <f t="shared" si="6"/>
        <v>0</v>
      </c>
      <c r="BH84" s="141">
        <f t="shared" si="7"/>
        <v>0</v>
      </c>
      <c r="BI84" s="141">
        <f t="shared" si="8"/>
        <v>0</v>
      </c>
      <c r="BJ84" s="18" t="s">
        <v>76</v>
      </c>
      <c r="BK84" s="141">
        <f t="shared" si="9"/>
        <v>0</v>
      </c>
      <c r="BL84" s="18" t="s">
        <v>126</v>
      </c>
      <c r="BM84" s="140" t="s">
        <v>904</v>
      </c>
    </row>
    <row r="85" spans="2:65" s="1" customFormat="1" ht="16.5" customHeight="1" x14ac:dyDescent="0.2">
      <c r="B85" s="128"/>
      <c r="C85" s="129" t="s">
        <v>126</v>
      </c>
      <c r="D85" s="129" t="s">
        <v>121</v>
      </c>
      <c r="E85" s="130" t="s">
        <v>905</v>
      </c>
      <c r="F85" s="131" t="s">
        <v>906</v>
      </c>
      <c r="G85" s="132" t="s">
        <v>881</v>
      </c>
      <c r="H85" s="133">
        <v>1</v>
      </c>
      <c r="I85" s="134"/>
      <c r="J85" s="135">
        <f t="shared" si="0"/>
        <v>0</v>
      </c>
      <c r="K85" s="131" t="s">
        <v>3</v>
      </c>
      <c r="L85" s="33"/>
      <c r="M85" s="136" t="s">
        <v>3</v>
      </c>
      <c r="N85" s="137" t="s">
        <v>39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126</v>
      </c>
      <c r="AT85" s="140" t="s">
        <v>121</v>
      </c>
      <c r="AU85" s="140" t="s">
        <v>76</v>
      </c>
      <c r="AY85" s="18" t="s">
        <v>119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8" t="s">
        <v>76</v>
      </c>
      <c r="BK85" s="141">
        <f t="shared" si="9"/>
        <v>0</v>
      </c>
      <c r="BL85" s="18" t="s">
        <v>126</v>
      </c>
      <c r="BM85" s="140" t="s">
        <v>907</v>
      </c>
    </row>
    <row r="86" spans="2:65" s="1" customFormat="1" ht="16.5" customHeight="1" x14ac:dyDescent="0.2">
      <c r="B86" s="128"/>
      <c r="C86" s="129" t="s">
        <v>152</v>
      </c>
      <c r="D86" s="129" t="s">
        <v>121</v>
      </c>
      <c r="E86" s="130" t="s">
        <v>908</v>
      </c>
      <c r="F86" s="131" t="s">
        <v>909</v>
      </c>
      <c r="G86" s="132" t="s">
        <v>881</v>
      </c>
      <c r="H86" s="133">
        <v>1</v>
      </c>
      <c r="I86" s="134"/>
      <c r="J86" s="135">
        <f t="shared" si="0"/>
        <v>0</v>
      </c>
      <c r="K86" s="131" t="s">
        <v>3</v>
      </c>
      <c r="L86" s="33"/>
      <c r="M86" s="136" t="s">
        <v>3</v>
      </c>
      <c r="N86" s="137" t="s">
        <v>39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126</v>
      </c>
      <c r="AT86" s="140" t="s">
        <v>121</v>
      </c>
      <c r="AU86" s="140" t="s">
        <v>76</v>
      </c>
      <c r="AY86" s="18" t="s">
        <v>119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8" t="s">
        <v>76</v>
      </c>
      <c r="BK86" s="141">
        <f t="shared" si="9"/>
        <v>0</v>
      </c>
      <c r="BL86" s="18" t="s">
        <v>126</v>
      </c>
      <c r="BM86" s="140" t="s">
        <v>910</v>
      </c>
    </row>
    <row r="87" spans="2:65" s="1" customFormat="1" ht="16.5" customHeight="1" x14ac:dyDescent="0.2">
      <c r="B87" s="128"/>
      <c r="C87" s="129" t="s">
        <v>165</v>
      </c>
      <c r="D87" s="129" t="s">
        <v>121</v>
      </c>
      <c r="E87" s="130" t="s">
        <v>911</v>
      </c>
      <c r="F87" s="131" t="s">
        <v>912</v>
      </c>
      <c r="G87" s="132" t="s">
        <v>881</v>
      </c>
      <c r="H87" s="133">
        <v>1</v>
      </c>
      <c r="I87" s="134"/>
      <c r="J87" s="135">
        <f t="shared" si="0"/>
        <v>0</v>
      </c>
      <c r="K87" s="131" t="s">
        <v>3</v>
      </c>
      <c r="L87" s="33"/>
      <c r="M87" s="136" t="s">
        <v>3</v>
      </c>
      <c r="N87" s="137" t="s">
        <v>39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126</v>
      </c>
      <c r="AT87" s="140" t="s">
        <v>121</v>
      </c>
      <c r="AU87" s="140" t="s">
        <v>76</v>
      </c>
      <c r="AY87" s="18" t="s">
        <v>119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8" t="s">
        <v>76</v>
      </c>
      <c r="BK87" s="141">
        <f t="shared" si="9"/>
        <v>0</v>
      </c>
      <c r="BL87" s="18" t="s">
        <v>126</v>
      </c>
      <c r="BM87" s="140" t="s">
        <v>913</v>
      </c>
    </row>
    <row r="88" spans="2:65" s="1" customFormat="1" ht="16.5" customHeight="1" x14ac:dyDescent="0.2">
      <c r="B88" s="128"/>
      <c r="C88" s="129" t="s">
        <v>176</v>
      </c>
      <c r="D88" s="129" t="s">
        <v>121</v>
      </c>
      <c r="E88" s="130" t="s">
        <v>914</v>
      </c>
      <c r="F88" s="131" t="s">
        <v>915</v>
      </c>
      <c r="G88" s="132" t="s">
        <v>881</v>
      </c>
      <c r="H88" s="133">
        <v>1</v>
      </c>
      <c r="I88" s="134"/>
      <c r="J88" s="135">
        <f t="shared" si="0"/>
        <v>0</v>
      </c>
      <c r="K88" s="131" t="s">
        <v>3</v>
      </c>
      <c r="L88" s="33"/>
      <c r="M88" s="136" t="s">
        <v>3</v>
      </c>
      <c r="N88" s="137" t="s">
        <v>39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126</v>
      </c>
      <c r="AT88" s="140" t="s">
        <v>121</v>
      </c>
      <c r="AU88" s="140" t="s">
        <v>76</v>
      </c>
      <c r="AY88" s="18" t="s">
        <v>119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8" t="s">
        <v>76</v>
      </c>
      <c r="BK88" s="141">
        <f t="shared" si="9"/>
        <v>0</v>
      </c>
      <c r="BL88" s="18" t="s">
        <v>126</v>
      </c>
      <c r="BM88" s="140" t="s">
        <v>916</v>
      </c>
    </row>
    <row r="89" spans="2:65" s="1" customFormat="1" ht="16.5" customHeight="1" x14ac:dyDescent="0.2">
      <c r="B89" s="128"/>
      <c r="C89" s="129" t="s">
        <v>187</v>
      </c>
      <c r="D89" s="129" t="s">
        <v>121</v>
      </c>
      <c r="E89" s="130" t="s">
        <v>917</v>
      </c>
      <c r="F89" s="131" t="s">
        <v>918</v>
      </c>
      <c r="G89" s="132" t="s">
        <v>881</v>
      </c>
      <c r="H89" s="133">
        <v>1</v>
      </c>
      <c r="I89" s="134"/>
      <c r="J89" s="135">
        <f t="shared" si="0"/>
        <v>0</v>
      </c>
      <c r="K89" s="131" t="s">
        <v>3</v>
      </c>
      <c r="L89" s="33"/>
      <c r="M89" s="136" t="s">
        <v>3</v>
      </c>
      <c r="N89" s="137" t="s">
        <v>39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126</v>
      </c>
      <c r="AT89" s="140" t="s">
        <v>121</v>
      </c>
      <c r="AU89" s="140" t="s">
        <v>76</v>
      </c>
      <c r="AY89" s="18" t="s">
        <v>119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8" t="s">
        <v>76</v>
      </c>
      <c r="BK89" s="141">
        <f t="shared" si="9"/>
        <v>0</v>
      </c>
      <c r="BL89" s="18" t="s">
        <v>126</v>
      </c>
      <c r="BM89" s="140" t="s">
        <v>919</v>
      </c>
    </row>
    <row r="90" spans="2:65" s="1" customFormat="1" ht="16.5" customHeight="1" x14ac:dyDescent="0.2">
      <c r="B90" s="128"/>
      <c r="C90" s="129" t="s">
        <v>234</v>
      </c>
      <c r="D90" s="129" t="s">
        <v>121</v>
      </c>
      <c r="E90" s="130" t="s">
        <v>920</v>
      </c>
      <c r="F90" s="131" t="s">
        <v>1139</v>
      </c>
      <c r="G90" s="132" t="s">
        <v>881</v>
      </c>
      <c r="H90" s="133">
        <v>1</v>
      </c>
      <c r="I90" s="134">
        <v>100000</v>
      </c>
      <c r="J90" s="135">
        <f t="shared" si="0"/>
        <v>100000</v>
      </c>
      <c r="K90" s="131" t="s">
        <v>3</v>
      </c>
      <c r="L90" s="33"/>
      <c r="M90" s="136" t="s">
        <v>3</v>
      </c>
      <c r="N90" s="137" t="s">
        <v>39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126</v>
      </c>
      <c r="AT90" s="140" t="s">
        <v>121</v>
      </c>
      <c r="AU90" s="140" t="s">
        <v>76</v>
      </c>
      <c r="AY90" s="18" t="s">
        <v>119</v>
      </c>
      <c r="BE90" s="141">
        <f t="shared" si="4"/>
        <v>100000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8" t="s">
        <v>76</v>
      </c>
      <c r="BK90" s="141">
        <f t="shared" si="9"/>
        <v>100000</v>
      </c>
      <c r="BL90" s="18" t="s">
        <v>126</v>
      </c>
      <c r="BM90" s="140" t="s">
        <v>921</v>
      </c>
    </row>
    <row r="91" spans="2:65" s="1" customFormat="1" ht="37.799999999999997" customHeight="1" x14ac:dyDescent="0.2">
      <c r="B91" s="128"/>
      <c r="C91" s="129" t="s">
        <v>194</v>
      </c>
      <c r="D91" s="129" t="s">
        <v>121</v>
      </c>
      <c r="E91" s="130" t="s">
        <v>922</v>
      </c>
      <c r="F91" s="131" t="s">
        <v>923</v>
      </c>
      <c r="G91" s="132" t="s">
        <v>881</v>
      </c>
      <c r="H91" s="133">
        <v>1</v>
      </c>
      <c r="I91" s="134"/>
      <c r="J91" s="135">
        <f t="shared" si="0"/>
        <v>0</v>
      </c>
      <c r="K91" s="131" t="s">
        <v>3</v>
      </c>
      <c r="L91" s="33"/>
      <c r="M91" s="136" t="s">
        <v>3</v>
      </c>
      <c r="N91" s="137" t="s">
        <v>39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126</v>
      </c>
      <c r="AT91" s="140" t="s">
        <v>121</v>
      </c>
      <c r="AU91" s="140" t="s">
        <v>76</v>
      </c>
      <c r="AY91" s="18" t="s">
        <v>119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76</v>
      </c>
      <c r="BK91" s="141">
        <f t="shared" si="9"/>
        <v>0</v>
      </c>
      <c r="BL91" s="18" t="s">
        <v>126</v>
      </c>
      <c r="BM91" s="140" t="s">
        <v>924</v>
      </c>
    </row>
    <row r="92" spans="2:65" s="1" customFormat="1" ht="21.75" customHeight="1" x14ac:dyDescent="0.2">
      <c r="B92" s="128"/>
      <c r="C92" s="129" t="s">
        <v>200</v>
      </c>
      <c r="D92" s="129" t="s">
        <v>121</v>
      </c>
      <c r="E92" s="130" t="s">
        <v>925</v>
      </c>
      <c r="F92" s="131" t="s">
        <v>926</v>
      </c>
      <c r="G92" s="132" t="s">
        <v>881</v>
      </c>
      <c r="H92" s="133">
        <v>1</v>
      </c>
      <c r="I92" s="134"/>
      <c r="J92" s="135">
        <f t="shared" si="0"/>
        <v>0</v>
      </c>
      <c r="K92" s="131" t="s">
        <v>3</v>
      </c>
      <c r="L92" s="33"/>
      <c r="M92" s="136" t="s">
        <v>3</v>
      </c>
      <c r="N92" s="137" t="s">
        <v>39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126</v>
      </c>
      <c r="AT92" s="140" t="s">
        <v>121</v>
      </c>
      <c r="AU92" s="140" t="s">
        <v>76</v>
      </c>
      <c r="AY92" s="18" t="s">
        <v>119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76</v>
      </c>
      <c r="BK92" s="141">
        <f t="shared" si="9"/>
        <v>0</v>
      </c>
      <c r="BL92" s="18" t="s">
        <v>126</v>
      </c>
      <c r="BM92" s="140" t="s">
        <v>927</v>
      </c>
    </row>
    <row r="93" spans="2:65" s="1" customFormat="1" ht="24.15" customHeight="1" x14ac:dyDescent="0.2">
      <c r="B93" s="128"/>
      <c r="C93" s="129" t="s">
        <v>206</v>
      </c>
      <c r="D93" s="129" t="s">
        <v>121</v>
      </c>
      <c r="E93" s="130" t="s">
        <v>928</v>
      </c>
      <c r="F93" s="131" t="s">
        <v>929</v>
      </c>
      <c r="G93" s="132" t="s">
        <v>881</v>
      </c>
      <c r="H93" s="133">
        <v>1</v>
      </c>
      <c r="I93" s="134"/>
      <c r="J93" s="135">
        <f t="shared" si="0"/>
        <v>0</v>
      </c>
      <c r="K93" s="131" t="s">
        <v>3</v>
      </c>
      <c r="L93" s="33"/>
      <c r="M93" s="136" t="s">
        <v>3</v>
      </c>
      <c r="N93" s="137" t="s">
        <v>39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126</v>
      </c>
      <c r="AT93" s="140" t="s">
        <v>121</v>
      </c>
      <c r="AU93" s="140" t="s">
        <v>76</v>
      </c>
      <c r="AY93" s="18" t="s">
        <v>119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76</v>
      </c>
      <c r="BK93" s="141">
        <f t="shared" si="9"/>
        <v>0</v>
      </c>
      <c r="BL93" s="18" t="s">
        <v>126</v>
      </c>
      <c r="BM93" s="140" t="s">
        <v>930</v>
      </c>
    </row>
    <row r="94" spans="2:65" s="1" customFormat="1" ht="16.5" customHeight="1" x14ac:dyDescent="0.2">
      <c r="B94" s="128"/>
      <c r="C94" s="129" t="s">
        <v>243</v>
      </c>
      <c r="D94" s="129" t="s">
        <v>121</v>
      </c>
      <c r="E94" s="130" t="s">
        <v>931</v>
      </c>
      <c r="F94" s="131" t="s">
        <v>932</v>
      </c>
      <c r="G94" s="132" t="s">
        <v>881</v>
      </c>
      <c r="H94" s="133">
        <v>1</v>
      </c>
      <c r="I94" s="134"/>
      <c r="J94" s="135">
        <f t="shared" si="0"/>
        <v>0</v>
      </c>
      <c r="K94" s="131" t="s">
        <v>3</v>
      </c>
      <c r="L94" s="33"/>
      <c r="M94" s="136" t="s">
        <v>3</v>
      </c>
      <c r="N94" s="137" t="s">
        <v>39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126</v>
      </c>
      <c r="AT94" s="140" t="s">
        <v>121</v>
      </c>
      <c r="AU94" s="140" t="s">
        <v>76</v>
      </c>
      <c r="AY94" s="18" t="s">
        <v>119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76</v>
      </c>
      <c r="BK94" s="141">
        <f t="shared" si="9"/>
        <v>0</v>
      </c>
      <c r="BL94" s="18" t="s">
        <v>126</v>
      </c>
      <c r="BM94" s="140" t="s">
        <v>933</v>
      </c>
    </row>
    <row r="95" spans="2:65" s="1" customFormat="1" ht="16.5" customHeight="1" x14ac:dyDescent="0.2">
      <c r="B95" s="128"/>
      <c r="C95" s="129" t="s">
        <v>250</v>
      </c>
      <c r="D95" s="129" t="s">
        <v>121</v>
      </c>
      <c r="E95" s="130" t="s">
        <v>934</v>
      </c>
      <c r="F95" s="131" t="s">
        <v>935</v>
      </c>
      <c r="G95" s="132" t="s">
        <v>881</v>
      </c>
      <c r="H95" s="133">
        <v>1</v>
      </c>
      <c r="I95" s="134"/>
      <c r="J95" s="135">
        <f t="shared" si="0"/>
        <v>0</v>
      </c>
      <c r="K95" s="131" t="s">
        <v>3</v>
      </c>
      <c r="L95" s="33"/>
      <c r="M95" s="136" t="s">
        <v>3</v>
      </c>
      <c r="N95" s="137" t="s">
        <v>39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126</v>
      </c>
      <c r="AT95" s="140" t="s">
        <v>121</v>
      </c>
      <c r="AU95" s="140" t="s">
        <v>76</v>
      </c>
      <c r="AY95" s="18" t="s">
        <v>119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76</v>
      </c>
      <c r="BK95" s="141">
        <f t="shared" si="9"/>
        <v>0</v>
      </c>
      <c r="BL95" s="18" t="s">
        <v>126</v>
      </c>
      <c r="BM95" s="140" t="s">
        <v>936</v>
      </c>
    </row>
    <row r="96" spans="2:65" s="1" customFormat="1" ht="16.5" customHeight="1" x14ac:dyDescent="0.2">
      <c r="B96" s="128"/>
      <c r="C96" s="129" t="s">
        <v>212</v>
      </c>
      <c r="D96" s="129" t="s">
        <v>121</v>
      </c>
      <c r="E96" s="130" t="s">
        <v>937</v>
      </c>
      <c r="F96" s="131" t="s">
        <v>938</v>
      </c>
      <c r="G96" s="132" t="s">
        <v>881</v>
      </c>
      <c r="H96" s="133">
        <v>1</v>
      </c>
      <c r="I96" s="134"/>
      <c r="J96" s="135">
        <f t="shared" si="0"/>
        <v>0</v>
      </c>
      <c r="K96" s="131" t="s">
        <v>3</v>
      </c>
      <c r="L96" s="33"/>
      <c r="M96" s="136" t="s">
        <v>3</v>
      </c>
      <c r="N96" s="137" t="s">
        <v>39</v>
      </c>
      <c r="P96" s="138">
        <f t="shared" si="1"/>
        <v>0</v>
      </c>
      <c r="Q96" s="138">
        <v>0</v>
      </c>
      <c r="R96" s="138">
        <f t="shared" si="2"/>
        <v>0</v>
      </c>
      <c r="S96" s="138">
        <v>0</v>
      </c>
      <c r="T96" s="139">
        <f t="shared" si="3"/>
        <v>0</v>
      </c>
      <c r="AR96" s="140" t="s">
        <v>126</v>
      </c>
      <c r="AT96" s="140" t="s">
        <v>121</v>
      </c>
      <c r="AU96" s="140" t="s">
        <v>76</v>
      </c>
      <c r="AY96" s="18" t="s">
        <v>119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76</v>
      </c>
      <c r="BK96" s="141">
        <f t="shared" si="9"/>
        <v>0</v>
      </c>
      <c r="BL96" s="18" t="s">
        <v>126</v>
      </c>
      <c r="BM96" s="140" t="s">
        <v>939</v>
      </c>
    </row>
    <row r="97" spans="2:65" s="1" customFormat="1" ht="16.5" customHeight="1" x14ac:dyDescent="0.2">
      <c r="B97" s="128"/>
      <c r="C97" s="129" t="s">
        <v>217</v>
      </c>
      <c r="D97" s="129" t="s">
        <v>121</v>
      </c>
      <c r="E97" s="130" t="s">
        <v>940</v>
      </c>
      <c r="F97" s="131" t="s">
        <v>941</v>
      </c>
      <c r="G97" s="132" t="s">
        <v>881</v>
      </c>
      <c r="H97" s="133">
        <v>1</v>
      </c>
      <c r="I97" s="134"/>
      <c r="J97" s="135">
        <f t="shared" si="0"/>
        <v>0</v>
      </c>
      <c r="K97" s="131" t="s">
        <v>3</v>
      </c>
      <c r="L97" s="33"/>
      <c r="M97" s="136" t="s">
        <v>3</v>
      </c>
      <c r="N97" s="137" t="s">
        <v>39</v>
      </c>
      <c r="P97" s="138">
        <f t="shared" si="1"/>
        <v>0</v>
      </c>
      <c r="Q97" s="138">
        <v>0</v>
      </c>
      <c r="R97" s="138">
        <f t="shared" si="2"/>
        <v>0</v>
      </c>
      <c r="S97" s="138">
        <v>0</v>
      </c>
      <c r="T97" s="139">
        <f t="shared" si="3"/>
        <v>0</v>
      </c>
      <c r="AR97" s="140" t="s">
        <v>126</v>
      </c>
      <c r="AT97" s="140" t="s">
        <v>121</v>
      </c>
      <c r="AU97" s="140" t="s">
        <v>76</v>
      </c>
      <c r="AY97" s="18" t="s">
        <v>119</v>
      </c>
      <c r="BE97" s="141">
        <f t="shared" si="4"/>
        <v>0</v>
      </c>
      <c r="BF97" s="141">
        <f t="shared" si="5"/>
        <v>0</v>
      </c>
      <c r="BG97" s="141">
        <f t="shared" si="6"/>
        <v>0</v>
      </c>
      <c r="BH97" s="141">
        <f t="shared" si="7"/>
        <v>0</v>
      </c>
      <c r="BI97" s="141">
        <f t="shared" si="8"/>
        <v>0</v>
      </c>
      <c r="BJ97" s="18" t="s">
        <v>76</v>
      </c>
      <c r="BK97" s="141">
        <f t="shared" si="9"/>
        <v>0</v>
      </c>
      <c r="BL97" s="18" t="s">
        <v>126</v>
      </c>
      <c r="BM97" s="140" t="s">
        <v>942</v>
      </c>
    </row>
    <row r="98" spans="2:65" s="1" customFormat="1" ht="16.5" customHeight="1" x14ac:dyDescent="0.2">
      <c r="B98" s="128"/>
      <c r="C98" s="129" t="s">
        <v>255</v>
      </c>
      <c r="D98" s="129" t="s">
        <v>121</v>
      </c>
      <c r="E98" s="130" t="s">
        <v>943</v>
      </c>
      <c r="F98" s="131" t="s">
        <v>944</v>
      </c>
      <c r="G98" s="132" t="s">
        <v>881</v>
      </c>
      <c r="H98" s="133">
        <v>1</v>
      </c>
      <c r="I98" s="134"/>
      <c r="J98" s="135">
        <f t="shared" si="0"/>
        <v>0</v>
      </c>
      <c r="K98" s="131" t="s">
        <v>3</v>
      </c>
      <c r="L98" s="33"/>
      <c r="M98" s="136" t="s">
        <v>3</v>
      </c>
      <c r="N98" s="137" t="s">
        <v>39</v>
      </c>
      <c r="P98" s="138">
        <f t="shared" si="1"/>
        <v>0</v>
      </c>
      <c r="Q98" s="138">
        <v>0</v>
      </c>
      <c r="R98" s="138">
        <f t="shared" si="2"/>
        <v>0</v>
      </c>
      <c r="S98" s="138">
        <v>0</v>
      </c>
      <c r="T98" s="139">
        <f t="shared" si="3"/>
        <v>0</v>
      </c>
      <c r="AR98" s="140" t="s">
        <v>126</v>
      </c>
      <c r="AT98" s="140" t="s">
        <v>121</v>
      </c>
      <c r="AU98" s="140" t="s">
        <v>76</v>
      </c>
      <c r="AY98" s="18" t="s">
        <v>119</v>
      </c>
      <c r="BE98" s="141">
        <f t="shared" si="4"/>
        <v>0</v>
      </c>
      <c r="BF98" s="141">
        <f t="shared" si="5"/>
        <v>0</v>
      </c>
      <c r="BG98" s="141">
        <f t="shared" si="6"/>
        <v>0</v>
      </c>
      <c r="BH98" s="141">
        <f t="shared" si="7"/>
        <v>0</v>
      </c>
      <c r="BI98" s="141">
        <f t="shared" si="8"/>
        <v>0</v>
      </c>
      <c r="BJ98" s="18" t="s">
        <v>76</v>
      </c>
      <c r="BK98" s="141">
        <f t="shared" si="9"/>
        <v>0</v>
      </c>
      <c r="BL98" s="18" t="s">
        <v>126</v>
      </c>
      <c r="BM98" s="140" t="s">
        <v>945</v>
      </c>
    </row>
    <row r="99" spans="2:65" s="1" customFormat="1" ht="16.5" customHeight="1" x14ac:dyDescent="0.2">
      <c r="B99" s="128"/>
      <c r="C99" s="129" t="s">
        <v>222</v>
      </c>
      <c r="D99" s="129" t="s">
        <v>121</v>
      </c>
      <c r="E99" s="130" t="s">
        <v>946</v>
      </c>
      <c r="F99" s="131" t="s">
        <v>947</v>
      </c>
      <c r="G99" s="132" t="s">
        <v>881</v>
      </c>
      <c r="H99" s="133">
        <v>1</v>
      </c>
      <c r="I99" s="134"/>
      <c r="J99" s="135">
        <f t="shared" si="0"/>
        <v>0</v>
      </c>
      <c r="K99" s="131" t="s">
        <v>3</v>
      </c>
      <c r="L99" s="33"/>
      <c r="M99" s="136" t="s">
        <v>3</v>
      </c>
      <c r="N99" s="137" t="s">
        <v>39</v>
      </c>
      <c r="P99" s="138">
        <f t="shared" si="1"/>
        <v>0</v>
      </c>
      <c r="Q99" s="138">
        <v>0</v>
      </c>
      <c r="R99" s="138">
        <f t="shared" si="2"/>
        <v>0</v>
      </c>
      <c r="S99" s="138">
        <v>0</v>
      </c>
      <c r="T99" s="139">
        <f t="shared" si="3"/>
        <v>0</v>
      </c>
      <c r="AR99" s="140" t="s">
        <v>126</v>
      </c>
      <c r="AT99" s="140" t="s">
        <v>121</v>
      </c>
      <c r="AU99" s="140" t="s">
        <v>76</v>
      </c>
      <c r="AY99" s="18" t="s">
        <v>119</v>
      </c>
      <c r="BE99" s="141">
        <f t="shared" si="4"/>
        <v>0</v>
      </c>
      <c r="BF99" s="141">
        <f t="shared" si="5"/>
        <v>0</v>
      </c>
      <c r="BG99" s="141">
        <f t="shared" si="6"/>
        <v>0</v>
      </c>
      <c r="BH99" s="141">
        <f t="shared" si="7"/>
        <v>0</v>
      </c>
      <c r="BI99" s="141">
        <f t="shared" si="8"/>
        <v>0</v>
      </c>
      <c r="BJ99" s="18" t="s">
        <v>76</v>
      </c>
      <c r="BK99" s="141">
        <f t="shared" si="9"/>
        <v>0</v>
      </c>
      <c r="BL99" s="18" t="s">
        <v>126</v>
      </c>
      <c r="BM99" s="140" t="s">
        <v>948</v>
      </c>
    </row>
    <row r="100" spans="2:65" s="1" customFormat="1" ht="24.15" customHeight="1" x14ac:dyDescent="0.2">
      <c r="B100" s="128"/>
      <c r="C100" s="129" t="s">
        <v>9</v>
      </c>
      <c r="D100" s="129" t="s">
        <v>121</v>
      </c>
      <c r="E100" s="130" t="s">
        <v>949</v>
      </c>
      <c r="F100" s="131" t="s">
        <v>950</v>
      </c>
      <c r="G100" s="132" t="s">
        <v>881</v>
      </c>
      <c r="H100" s="133">
        <v>1</v>
      </c>
      <c r="I100" s="134"/>
      <c r="J100" s="135">
        <f t="shared" si="0"/>
        <v>0</v>
      </c>
      <c r="K100" s="131" t="s">
        <v>3</v>
      </c>
      <c r="L100" s="33"/>
      <c r="M100" s="188" t="s">
        <v>3</v>
      </c>
      <c r="N100" s="189" t="s">
        <v>39</v>
      </c>
      <c r="O100" s="185"/>
      <c r="P100" s="190">
        <f t="shared" si="1"/>
        <v>0</v>
      </c>
      <c r="Q100" s="190">
        <v>0</v>
      </c>
      <c r="R100" s="190">
        <f t="shared" si="2"/>
        <v>0</v>
      </c>
      <c r="S100" s="190">
        <v>0</v>
      </c>
      <c r="T100" s="191">
        <f t="shared" si="3"/>
        <v>0</v>
      </c>
      <c r="AR100" s="140" t="s">
        <v>126</v>
      </c>
      <c r="AT100" s="140" t="s">
        <v>121</v>
      </c>
      <c r="AU100" s="140" t="s">
        <v>76</v>
      </c>
      <c r="AY100" s="18" t="s">
        <v>119</v>
      </c>
      <c r="BE100" s="141">
        <f t="shared" si="4"/>
        <v>0</v>
      </c>
      <c r="BF100" s="141">
        <f t="shared" si="5"/>
        <v>0</v>
      </c>
      <c r="BG100" s="141">
        <f t="shared" si="6"/>
        <v>0</v>
      </c>
      <c r="BH100" s="141">
        <f t="shared" si="7"/>
        <v>0</v>
      </c>
      <c r="BI100" s="141">
        <f t="shared" si="8"/>
        <v>0</v>
      </c>
      <c r="BJ100" s="18" t="s">
        <v>76</v>
      </c>
      <c r="BK100" s="141">
        <f t="shared" si="9"/>
        <v>0</v>
      </c>
      <c r="BL100" s="18" t="s">
        <v>126</v>
      </c>
      <c r="BM100" s="140" t="s">
        <v>951</v>
      </c>
    </row>
    <row r="101" spans="2:65" s="1" customFormat="1" ht="6.9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3"/>
    </row>
  </sheetData>
  <autoFilter ref="C79:K100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0.199999999999999" x14ac:dyDescent="0.2"/>
  <cols>
    <col min="1" max="1" width="8.28515625" style="192" customWidth="1"/>
    <col min="2" max="2" width="1.7109375" style="192" customWidth="1"/>
    <col min="3" max="4" width="5" style="192" customWidth="1"/>
    <col min="5" max="5" width="11.7109375" style="192" customWidth="1"/>
    <col min="6" max="6" width="9.140625" style="192" customWidth="1"/>
    <col min="7" max="7" width="5" style="192" customWidth="1"/>
    <col min="8" max="8" width="77.85546875" style="192" customWidth="1"/>
    <col min="9" max="10" width="20" style="192" customWidth="1"/>
    <col min="11" max="11" width="1.7109375" style="192" customWidth="1"/>
  </cols>
  <sheetData>
    <row r="1" spans="2:11" customFormat="1" ht="37.5" customHeight="1" x14ac:dyDescent="0.2"/>
    <row r="2" spans="2:11" customFormat="1" ht="7.5" customHeight="1" x14ac:dyDescent="0.2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6" customFormat="1" ht="45" customHeight="1" x14ac:dyDescent="0.2">
      <c r="B3" s="196"/>
      <c r="C3" s="320" t="s">
        <v>952</v>
      </c>
      <c r="D3" s="320"/>
      <c r="E3" s="320"/>
      <c r="F3" s="320"/>
      <c r="G3" s="320"/>
      <c r="H3" s="320"/>
      <c r="I3" s="320"/>
      <c r="J3" s="320"/>
      <c r="K3" s="197"/>
    </row>
    <row r="4" spans="2:11" customFormat="1" ht="25.5" customHeight="1" x14ac:dyDescent="0.3">
      <c r="B4" s="198"/>
      <c r="C4" s="325" t="s">
        <v>953</v>
      </c>
      <c r="D4" s="325"/>
      <c r="E4" s="325"/>
      <c r="F4" s="325"/>
      <c r="G4" s="325"/>
      <c r="H4" s="325"/>
      <c r="I4" s="325"/>
      <c r="J4" s="325"/>
      <c r="K4" s="199"/>
    </row>
    <row r="5" spans="2:11" customFormat="1" ht="5.25" customHeight="1" x14ac:dyDescent="0.2">
      <c r="B5" s="198"/>
      <c r="C5" s="200"/>
      <c r="D5" s="200"/>
      <c r="E5" s="200"/>
      <c r="F5" s="200"/>
      <c r="G5" s="200"/>
      <c r="H5" s="200"/>
      <c r="I5" s="200"/>
      <c r="J5" s="200"/>
      <c r="K5" s="199"/>
    </row>
    <row r="6" spans="2:11" customFormat="1" ht="15" customHeight="1" x14ac:dyDescent="0.2">
      <c r="B6" s="198"/>
      <c r="C6" s="324" t="s">
        <v>954</v>
      </c>
      <c r="D6" s="324"/>
      <c r="E6" s="324"/>
      <c r="F6" s="324"/>
      <c r="G6" s="324"/>
      <c r="H6" s="324"/>
      <c r="I6" s="324"/>
      <c r="J6" s="324"/>
      <c r="K6" s="199"/>
    </row>
    <row r="7" spans="2:11" customFormat="1" ht="15" customHeight="1" x14ac:dyDescent="0.2">
      <c r="B7" s="202"/>
      <c r="C7" s="324" t="s">
        <v>955</v>
      </c>
      <c r="D7" s="324"/>
      <c r="E7" s="324"/>
      <c r="F7" s="324"/>
      <c r="G7" s="324"/>
      <c r="H7" s="324"/>
      <c r="I7" s="324"/>
      <c r="J7" s="324"/>
      <c r="K7" s="199"/>
    </row>
    <row r="8" spans="2:11" customFormat="1" ht="12.75" customHeight="1" x14ac:dyDescent="0.2">
      <c r="B8" s="202"/>
      <c r="C8" s="201"/>
      <c r="D8" s="201"/>
      <c r="E8" s="201"/>
      <c r="F8" s="201"/>
      <c r="G8" s="201"/>
      <c r="H8" s="201"/>
      <c r="I8" s="201"/>
      <c r="J8" s="201"/>
      <c r="K8" s="199"/>
    </row>
    <row r="9" spans="2:11" customFormat="1" ht="15" customHeight="1" x14ac:dyDescent="0.2">
      <c r="B9" s="202"/>
      <c r="C9" s="324" t="s">
        <v>956</v>
      </c>
      <c r="D9" s="324"/>
      <c r="E9" s="324"/>
      <c r="F9" s="324"/>
      <c r="G9" s="324"/>
      <c r="H9" s="324"/>
      <c r="I9" s="324"/>
      <c r="J9" s="324"/>
      <c r="K9" s="199"/>
    </row>
    <row r="10" spans="2:11" customFormat="1" ht="15" customHeight="1" x14ac:dyDescent="0.2">
      <c r="B10" s="202"/>
      <c r="C10" s="201"/>
      <c r="D10" s="324" t="s">
        <v>957</v>
      </c>
      <c r="E10" s="324"/>
      <c r="F10" s="324"/>
      <c r="G10" s="324"/>
      <c r="H10" s="324"/>
      <c r="I10" s="324"/>
      <c r="J10" s="324"/>
      <c r="K10" s="199"/>
    </row>
    <row r="11" spans="2:11" customFormat="1" ht="15" customHeight="1" x14ac:dyDescent="0.2">
      <c r="B11" s="202"/>
      <c r="C11" s="203"/>
      <c r="D11" s="324" t="s">
        <v>958</v>
      </c>
      <c r="E11" s="324"/>
      <c r="F11" s="324"/>
      <c r="G11" s="324"/>
      <c r="H11" s="324"/>
      <c r="I11" s="324"/>
      <c r="J11" s="324"/>
      <c r="K11" s="199"/>
    </row>
    <row r="12" spans="2:11" customFormat="1" ht="15" customHeight="1" x14ac:dyDescent="0.2">
      <c r="B12" s="202"/>
      <c r="C12" s="203"/>
      <c r="D12" s="201"/>
      <c r="E12" s="201"/>
      <c r="F12" s="201"/>
      <c r="G12" s="201"/>
      <c r="H12" s="201"/>
      <c r="I12" s="201"/>
      <c r="J12" s="201"/>
      <c r="K12" s="199"/>
    </row>
    <row r="13" spans="2:11" customFormat="1" ht="15" customHeight="1" x14ac:dyDescent="0.2">
      <c r="B13" s="202"/>
      <c r="C13" s="203"/>
      <c r="D13" s="204" t="s">
        <v>959</v>
      </c>
      <c r="E13" s="201"/>
      <c r="F13" s="201"/>
      <c r="G13" s="201"/>
      <c r="H13" s="201"/>
      <c r="I13" s="201"/>
      <c r="J13" s="201"/>
      <c r="K13" s="199"/>
    </row>
    <row r="14" spans="2:11" customFormat="1" ht="12.75" customHeight="1" x14ac:dyDescent="0.2">
      <c r="B14" s="202"/>
      <c r="C14" s="203"/>
      <c r="D14" s="203"/>
      <c r="E14" s="203"/>
      <c r="F14" s="203"/>
      <c r="G14" s="203"/>
      <c r="H14" s="203"/>
      <c r="I14" s="203"/>
      <c r="J14" s="203"/>
      <c r="K14" s="199"/>
    </row>
    <row r="15" spans="2:11" customFormat="1" ht="15" customHeight="1" x14ac:dyDescent="0.2">
      <c r="B15" s="202"/>
      <c r="C15" s="203"/>
      <c r="D15" s="324" t="s">
        <v>960</v>
      </c>
      <c r="E15" s="324"/>
      <c r="F15" s="324"/>
      <c r="G15" s="324"/>
      <c r="H15" s="324"/>
      <c r="I15" s="324"/>
      <c r="J15" s="324"/>
      <c r="K15" s="199"/>
    </row>
    <row r="16" spans="2:11" customFormat="1" ht="15" customHeight="1" x14ac:dyDescent="0.2">
      <c r="B16" s="202"/>
      <c r="C16" s="203"/>
      <c r="D16" s="324" t="s">
        <v>961</v>
      </c>
      <c r="E16" s="324"/>
      <c r="F16" s="324"/>
      <c r="G16" s="324"/>
      <c r="H16" s="324"/>
      <c r="I16" s="324"/>
      <c r="J16" s="324"/>
      <c r="K16" s="199"/>
    </row>
    <row r="17" spans="2:11" customFormat="1" ht="15" customHeight="1" x14ac:dyDescent="0.2">
      <c r="B17" s="202"/>
      <c r="C17" s="203"/>
      <c r="D17" s="324" t="s">
        <v>962</v>
      </c>
      <c r="E17" s="324"/>
      <c r="F17" s="324"/>
      <c r="G17" s="324"/>
      <c r="H17" s="324"/>
      <c r="I17" s="324"/>
      <c r="J17" s="324"/>
      <c r="K17" s="199"/>
    </row>
    <row r="18" spans="2:11" customFormat="1" ht="15" customHeight="1" x14ac:dyDescent="0.2">
      <c r="B18" s="202"/>
      <c r="C18" s="203"/>
      <c r="D18" s="203"/>
      <c r="E18" s="205" t="s">
        <v>75</v>
      </c>
      <c r="F18" s="324" t="s">
        <v>963</v>
      </c>
      <c r="G18" s="324"/>
      <c r="H18" s="324"/>
      <c r="I18" s="324"/>
      <c r="J18" s="324"/>
      <c r="K18" s="199"/>
    </row>
    <row r="19" spans="2:11" customFormat="1" ht="15" customHeight="1" x14ac:dyDescent="0.2">
      <c r="B19" s="202"/>
      <c r="C19" s="203"/>
      <c r="D19" s="203"/>
      <c r="E19" s="205" t="s">
        <v>964</v>
      </c>
      <c r="F19" s="324" t="s">
        <v>965</v>
      </c>
      <c r="G19" s="324"/>
      <c r="H19" s="324"/>
      <c r="I19" s="324"/>
      <c r="J19" s="324"/>
      <c r="K19" s="199"/>
    </row>
    <row r="20" spans="2:11" customFormat="1" ht="15" customHeight="1" x14ac:dyDescent="0.2">
      <c r="B20" s="202"/>
      <c r="C20" s="203"/>
      <c r="D20" s="203"/>
      <c r="E20" s="205" t="s">
        <v>966</v>
      </c>
      <c r="F20" s="324" t="s">
        <v>967</v>
      </c>
      <c r="G20" s="324"/>
      <c r="H20" s="324"/>
      <c r="I20" s="324"/>
      <c r="J20" s="324"/>
      <c r="K20" s="199"/>
    </row>
    <row r="21" spans="2:11" customFormat="1" ht="15" customHeight="1" x14ac:dyDescent="0.2">
      <c r="B21" s="202"/>
      <c r="C21" s="203"/>
      <c r="D21" s="203"/>
      <c r="E21" s="205" t="s">
        <v>968</v>
      </c>
      <c r="F21" s="324" t="s">
        <v>89</v>
      </c>
      <c r="G21" s="324"/>
      <c r="H21" s="324"/>
      <c r="I21" s="324"/>
      <c r="J21" s="324"/>
      <c r="K21" s="199"/>
    </row>
    <row r="22" spans="2:11" customFormat="1" ht="15" customHeight="1" x14ac:dyDescent="0.2">
      <c r="B22" s="202"/>
      <c r="C22" s="203"/>
      <c r="D22" s="203"/>
      <c r="E22" s="205" t="s">
        <v>969</v>
      </c>
      <c r="F22" s="324" t="s">
        <v>970</v>
      </c>
      <c r="G22" s="324"/>
      <c r="H22" s="324"/>
      <c r="I22" s="324"/>
      <c r="J22" s="324"/>
      <c r="K22" s="199"/>
    </row>
    <row r="23" spans="2:11" customFormat="1" ht="15" customHeight="1" x14ac:dyDescent="0.2">
      <c r="B23" s="202"/>
      <c r="C23" s="203"/>
      <c r="D23" s="203"/>
      <c r="E23" s="205" t="s">
        <v>971</v>
      </c>
      <c r="F23" s="324" t="s">
        <v>972</v>
      </c>
      <c r="G23" s="324"/>
      <c r="H23" s="324"/>
      <c r="I23" s="324"/>
      <c r="J23" s="324"/>
      <c r="K23" s="199"/>
    </row>
    <row r="24" spans="2:11" customFormat="1" ht="12.75" customHeight="1" x14ac:dyDescent="0.2">
      <c r="B24" s="202"/>
      <c r="C24" s="203"/>
      <c r="D24" s="203"/>
      <c r="E24" s="203"/>
      <c r="F24" s="203"/>
      <c r="G24" s="203"/>
      <c r="H24" s="203"/>
      <c r="I24" s="203"/>
      <c r="J24" s="203"/>
      <c r="K24" s="199"/>
    </row>
    <row r="25" spans="2:11" customFormat="1" ht="15" customHeight="1" x14ac:dyDescent="0.2">
      <c r="B25" s="202"/>
      <c r="C25" s="324" t="s">
        <v>973</v>
      </c>
      <c r="D25" s="324"/>
      <c r="E25" s="324"/>
      <c r="F25" s="324"/>
      <c r="G25" s="324"/>
      <c r="H25" s="324"/>
      <c r="I25" s="324"/>
      <c r="J25" s="324"/>
      <c r="K25" s="199"/>
    </row>
    <row r="26" spans="2:11" customFormat="1" ht="15" customHeight="1" x14ac:dyDescent="0.2">
      <c r="B26" s="202"/>
      <c r="C26" s="324" t="s">
        <v>974</v>
      </c>
      <c r="D26" s="324"/>
      <c r="E26" s="324"/>
      <c r="F26" s="324"/>
      <c r="G26" s="324"/>
      <c r="H26" s="324"/>
      <c r="I26" s="324"/>
      <c r="J26" s="324"/>
      <c r="K26" s="199"/>
    </row>
    <row r="27" spans="2:11" customFormat="1" ht="15" customHeight="1" x14ac:dyDescent="0.2">
      <c r="B27" s="202"/>
      <c r="C27" s="201"/>
      <c r="D27" s="324" t="s">
        <v>975</v>
      </c>
      <c r="E27" s="324"/>
      <c r="F27" s="324"/>
      <c r="G27" s="324"/>
      <c r="H27" s="324"/>
      <c r="I27" s="324"/>
      <c r="J27" s="324"/>
      <c r="K27" s="199"/>
    </row>
    <row r="28" spans="2:11" customFormat="1" ht="15" customHeight="1" x14ac:dyDescent="0.2">
      <c r="B28" s="202"/>
      <c r="C28" s="203"/>
      <c r="D28" s="324" t="s">
        <v>976</v>
      </c>
      <c r="E28" s="324"/>
      <c r="F28" s="324"/>
      <c r="G28" s="324"/>
      <c r="H28" s="324"/>
      <c r="I28" s="324"/>
      <c r="J28" s="324"/>
      <c r="K28" s="199"/>
    </row>
    <row r="29" spans="2:11" customFormat="1" ht="12.75" customHeight="1" x14ac:dyDescent="0.2">
      <c r="B29" s="202"/>
      <c r="C29" s="203"/>
      <c r="D29" s="203"/>
      <c r="E29" s="203"/>
      <c r="F29" s="203"/>
      <c r="G29" s="203"/>
      <c r="H29" s="203"/>
      <c r="I29" s="203"/>
      <c r="J29" s="203"/>
      <c r="K29" s="199"/>
    </row>
    <row r="30" spans="2:11" customFormat="1" ht="15" customHeight="1" x14ac:dyDescent="0.2">
      <c r="B30" s="202"/>
      <c r="C30" s="203"/>
      <c r="D30" s="324" t="s">
        <v>977</v>
      </c>
      <c r="E30" s="324"/>
      <c r="F30" s="324"/>
      <c r="G30" s="324"/>
      <c r="H30" s="324"/>
      <c r="I30" s="324"/>
      <c r="J30" s="324"/>
      <c r="K30" s="199"/>
    </row>
    <row r="31" spans="2:11" customFormat="1" ht="15" customHeight="1" x14ac:dyDescent="0.2">
      <c r="B31" s="202"/>
      <c r="C31" s="203"/>
      <c r="D31" s="324" t="s">
        <v>978</v>
      </c>
      <c r="E31" s="324"/>
      <c r="F31" s="324"/>
      <c r="G31" s="324"/>
      <c r="H31" s="324"/>
      <c r="I31" s="324"/>
      <c r="J31" s="324"/>
      <c r="K31" s="199"/>
    </row>
    <row r="32" spans="2:11" customFormat="1" ht="12.75" customHeight="1" x14ac:dyDescent="0.2">
      <c r="B32" s="202"/>
      <c r="C32" s="203"/>
      <c r="D32" s="203"/>
      <c r="E32" s="203"/>
      <c r="F32" s="203"/>
      <c r="G32" s="203"/>
      <c r="H32" s="203"/>
      <c r="I32" s="203"/>
      <c r="J32" s="203"/>
      <c r="K32" s="199"/>
    </row>
    <row r="33" spans="2:11" customFormat="1" ht="15" customHeight="1" x14ac:dyDescent="0.2">
      <c r="B33" s="202"/>
      <c r="C33" s="203"/>
      <c r="D33" s="324" t="s">
        <v>979</v>
      </c>
      <c r="E33" s="324"/>
      <c r="F33" s="324"/>
      <c r="G33" s="324"/>
      <c r="H33" s="324"/>
      <c r="I33" s="324"/>
      <c r="J33" s="324"/>
      <c r="K33" s="199"/>
    </row>
    <row r="34" spans="2:11" customFormat="1" ht="15" customHeight="1" x14ac:dyDescent="0.2">
      <c r="B34" s="202"/>
      <c r="C34" s="203"/>
      <c r="D34" s="324" t="s">
        <v>980</v>
      </c>
      <c r="E34" s="324"/>
      <c r="F34" s="324"/>
      <c r="G34" s="324"/>
      <c r="H34" s="324"/>
      <c r="I34" s="324"/>
      <c r="J34" s="324"/>
      <c r="K34" s="199"/>
    </row>
    <row r="35" spans="2:11" customFormat="1" ht="15" customHeight="1" x14ac:dyDescent="0.2">
      <c r="B35" s="202"/>
      <c r="C35" s="203"/>
      <c r="D35" s="324" t="s">
        <v>981</v>
      </c>
      <c r="E35" s="324"/>
      <c r="F35" s="324"/>
      <c r="G35" s="324"/>
      <c r="H35" s="324"/>
      <c r="I35" s="324"/>
      <c r="J35" s="324"/>
      <c r="K35" s="199"/>
    </row>
    <row r="36" spans="2:11" customFormat="1" ht="15" customHeight="1" x14ac:dyDescent="0.2">
      <c r="B36" s="202"/>
      <c r="C36" s="203"/>
      <c r="D36" s="201"/>
      <c r="E36" s="204" t="s">
        <v>105</v>
      </c>
      <c r="F36" s="201"/>
      <c r="G36" s="324" t="s">
        <v>982</v>
      </c>
      <c r="H36" s="324"/>
      <c r="I36" s="324"/>
      <c r="J36" s="324"/>
      <c r="K36" s="199"/>
    </row>
    <row r="37" spans="2:11" customFormat="1" ht="30.75" customHeight="1" x14ac:dyDescent="0.2">
      <c r="B37" s="202"/>
      <c r="C37" s="203"/>
      <c r="D37" s="201"/>
      <c r="E37" s="204" t="s">
        <v>983</v>
      </c>
      <c r="F37" s="201"/>
      <c r="G37" s="324" t="s">
        <v>984</v>
      </c>
      <c r="H37" s="324"/>
      <c r="I37" s="324"/>
      <c r="J37" s="324"/>
      <c r="K37" s="199"/>
    </row>
    <row r="38" spans="2:11" customFormat="1" ht="15" customHeight="1" x14ac:dyDescent="0.2">
      <c r="B38" s="202"/>
      <c r="C38" s="203"/>
      <c r="D38" s="201"/>
      <c r="E38" s="204" t="s">
        <v>49</v>
      </c>
      <c r="F38" s="201"/>
      <c r="G38" s="324" t="s">
        <v>985</v>
      </c>
      <c r="H38" s="324"/>
      <c r="I38" s="324"/>
      <c r="J38" s="324"/>
      <c r="K38" s="199"/>
    </row>
    <row r="39" spans="2:11" customFormat="1" ht="15" customHeight="1" x14ac:dyDescent="0.2">
      <c r="B39" s="202"/>
      <c r="C39" s="203"/>
      <c r="D39" s="201"/>
      <c r="E39" s="204" t="s">
        <v>50</v>
      </c>
      <c r="F39" s="201"/>
      <c r="G39" s="324" t="s">
        <v>986</v>
      </c>
      <c r="H39" s="324"/>
      <c r="I39" s="324"/>
      <c r="J39" s="324"/>
      <c r="K39" s="199"/>
    </row>
    <row r="40" spans="2:11" customFormat="1" ht="15" customHeight="1" x14ac:dyDescent="0.2">
      <c r="B40" s="202"/>
      <c r="C40" s="203"/>
      <c r="D40" s="201"/>
      <c r="E40" s="204" t="s">
        <v>106</v>
      </c>
      <c r="F40" s="201"/>
      <c r="G40" s="324" t="s">
        <v>987</v>
      </c>
      <c r="H40" s="324"/>
      <c r="I40" s="324"/>
      <c r="J40" s="324"/>
      <c r="K40" s="199"/>
    </row>
    <row r="41" spans="2:11" customFormat="1" ht="15" customHeight="1" x14ac:dyDescent="0.2">
      <c r="B41" s="202"/>
      <c r="C41" s="203"/>
      <c r="D41" s="201"/>
      <c r="E41" s="204" t="s">
        <v>107</v>
      </c>
      <c r="F41" s="201"/>
      <c r="G41" s="324" t="s">
        <v>988</v>
      </c>
      <c r="H41" s="324"/>
      <c r="I41" s="324"/>
      <c r="J41" s="324"/>
      <c r="K41" s="199"/>
    </row>
    <row r="42" spans="2:11" customFormat="1" ht="15" customHeight="1" x14ac:dyDescent="0.2">
      <c r="B42" s="202"/>
      <c r="C42" s="203"/>
      <c r="D42" s="201"/>
      <c r="E42" s="204" t="s">
        <v>989</v>
      </c>
      <c r="F42" s="201"/>
      <c r="G42" s="324" t="s">
        <v>990</v>
      </c>
      <c r="H42" s="324"/>
      <c r="I42" s="324"/>
      <c r="J42" s="324"/>
      <c r="K42" s="199"/>
    </row>
    <row r="43" spans="2:11" customFormat="1" ht="15" customHeight="1" x14ac:dyDescent="0.2">
      <c r="B43" s="202"/>
      <c r="C43" s="203"/>
      <c r="D43" s="201"/>
      <c r="E43" s="204"/>
      <c r="F43" s="201"/>
      <c r="G43" s="324" t="s">
        <v>991</v>
      </c>
      <c r="H43" s="324"/>
      <c r="I43" s="324"/>
      <c r="J43" s="324"/>
      <c r="K43" s="199"/>
    </row>
    <row r="44" spans="2:11" customFormat="1" ht="15" customHeight="1" x14ac:dyDescent="0.2">
      <c r="B44" s="202"/>
      <c r="C44" s="203"/>
      <c r="D44" s="201"/>
      <c r="E44" s="204" t="s">
        <v>992</v>
      </c>
      <c r="F44" s="201"/>
      <c r="G44" s="324" t="s">
        <v>993</v>
      </c>
      <c r="H44" s="324"/>
      <c r="I44" s="324"/>
      <c r="J44" s="324"/>
      <c r="K44" s="199"/>
    </row>
    <row r="45" spans="2:11" customFormat="1" ht="15" customHeight="1" x14ac:dyDescent="0.2">
      <c r="B45" s="202"/>
      <c r="C45" s="203"/>
      <c r="D45" s="201"/>
      <c r="E45" s="204" t="s">
        <v>109</v>
      </c>
      <c r="F45" s="201"/>
      <c r="G45" s="324" t="s">
        <v>994</v>
      </c>
      <c r="H45" s="324"/>
      <c r="I45" s="324"/>
      <c r="J45" s="324"/>
      <c r="K45" s="199"/>
    </row>
    <row r="46" spans="2:11" customFormat="1" ht="12.75" customHeight="1" x14ac:dyDescent="0.2">
      <c r="B46" s="202"/>
      <c r="C46" s="203"/>
      <c r="D46" s="201"/>
      <c r="E46" s="201"/>
      <c r="F46" s="201"/>
      <c r="G46" s="201"/>
      <c r="H46" s="201"/>
      <c r="I46" s="201"/>
      <c r="J46" s="201"/>
      <c r="K46" s="199"/>
    </row>
    <row r="47" spans="2:11" customFormat="1" ht="15" customHeight="1" x14ac:dyDescent="0.2">
      <c r="B47" s="202"/>
      <c r="C47" s="203"/>
      <c r="D47" s="324" t="s">
        <v>995</v>
      </c>
      <c r="E47" s="324"/>
      <c r="F47" s="324"/>
      <c r="G47" s="324"/>
      <c r="H47" s="324"/>
      <c r="I47" s="324"/>
      <c r="J47" s="324"/>
      <c r="K47" s="199"/>
    </row>
    <row r="48" spans="2:11" customFormat="1" ht="15" customHeight="1" x14ac:dyDescent="0.2">
      <c r="B48" s="202"/>
      <c r="C48" s="203"/>
      <c r="D48" s="203"/>
      <c r="E48" s="324" t="s">
        <v>996</v>
      </c>
      <c r="F48" s="324"/>
      <c r="G48" s="324"/>
      <c r="H48" s="324"/>
      <c r="I48" s="324"/>
      <c r="J48" s="324"/>
      <c r="K48" s="199"/>
    </row>
    <row r="49" spans="2:11" customFormat="1" ht="15" customHeight="1" x14ac:dyDescent="0.2">
      <c r="B49" s="202"/>
      <c r="C49" s="203"/>
      <c r="D49" s="203"/>
      <c r="E49" s="324" t="s">
        <v>997</v>
      </c>
      <c r="F49" s="324"/>
      <c r="G49" s="324"/>
      <c r="H49" s="324"/>
      <c r="I49" s="324"/>
      <c r="J49" s="324"/>
      <c r="K49" s="199"/>
    </row>
    <row r="50" spans="2:11" customFormat="1" ht="15" customHeight="1" x14ac:dyDescent="0.2">
      <c r="B50" s="202"/>
      <c r="C50" s="203"/>
      <c r="D50" s="203"/>
      <c r="E50" s="324" t="s">
        <v>998</v>
      </c>
      <c r="F50" s="324"/>
      <c r="G50" s="324"/>
      <c r="H50" s="324"/>
      <c r="I50" s="324"/>
      <c r="J50" s="324"/>
      <c r="K50" s="199"/>
    </row>
    <row r="51" spans="2:11" customFormat="1" ht="15" customHeight="1" x14ac:dyDescent="0.2">
      <c r="B51" s="202"/>
      <c r="C51" s="203"/>
      <c r="D51" s="324" t="s">
        <v>999</v>
      </c>
      <c r="E51" s="324"/>
      <c r="F51" s="324"/>
      <c r="G51" s="324"/>
      <c r="H51" s="324"/>
      <c r="I51" s="324"/>
      <c r="J51" s="324"/>
      <c r="K51" s="199"/>
    </row>
    <row r="52" spans="2:11" customFormat="1" ht="25.5" customHeight="1" x14ac:dyDescent="0.3">
      <c r="B52" s="198"/>
      <c r="C52" s="325" t="s">
        <v>1000</v>
      </c>
      <c r="D52" s="325"/>
      <c r="E52" s="325"/>
      <c r="F52" s="325"/>
      <c r="G52" s="325"/>
      <c r="H52" s="325"/>
      <c r="I52" s="325"/>
      <c r="J52" s="325"/>
      <c r="K52" s="199"/>
    </row>
    <row r="53" spans="2:11" customFormat="1" ht="5.25" customHeight="1" x14ac:dyDescent="0.2">
      <c r="B53" s="198"/>
      <c r="C53" s="200"/>
      <c r="D53" s="200"/>
      <c r="E53" s="200"/>
      <c r="F53" s="200"/>
      <c r="G53" s="200"/>
      <c r="H53" s="200"/>
      <c r="I53" s="200"/>
      <c r="J53" s="200"/>
      <c r="K53" s="199"/>
    </row>
    <row r="54" spans="2:11" customFormat="1" ht="15" customHeight="1" x14ac:dyDescent="0.2">
      <c r="B54" s="198"/>
      <c r="C54" s="324" t="s">
        <v>1001</v>
      </c>
      <c r="D54" s="324"/>
      <c r="E54" s="324"/>
      <c r="F54" s="324"/>
      <c r="G54" s="324"/>
      <c r="H54" s="324"/>
      <c r="I54" s="324"/>
      <c r="J54" s="324"/>
      <c r="K54" s="199"/>
    </row>
    <row r="55" spans="2:11" customFormat="1" ht="15" customHeight="1" x14ac:dyDescent="0.2">
      <c r="B55" s="198"/>
      <c r="C55" s="324" t="s">
        <v>1002</v>
      </c>
      <c r="D55" s="324"/>
      <c r="E55" s="324"/>
      <c r="F55" s="324"/>
      <c r="G55" s="324"/>
      <c r="H55" s="324"/>
      <c r="I55" s="324"/>
      <c r="J55" s="324"/>
      <c r="K55" s="199"/>
    </row>
    <row r="56" spans="2:11" customFormat="1" ht="12.75" customHeight="1" x14ac:dyDescent="0.2">
      <c r="B56" s="198"/>
      <c r="C56" s="201"/>
      <c r="D56" s="201"/>
      <c r="E56" s="201"/>
      <c r="F56" s="201"/>
      <c r="G56" s="201"/>
      <c r="H56" s="201"/>
      <c r="I56" s="201"/>
      <c r="J56" s="201"/>
      <c r="K56" s="199"/>
    </row>
    <row r="57" spans="2:11" customFormat="1" ht="15" customHeight="1" x14ac:dyDescent="0.2">
      <c r="B57" s="198"/>
      <c r="C57" s="324" t="s">
        <v>1003</v>
      </c>
      <c r="D57" s="324"/>
      <c r="E57" s="324"/>
      <c r="F57" s="324"/>
      <c r="G57" s="324"/>
      <c r="H57" s="324"/>
      <c r="I57" s="324"/>
      <c r="J57" s="324"/>
      <c r="K57" s="199"/>
    </row>
    <row r="58" spans="2:11" customFormat="1" ht="15" customHeight="1" x14ac:dyDescent="0.2">
      <c r="B58" s="198"/>
      <c r="C58" s="203"/>
      <c r="D58" s="324" t="s">
        <v>1004</v>
      </c>
      <c r="E58" s="324"/>
      <c r="F58" s="324"/>
      <c r="G58" s="324"/>
      <c r="H58" s="324"/>
      <c r="I58" s="324"/>
      <c r="J58" s="324"/>
      <c r="K58" s="199"/>
    </row>
    <row r="59" spans="2:11" customFormat="1" ht="15" customHeight="1" x14ac:dyDescent="0.2">
      <c r="B59" s="198"/>
      <c r="C59" s="203"/>
      <c r="D59" s="324" t="s">
        <v>1005</v>
      </c>
      <c r="E59" s="324"/>
      <c r="F59" s="324"/>
      <c r="G59" s="324"/>
      <c r="H59" s="324"/>
      <c r="I59" s="324"/>
      <c r="J59" s="324"/>
      <c r="K59" s="199"/>
    </row>
    <row r="60" spans="2:11" customFormat="1" ht="15" customHeight="1" x14ac:dyDescent="0.2">
      <c r="B60" s="198"/>
      <c r="C60" s="203"/>
      <c r="D60" s="324" t="s">
        <v>1006</v>
      </c>
      <c r="E60" s="324"/>
      <c r="F60" s="324"/>
      <c r="G60" s="324"/>
      <c r="H60" s="324"/>
      <c r="I60" s="324"/>
      <c r="J60" s="324"/>
      <c r="K60" s="199"/>
    </row>
    <row r="61" spans="2:11" customFormat="1" ht="15" customHeight="1" x14ac:dyDescent="0.2">
      <c r="B61" s="198"/>
      <c r="C61" s="203"/>
      <c r="D61" s="324" t="s">
        <v>1007</v>
      </c>
      <c r="E61" s="324"/>
      <c r="F61" s="324"/>
      <c r="G61" s="324"/>
      <c r="H61" s="324"/>
      <c r="I61" s="324"/>
      <c r="J61" s="324"/>
      <c r="K61" s="199"/>
    </row>
    <row r="62" spans="2:11" customFormat="1" ht="15" customHeight="1" x14ac:dyDescent="0.2">
      <c r="B62" s="198"/>
      <c r="C62" s="203"/>
      <c r="D62" s="323" t="s">
        <v>1008</v>
      </c>
      <c r="E62" s="323"/>
      <c r="F62" s="323"/>
      <c r="G62" s="323"/>
      <c r="H62" s="323"/>
      <c r="I62" s="323"/>
      <c r="J62" s="323"/>
      <c r="K62" s="199"/>
    </row>
    <row r="63" spans="2:11" customFormat="1" ht="15" customHeight="1" x14ac:dyDescent="0.2">
      <c r="B63" s="198"/>
      <c r="C63" s="203"/>
      <c r="D63" s="324" t="s">
        <v>1009</v>
      </c>
      <c r="E63" s="324"/>
      <c r="F63" s="324"/>
      <c r="G63" s="324"/>
      <c r="H63" s="324"/>
      <c r="I63" s="324"/>
      <c r="J63" s="324"/>
      <c r="K63" s="199"/>
    </row>
    <row r="64" spans="2:11" customFormat="1" ht="12.75" customHeight="1" x14ac:dyDescent="0.2">
      <c r="B64" s="198"/>
      <c r="C64" s="203"/>
      <c r="D64" s="203"/>
      <c r="E64" s="206"/>
      <c r="F64" s="203"/>
      <c r="G64" s="203"/>
      <c r="H64" s="203"/>
      <c r="I64" s="203"/>
      <c r="J64" s="203"/>
      <c r="K64" s="199"/>
    </row>
    <row r="65" spans="2:11" customFormat="1" ht="15" customHeight="1" x14ac:dyDescent="0.2">
      <c r="B65" s="198"/>
      <c r="C65" s="203"/>
      <c r="D65" s="324" t="s">
        <v>1010</v>
      </c>
      <c r="E65" s="324"/>
      <c r="F65" s="324"/>
      <c r="G65" s="324"/>
      <c r="H65" s="324"/>
      <c r="I65" s="324"/>
      <c r="J65" s="324"/>
      <c r="K65" s="199"/>
    </row>
    <row r="66" spans="2:11" customFormat="1" ht="15" customHeight="1" x14ac:dyDescent="0.2">
      <c r="B66" s="198"/>
      <c r="C66" s="203"/>
      <c r="D66" s="323" t="s">
        <v>1011</v>
      </c>
      <c r="E66" s="323"/>
      <c r="F66" s="323"/>
      <c r="G66" s="323"/>
      <c r="H66" s="323"/>
      <c r="I66" s="323"/>
      <c r="J66" s="323"/>
      <c r="K66" s="199"/>
    </row>
    <row r="67" spans="2:11" customFormat="1" ht="15" customHeight="1" x14ac:dyDescent="0.2">
      <c r="B67" s="198"/>
      <c r="C67" s="203"/>
      <c r="D67" s="324" t="s">
        <v>1012</v>
      </c>
      <c r="E67" s="324"/>
      <c r="F67" s="324"/>
      <c r="G67" s="324"/>
      <c r="H67" s="324"/>
      <c r="I67" s="324"/>
      <c r="J67" s="324"/>
      <c r="K67" s="199"/>
    </row>
    <row r="68" spans="2:11" customFormat="1" ht="15" customHeight="1" x14ac:dyDescent="0.2">
      <c r="B68" s="198"/>
      <c r="C68" s="203"/>
      <c r="D68" s="324" t="s">
        <v>1013</v>
      </c>
      <c r="E68" s="324"/>
      <c r="F68" s="324"/>
      <c r="G68" s="324"/>
      <c r="H68" s="324"/>
      <c r="I68" s="324"/>
      <c r="J68" s="324"/>
      <c r="K68" s="199"/>
    </row>
    <row r="69" spans="2:11" customFormat="1" ht="15" customHeight="1" x14ac:dyDescent="0.2">
      <c r="B69" s="198"/>
      <c r="C69" s="203"/>
      <c r="D69" s="324" t="s">
        <v>1014</v>
      </c>
      <c r="E69" s="324"/>
      <c r="F69" s="324"/>
      <c r="G69" s="324"/>
      <c r="H69" s="324"/>
      <c r="I69" s="324"/>
      <c r="J69" s="324"/>
      <c r="K69" s="199"/>
    </row>
    <row r="70" spans="2:11" customFormat="1" ht="15" customHeight="1" x14ac:dyDescent="0.2">
      <c r="B70" s="198"/>
      <c r="C70" s="203"/>
      <c r="D70" s="324" t="s">
        <v>1015</v>
      </c>
      <c r="E70" s="324"/>
      <c r="F70" s="324"/>
      <c r="G70" s="324"/>
      <c r="H70" s="324"/>
      <c r="I70" s="324"/>
      <c r="J70" s="324"/>
      <c r="K70" s="199"/>
    </row>
    <row r="71" spans="2:11" customFormat="1" ht="12.75" customHeight="1" x14ac:dyDescent="0.2">
      <c r="B71" s="207"/>
      <c r="C71" s="208"/>
      <c r="D71" s="208"/>
      <c r="E71" s="208"/>
      <c r="F71" s="208"/>
      <c r="G71" s="208"/>
      <c r="H71" s="208"/>
      <c r="I71" s="208"/>
      <c r="J71" s="208"/>
      <c r="K71" s="209"/>
    </row>
    <row r="72" spans="2:11" customFormat="1" ht="18.75" customHeight="1" x14ac:dyDescent="0.2">
      <c r="B72" s="210"/>
      <c r="C72" s="210"/>
      <c r="D72" s="210"/>
      <c r="E72" s="210"/>
      <c r="F72" s="210"/>
      <c r="G72" s="210"/>
      <c r="H72" s="210"/>
      <c r="I72" s="210"/>
      <c r="J72" s="210"/>
      <c r="K72" s="211"/>
    </row>
    <row r="73" spans="2:11" customFormat="1" ht="18.75" customHeight="1" x14ac:dyDescent="0.2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 x14ac:dyDescent="0.2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 x14ac:dyDescent="0.2">
      <c r="B75" s="215"/>
      <c r="C75" s="322" t="s">
        <v>1016</v>
      </c>
      <c r="D75" s="322"/>
      <c r="E75" s="322"/>
      <c r="F75" s="322"/>
      <c r="G75" s="322"/>
      <c r="H75" s="322"/>
      <c r="I75" s="322"/>
      <c r="J75" s="322"/>
      <c r="K75" s="216"/>
    </row>
    <row r="76" spans="2:11" customFormat="1" ht="17.25" customHeight="1" x14ac:dyDescent="0.2">
      <c r="B76" s="215"/>
      <c r="C76" s="217" t="s">
        <v>1017</v>
      </c>
      <c r="D76" s="217"/>
      <c r="E76" s="217"/>
      <c r="F76" s="217" t="s">
        <v>1018</v>
      </c>
      <c r="G76" s="218"/>
      <c r="H76" s="217" t="s">
        <v>50</v>
      </c>
      <c r="I76" s="217" t="s">
        <v>53</v>
      </c>
      <c r="J76" s="217" t="s">
        <v>1019</v>
      </c>
      <c r="K76" s="216"/>
    </row>
    <row r="77" spans="2:11" customFormat="1" ht="17.25" customHeight="1" x14ac:dyDescent="0.2">
      <c r="B77" s="215"/>
      <c r="C77" s="219" t="s">
        <v>1020</v>
      </c>
      <c r="D77" s="219"/>
      <c r="E77" s="219"/>
      <c r="F77" s="220" t="s">
        <v>1021</v>
      </c>
      <c r="G77" s="221"/>
      <c r="H77" s="219"/>
      <c r="I77" s="219"/>
      <c r="J77" s="219" t="s">
        <v>1022</v>
      </c>
      <c r="K77" s="216"/>
    </row>
    <row r="78" spans="2:11" customFormat="1" ht="5.25" customHeight="1" x14ac:dyDescent="0.2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 x14ac:dyDescent="0.2">
      <c r="B79" s="215"/>
      <c r="C79" s="204" t="s">
        <v>49</v>
      </c>
      <c r="D79" s="224"/>
      <c r="E79" s="224"/>
      <c r="F79" s="225" t="s">
        <v>1023</v>
      </c>
      <c r="G79" s="226"/>
      <c r="H79" s="204" t="s">
        <v>1024</v>
      </c>
      <c r="I79" s="204" t="s">
        <v>1025</v>
      </c>
      <c r="J79" s="204">
        <v>20</v>
      </c>
      <c r="K79" s="216"/>
    </row>
    <row r="80" spans="2:11" customFormat="1" ht="15" customHeight="1" x14ac:dyDescent="0.2">
      <c r="B80" s="215"/>
      <c r="C80" s="204" t="s">
        <v>1026</v>
      </c>
      <c r="D80" s="204"/>
      <c r="E80" s="204"/>
      <c r="F80" s="225" t="s">
        <v>1023</v>
      </c>
      <c r="G80" s="226"/>
      <c r="H80" s="204" t="s">
        <v>1027</v>
      </c>
      <c r="I80" s="204" t="s">
        <v>1025</v>
      </c>
      <c r="J80" s="204">
        <v>120</v>
      </c>
      <c r="K80" s="216"/>
    </row>
    <row r="81" spans="2:11" customFormat="1" ht="15" customHeight="1" x14ac:dyDescent="0.2">
      <c r="B81" s="227"/>
      <c r="C81" s="204" t="s">
        <v>1028</v>
      </c>
      <c r="D81" s="204"/>
      <c r="E81" s="204"/>
      <c r="F81" s="225" t="s">
        <v>1029</v>
      </c>
      <c r="G81" s="226"/>
      <c r="H81" s="204" t="s">
        <v>1030</v>
      </c>
      <c r="I81" s="204" t="s">
        <v>1025</v>
      </c>
      <c r="J81" s="204">
        <v>50</v>
      </c>
      <c r="K81" s="216"/>
    </row>
    <row r="82" spans="2:11" customFormat="1" ht="15" customHeight="1" x14ac:dyDescent="0.2">
      <c r="B82" s="227"/>
      <c r="C82" s="204" t="s">
        <v>1031</v>
      </c>
      <c r="D82" s="204"/>
      <c r="E82" s="204"/>
      <c r="F82" s="225" t="s">
        <v>1023</v>
      </c>
      <c r="G82" s="226"/>
      <c r="H82" s="204" t="s">
        <v>1032</v>
      </c>
      <c r="I82" s="204" t="s">
        <v>1033</v>
      </c>
      <c r="J82" s="204"/>
      <c r="K82" s="216"/>
    </row>
    <row r="83" spans="2:11" customFormat="1" ht="15" customHeight="1" x14ac:dyDescent="0.2">
      <c r="B83" s="227"/>
      <c r="C83" s="204" t="s">
        <v>1034</v>
      </c>
      <c r="D83" s="204"/>
      <c r="E83" s="204"/>
      <c r="F83" s="225" t="s">
        <v>1029</v>
      </c>
      <c r="G83" s="204"/>
      <c r="H83" s="204" t="s">
        <v>1035</v>
      </c>
      <c r="I83" s="204" t="s">
        <v>1025</v>
      </c>
      <c r="J83" s="204">
        <v>15</v>
      </c>
      <c r="K83" s="216"/>
    </row>
    <row r="84" spans="2:11" customFormat="1" ht="15" customHeight="1" x14ac:dyDescent="0.2">
      <c r="B84" s="227"/>
      <c r="C84" s="204" t="s">
        <v>1036</v>
      </c>
      <c r="D84" s="204"/>
      <c r="E84" s="204"/>
      <c r="F84" s="225" t="s">
        <v>1029</v>
      </c>
      <c r="G84" s="204"/>
      <c r="H84" s="204" t="s">
        <v>1037</v>
      </c>
      <c r="I84" s="204" t="s">
        <v>1025</v>
      </c>
      <c r="J84" s="204">
        <v>15</v>
      </c>
      <c r="K84" s="216"/>
    </row>
    <row r="85" spans="2:11" customFormat="1" ht="15" customHeight="1" x14ac:dyDescent="0.2">
      <c r="B85" s="227"/>
      <c r="C85" s="204" t="s">
        <v>1038</v>
      </c>
      <c r="D85" s="204"/>
      <c r="E85" s="204"/>
      <c r="F85" s="225" t="s">
        <v>1029</v>
      </c>
      <c r="G85" s="204"/>
      <c r="H85" s="204" t="s">
        <v>1039</v>
      </c>
      <c r="I85" s="204" t="s">
        <v>1025</v>
      </c>
      <c r="J85" s="204">
        <v>20</v>
      </c>
      <c r="K85" s="216"/>
    </row>
    <row r="86" spans="2:11" customFormat="1" ht="15" customHeight="1" x14ac:dyDescent="0.2">
      <c r="B86" s="227"/>
      <c r="C86" s="204" t="s">
        <v>1040</v>
      </c>
      <c r="D86" s="204"/>
      <c r="E86" s="204"/>
      <c r="F86" s="225" t="s">
        <v>1029</v>
      </c>
      <c r="G86" s="204"/>
      <c r="H86" s="204" t="s">
        <v>1041</v>
      </c>
      <c r="I86" s="204" t="s">
        <v>1025</v>
      </c>
      <c r="J86" s="204">
        <v>20</v>
      </c>
      <c r="K86" s="216"/>
    </row>
    <row r="87" spans="2:11" customFormat="1" ht="15" customHeight="1" x14ac:dyDescent="0.2">
      <c r="B87" s="227"/>
      <c r="C87" s="204" t="s">
        <v>1042</v>
      </c>
      <c r="D87" s="204"/>
      <c r="E87" s="204"/>
      <c r="F87" s="225" t="s">
        <v>1029</v>
      </c>
      <c r="G87" s="226"/>
      <c r="H87" s="204" t="s">
        <v>1043</v>
      </c>
      <c r="I87" s="204" t="s">
        <v>1025</v>
      </c>
      <c r="J87" s="204">
        <v>50</v>
      </c>
      <c r="K87" s="216"/>
    </row>
    <row r="88" spans="2:11" customFormat="1" ht="15" customHeight="1" x14ac:dyDescent="0.2">
      <c r="B88" s="227"/>
      <c r="C88" s="204" t="s">
        <v>1044</v>
      </c>
      <c r="D88" s="204"/>
      <c r="E88" s="204"/>
      <c r="F88" s="225" t="s">
        <v>1029</v>
      </c>
      <c r="G88" s="226"/>
      <c r="H88" s="204" t="s">
        <v>1045</v>
      </c>
      <c r="I88" s="204" t="s">
        <v>1025</v>
      </c>
      <c r="J88" s="204">
        <v>20</v>
      </c>
      <c r="K88" s="216"/>
    </row>
    <row r="89" spans="2:11" customFormat="1" ht="15" customHeight="1" x14ac:dyDescent="0.2">
      <c r="B89" s="227"/>
      <c r="C89" s="204" t="s">
        <v>1046</v>
      </c>
      <c r="D89" s="204"/>
      <c r="E89" s="204"/>
      <c r="F89" s="225" t="s">
        <v>1029</v>
      </c>
      <c r="G89" s="226"/>
      <c r="H89" s="204" t="s">
        <v>1047</v>
      </c>
      <c r="I89" s="204" t="s">
        <v>1025</v>
      </c>
      <c r="J89" s="204">
        <v>20</v>
      </c>
      <c r="K89" s="216"/>
    </row>
    <row r="90" spans="2:11" customFormat="1" ht="15" customHeight="1" x14ac:dyDescent="0.2">
      <c r="B90" s="227"/>
      <c r="C90" s="204" t="s">
        <v>1048</v>
      </c>
      <c r="D90" s="204"/>
      <c r="E90" s="204"/>
      <c r="F90" s="225" t="s">
        <v>1029</v>
      </c>
      <c r="G90" s="226"/>
      <c r="H90" s="204" t="s">
        <v>1049</v>
      </c>
      <c r="I90" s="204" t="s">
        <v>1025</v>
      </c>
      <c r="J90" s="204">
        <v>50</v>
      </c>
      <c r="K90" s="216"/>
    </row>
    <row r="91" spans="2:11" customFormat="1" ht="15" customHeight="1" x14ac:dyDescent="0.2">
      <c r="B91" s="227"/>
      <c r="C91" s="204" t="s">
        <v>1050</v>
      </c>
      <c r="D91" s="204"/>
      <c r="E91" s="204"/>
      <c r="F91" s="225" t="s">
        <v>1029</v>
      </c>
      <c r="G91" s="226"/>
      <c r="H91" s="204" t="s">
        <v>1050</v>
      </c>
      <c r="I91" s="204" t="s">
        <v>1025</v>
      </c>
      <c r="J91" s="204">
        <v>50</v>
      </c>
      <c r="K91" s="216"/>
    </row>
    <row r="92" spans="2:11" customFormat="1" ht="15" customHeight="1" x14ac:dyDescent="0.2">
      <c r="B92" s="227"/>
      <c r="C92" s="204" t="s">
        <v>1051</v>
      </c>
      <c r="D92" s="204"/>
      <c r="E92" s="204"/>
      <c r="F92" s="225" t="s">
        <v>1029</v>
      </c>
      <c r="G92" s="226"/>
      <c r="H92" s="204" t="s">
        <v>1052</v>
      </c>
      <c r="I92" s="204" t="s">
        <v>1025</v>
      </c>
      <c r="J92" s="204">
        <v>255</v>
      </c>
      <c r="K92" s="216"/>
    </row>
    <row r="93" spans="2:11" customFormat="1" ht="15" customHeight="1" x14ac:dyDescent="0.2">
      <c r="B93" s="227"/>
      <c r="C93" s="204" t="s">
        <v>1053</v>
      </c>
      <c r="D93" s="204"/>
      <c r="E93" s="204"/>
      <c r="F93" s="225" t="s">
        <v>1023</v>
      </c>
      <c r="G93" s="226"/>
      <c r="H93" s="204" t="s">
        <v>1054</v>
      </c>
      <c r="I93" s="204" t="s">
        <v>1055</v>
      </c>
      <c r="J93" s="204"/>
      <c r="K93" s="216"/>
    </row>
    <row r="94" spans="2:11" customFormat="1" ht="15" customHeight="1" x14ac:dyDescent="0.2">
      <c r="B94" s="227"/>
      <c r="C94" s="204" t="s">
        <v>1056</v>
      </c>
      <c r="D94" s="204"/>
      <c r="E94" s="204"/>
      <c r="F94" s="225" t="s">
        <v>1023</v>
      </c>
      <c r="G94" s="226"/>
      <c r="H94" s="204" t="s">
        <v>1057</v>
      </c>
      <c r="I94" s="204" t="s">
        <v>1058</v>
      </c>
      <c r="J94" s="204"/>
      <c r="K94" s="216"/>
    </row>
    <row r="95" spans="2:11" customFormat="1" ht="15" customHeight="1" x14ac:dyDescent="0.2">
      <c r="B95" s="227"/>
      <c r="C95" s="204" t="s">
        <v>1059</v>
      </c>
      <c r="D95" s="204"/>
      <c r="E95" s="204"/>
      <c r="F95" s="225" t="s">
        <v>1023</v>
      </c>
      <c r="G95" s="226"/>
      <c r="H95" s="204" t="s">
        <v>1059</v>
      </c>
      <c r="I95" s="204" t="s">
        <v>1058</v>
      </c>
      <c r="J95" s="204"/>
      <c r="K95" s="216"/>
    </row>
    <row r="96" spans="2:11" customFormat="1" ht="15" customHeight="1" x14ac:dyDescent="0.2">
      <c r="B96" s="227"/>
      <c r="C96" s="204" t="s">
        <v>34</v>
      </c>
      <c r="D96" s="204"/>
      <c r="E96" s="204"/>
      <c r="F96" s="225" t="s">
        <v>1023</v>
      </c>
      <c r="G96" s="226"/>
      <c r="H96" s="204" t="s">
        <v>1060</v>
      </c>
      <c r="I96" s="204" t="s">
        <v>1058</v>
      </c>
      <c r="J96" s="204"/>
      <c r="K96" s="216"/>
    </row>
    <row r="97" spans="2:11" customFormat="1" ht="15" customHeight="1" x14ac:dyDescent="0.2">
      <c r="B97" s="227"/>
      <c r="C97" s="204" t="s">
        <v>44</v>
      </c>
      <c r="D97" s="204"/>
      <c r="E97" s="204"/>
      <c r="F97" s="225" t="s">
        <v>1023</v>
      </c>
      <c r="G97" s="226"/>
      <c r="H97" s="204" t="s">
        <v>1061</v>
      </c>
      <c r="I97" s="204" t="s">
        <v>1058</v>
      </c>
      <c r="J97" s="204"/>
      <c r="K97" s="216"/>
    </row>
    <row r="98" spans="2:11" customFormat="1" ht="15" customHeight="1" x14ac:dyDescent="0.2">
      <c r="B98" s="228"/>
      <c r="C98" s="229"/>
      <c r="D98" s="229"/>
      <c r="E98" s="229"/>
      <c r="F98" s="229"/>
      <c r="G98" s="229"/>
      <c r="H98" s="229"/>
      <c r="I98" s="229"/>
      <c r="J98" s="229"/>
      <c r="K98" s="230"/>
    </row>
    <row r="99" spans="2:11" customFormat="1" ht="18.75" customHeight="1" x14ac:dyDescent="0.2">
      <c r="B99" s="231"/>
      <c r="C99" s="232"/>
      <c r="D99" s="232"/>
      <c r="E99" s="232"/>
      <c r="F99" s="232"/>
      <c r="G99" s="232"/>
      <c r="H99" s="232"/>
      <c r="I99" s="232"/>
      <c r="J99" s="232"/>
      <c r="K99" s="231"/>
    </row>
    <row r="100" spans="2:11" customFormat="1" ht="18.75" customHeight="1" x14ac:dyDescent="0.2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 x14ac:dyDescent="0.2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 x14ac:dyDescent="0.2">
      <c r="B102" s="215"/>
      <c r="C102" s="322" t="s">
        <v>1062</v>
      </c>
      <c r="D102" s="322"/>
      <c r="E102" s="322"/>
      <c r="F102" s="322"/>
      <c r="G102" s="322"/>
      <c r="H102" s="322"/>
      <c r="I102" s="322"/>
      <c r="J102" s="322"/>
      <c r="K102" s="216"/>
    </row>
    <row r="103" spans="2:11" customFormat="1" ht="17.25" customHeight="1" x14ac:dyDescent="0.2">
      <c r="B103" s="215"/>
      <c r="C103" s="217" t="s">
        <v>1017</v>
      </c>
      <c r="D103" s="217"/>
      <c r="E103" s="217"/>
      <c r="F103" s="217" t="s">
        <v>1018</v>
      </c>
      <c r="G103" s="218"/>
      <c r="H103" s="217" t="s">
        <v>50</v>
      </c>
      <c r="I103" s="217" t="s">
        <v>53</v>
      </c>
      <c r="J103" s="217" t="s">
        <v>1019</v>
      </c>
      <c r="K103" s="216"/>
    </row>
    <row r="104" spans="2:11" customFormat="1" ht="17.25" customHeight="1" x14ac:dyDescent="0.2">
      <c r="B104" s="215"/>
      <c r="C104" s="219" t="s">
        <v>1020</v>
      </c>
      <c r="D104" s="219"/>
      <c r="E104" s="219"/>
      <c r="F104" s="220" t="s">
        <v>1021</v>
      </c>
      <c r="G104" s="221"/>
      <c r="H104" s="219"/>
      <c r="I104" s="219"/>
      <c r="J104" s="219" t="s">
        <v>1022</v>
      </c>
      <c r="K104" s="216"/>
    </row>
    <row r="105" spans="2:11" customFormat="1" ht="5.25" customHeight="1" x14ac:dyDescent="0.2">
      <c r="B105" s="215"/>
      <c r="C105" s="217"/>
      <c r="D105" s="217"/>
      <c r="E105" s="217"/>
      <c r="F105" s="217"/>
      <c r="G105" s="233"/>
      <c r="H105" s="217"/>
      <c r="I105" s="217"/>
      <c r="J105" s="217"/>
      <c r="K105" s="216"/>
    </row>
    <row r="106" spans="2:11" customFormat="1" ht="15" customHeight="1" x14ac:dyDescent="0.2">
      <c r="B106" s="215"/>
      <c r="C106" s="204" t="s">
        <v>49</v>
      </c>
      <c r="D106" s="224"/>
      <c r="E106" s="224"/>
      <c r="F106" s="225" t="s">
        <v>1023</v>
      </c>
      <c r="G106" s="204"/>
      <c r="H106" s="204" t="s">
        <v>1063</v>
      </c>
      <c r="I106" s="204" t="s">
        <v>1025</v>
      </c>
      <c r="J106" s="204">
        <v>20</v>
      </c>
      <c r="K106" s="216"/>
    </row>
    <row r="107" spans="2:11" customFormat="1" ht="15" customHeight="1" x14ac:dyDescent="0.2">
      <c r="B107" s="215"/>
      <c r="C107" s="204" t="s">
        <v>1026</v>
      </c>
      <c r="D107" s="204"/>
      <c r="E107" s="204"/>
      <c r="F107" s="225" t="s">
        <v>1023</v>
      </c>
      <c r="G107" s="204"/>
      <c r="H107" s="204" t="s">
        <v>1063</v>
      </c>
      <c r="I107" s="204" t="s">
        <v>1025</v>
      </c>
      <c r="J107" s="204">
        <v>120</v>
      </c>
      <c r="K107" s="216"/>
    </row>
    <row r="108" spans="2:11" customFormat="1" ht="15" customHeight="1" x14ac:dyDescent="0.2">
      <c r="B108" s="227"/>
      <c r="C108" s="204" t="s">
        <v>1028</v>
      </c>
      <c r="D108" s="204"/>
      <c r="E108" s="204"/>
      <c r="F108" s="225" t="s">
        <v>1029</v>
      </c>
      <c r="G108" s="204"/>
      <c r="H108" s="204" t="s">
        <v>1063</v>
      </c>
      <c r="I108" s="204" t="s">
        <v>1025</v>
      </c>
      <c r="J108" s="204">
        <v>50</v>
      </c>
      <c r="K108" s="216"/>
    </row>
    <row r="109" spans="2:11" customFormat="1" ht="15" customHeight="1" x14ac:dyDescent="0.2">
      <c r="B109" s="227"/>
      <c r="C109" s="204" t="s">
        <v>1031</v>
      </c>
      <c r="D109" s="204"/>
      <c r="E109" s="204"/>
      <c r="F109" s="225" t="s">
        <v>1023</v>
      </c>
      <c r="G109" s="204"/>
      <c r="H109" s="204" t="s">
        <v>1063</v>
      </c>
      <c r="I109" s="204" t="s">
        <v>1033</v>
      </c>
      <c r="J109" s="204"/>
      <c r="K109" s="216"/>
    </row>
    <row r="110" spans="2:11" customFormat="1" ht="15" customHeight="1" x14ac:dyDescent="0.2">
      <c r="B110" s="227"/>
      <c r="C110" s="204" t="s">
        <v>1042</v>
      </c>
      <c r="D110" s="204"/>
      <c r="E110" s="204"/>
      <c r="F110" s="225" t="s">
        <v>1029</v>
      </c>
      <c r="G110" s="204"/>
      <c r="H110" s="204" t="s">
        <v>1063</v>
      </c>
      <c r="I110" s="204" t="s">
        <v>1025</v>
      </c>
      <c r="J110" s="204">
        <v>50</v>
      </c>
      <c r="K110" s="216"/>
    </row>
    <row r="111" spans="2:11" customFormat="1" ht="15" customHeight="1" x14ac:dyDescent="0.2">
      <c r="B111" s="227"/>
      <c r="C111" s="204" t="s">
        <v>1050</v>
      </c>
      <c r="D111" s="204"/>
      <c r="E111" s="204"/>
      <c r="F111" s="225" t="s">
        <v>1029</v>
      </c>
      <c r="G111" s="204"/>
      <c r="H111" s="204" t="s">
        <v>1063</v>
      </c>
      <c r="I111" s="204" t="s">
        <v>1025</v>
      </c>
      <c r="J111" s="204">
        <v>50</v>
      </c>
      <c r="K111" s="216"/>
    </row>
    <row r="112" spans="2:11" customFormat="1" ht="15" customHeight="1" x14ac:dyDescent="0.2">
      <c r="B112" s="227"/>
      <c r="C112" s="204" t="s">
        <v>1048</v>
      </c>
      <c r="D112" s="204"/>
      <c r="E112" s="204"/>
      <c r="F112" s="225" t="s">
        <v>1029</v>
      </c>
      <c r="G112" s="204"/>
      <c r="H112" s="204" t="s">
        <v>1063</v>
      </c>
      <c r="I112" s="204" t="s">
        <v>1025</v>
      </c>
      <c r="J112" s="204">
        <v>50</v>
      </c>
      <c r="K112" s="216"/>
    </row>
    <row r="113" spans="2:11" customFormat="1" ht="15" customHeight="1" x14ac:dyDescent="0.2">
      <c r="B113" s="227"/>
      <c r="C113" s="204" t="s">
        <v>49</v>
      </c>
      <c r="D113" s="204"/>
      <c r="E113" s="204"/>
      <c r="F113" s="225" t="s">
        <v>1023</v>
      </c>
      <c r="G113" s="204"/>
      <c r="H113" s="204" t="s">
        <v>1064</v>
      </c>
      <c r="I113" s="204" t="s">
        <v>1025</v>
      </c>
      <c r="J113" s="204">
        <v>20</v>
      </c>
      <c r="K113" s="216"/>
    </row>
    <row r="114" spans="2:11" customFormat="1" ht="15" customHeight="1" x14ac:dyDescent="0.2">
      <c r="B114" s="227"/>
      <c r="C114" s="204" t="s">
        <v>1065</v>
      </c>
      <c r="D114" s="204"/>
      <c r="E114" s="204"/>
      <c r="F114" s="225" t="s">
        <v>1023</v>
      </c>
      <c r="G114" s="204"/>
      <c r="H114" s="204" t="s">
        <v>1066</v>
      </c>
      <c r="I114" s="204" t="s">
        <v>1025</v>
      </c>
      <c r="J114" s="204">
        <v>120</v>
      </c>
      <c r="K114" s="216"/>
    </row>
    <row r="115" spans="2:11" customFormat="1" ht="15" customHeight="1" x14ac:dyDescent="0.2">
      <c r="B115" s="227"/>
      <c r="C115" s="204" t="s">
        <v>34</v>
      </c>
      <c r="D115" s="204"/>
      <c r="E115" s="204"/>
      <c r="F115" s="225" t="s">
        <v>1023</v>
      </c>
      <c r="G115" s="204"/>
      <c r="H115" s="204" t="s">
        <v>1067</v>
      </c>
      <c r="I115" s="204" t="s">
        <v>1058</v>
      </c>
      <c r="J115" s="204"/>
      <c r="K115" s="216"/>
    </row>
    <row r="116" spans="2:11" customFormat="1" ht="15" customHeight="1" x14ac:dyDescent="0.2">
      <c r="B116" s="227"/>
      <c r="C116" s="204" t="s">
        <v>44</v>
      </c>
      <c r="D116" s="204"/>
      <c r="E116" s="204"/>
      <c r="F116" s="225" t="s">
        <v>1023</v>
      </c>
      <c r="G116" s="204"/>
      <c r="H116" s="204" t="s">
        <v>1068</v>
      </c>
      <c r="I116" s="204" t="s">
        <v>1058</v>
      </c>
      <c r="J116" s="204"/>
      <c r="K116" s="216"/>
    </row>
    <row r="117" spans="2:11" customFormat="1" ht="15" customHeight="1" x14ac:dyDescent="0.2">
      <c r="B117" s="227"/>
      <c r="C117" s="204" t="s">
        <v>53</v>
      </c>
      <c r="D117" s="204"/>
      <c r="E117" s="204"/>
      <c r="F117" s="225" t="s">
        <v>1023</v>
      </c>
      <c r="G117" s="204"/>
      <c r="H117" s="204" t="s">
        <v>1069</v>
      </c>
      <c r="I117" s="204" t="s">
        <v>1070</v>
      </c>
      <c r="J117" s="204"/>
      <c r="K117" s="216"/>
    </row>
    <row r="118" spans="2:11" customFormat="1" ht="15" customHeight="1" x14ac:dyDescent="0.2">
      <c r="B118" s="228"/>
      <c r="C118" s="234"/>
      <c r="D118" s="234"/>
      <c r="E118" s="234"/>
      <c r="F118" s="234"/>
      <c r="G118" s="234"/>
      <c r="H118" s="234"/>
      <c r="I118" s="234"/>
      <c r="J118" s="234"/>
      <c r="K118" s="230"/>
    </row>
    <row r="119" spans="2:11" customFormat="1" ht="18.75" customHeight="1" x14ac:dyDescent="0.2">
      <c r="B119" s="235"/>
      <c r="C119" s="236"/>
      <c r="D119" s="236"/>
      <c r="E119" s="236"/>
      <c r="F119" s="237"/>
      <c r="G119" s="236"/>
      <c r="H119" s="236"/>
      <c r="I119" s="236"/>
      <c r="J119" s="236"/>
      <c r="K119" s="235"/>
    </row>
    <row r="120" spans="2:11" customFormat="1" ht="18.75" customHeight="1" x14ac:dyDescent="0.2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 x14ac:dyDescent="0.2">
      <c r="B121" s="238"/>
      <c r="C121" s="239"/>
      <c r="D121" s="239"/>
      <c r="E121" s="239"/>
      <c r="F121" s="239"/>
      <c r="G121" s="239"/>
      <c r="H121" s="239"/>
      <c r="I121" s="239"/>
      <c r="J121" s="239"/>
      <c r="K121" s="240"/>
    </row>
    <row r="122" spans="2:11" customFormat="1" ht="45" customHeight="1" x14ac:dyDescent="0.2">
      <c r="B122" s="241"/>
      <c r="C122" s="320" t="s">
        <v>1071</v>
      </c>
      <c r="D122" s="320"/>
      <c r="E122" s="320"/>
      <c r="F122" s="320"/>
      <c r="G122" s="320"/>
      <c r="H122" s="320"/>
      <c r="I122" s="320"/>
      <c r="J122" s="320"/>
      <c r="K122" s="242"/>
    </row>
    <row r="123" spans="2:11" customFormat="1" ht="17.25" customHeight="1" x14ac:dyDescent="0.2">
      <c r="B123" s="243"/>
      <c r="C123" s="217" t="s">
        <v>1017</v>
      </c>
      <c r="D123" s="217"/>
      <c r="E123" s="217"/>
      <c r="F123" s="217" t="s">
        <v>1018</v>
      </c>
      <c r="G123" s="218"/>
      <c r="H123" s="217" t="s">
        <v>50</v>
      </c>
      <c r="I123" s="217" t="s">
        <v>53</v>
      </c>
      <c r="J123" s="217" t="s">
        <v>1019</v>
      </c>
      <c r="K123" s="244"/>
    </row>
    <row r="124" spans="2:11" customFormat="1" ht="17.25" customHeight="1" x14ac:dyDescent="0.2">
      <c r="B124" s="243"/>
      <c r="C124" s="219" t="s">
        <v>1020</v>
      </c>
      <c r="D124" s="219"/>
      <c r="E124" s="219"/>
      <c r="F124" s="220" t="s">
        <v>1021</v>
      </c>
      <c r="G124" s="221"/>
      <c r="H124" s="219"/>
      <c r="I124" s="219"/>
      <c r="J124" s="219" t="s">
        <v>1022</v>
      </c>
      <c r="K124" s="244"/>
    </row>
    <row r="125" spans="2:11" customFormat="1" ht="5.25" customHeight="1" x14ac:dyDescent="0.2">
      <c r="B125" s="245"/>
      <c r="C125" s="222"/>
      <c r="D125" s="222"/>
      <c r="E125" s="222"/>
      <c r="F125" s="222"/>
      <c r="G125" s="246"/>
      <c r="H125" s="222"/>
      <c r="I125" s="222"/>
      <c r="J125" s="222"/>
      <c r="K125" s="247"/>
    </row>
    <row r="126" spans="2:11" customFormat="1" ht="15" customHeight="1" x14ac:dyDescent="0.2">
      <c r="B126" s="245"/>
      <c r="C126" s="204" t="s">
        <v>1026</v>
      </c>
      <c r="D126" s="224"/>
      <c r="E126" s="224"/>
      <c r="F126" s="225" t="s">
        <v>1023</v>
      </c>
      <c r="G126" s="204"/>
      <c r="H126" s="204" t="s">
        <v>1063</v>
      </c>
      <c r="I126" s="204" t="s">
        <v>1025</v>
      </c>
      <c r="J126" s="204">
        <v>120</v>
      </c>
      <c r="K126" s="248"/>
    </row>
    <row r="127" spans="2:11" customFormat="1" ht="15" customHeight="1" x14ac:dyDescent="0.2">
      <c r="B127" s="245"/>
      <c r="C127" s="204" t="s">
        <v>1072</v>
      </c>
      <c r="D127" s="204"/>
      <c r="E127" s="204"/>
      <c r="F127" s="225" t="s">
        <v>1023</v>
      </c>
      <c r="G127" s="204"/>
      <c r="H127" s="204" t="s">
        <v>1073</v>
      </c>
      <c r="I127" s="204" t="s">
        <v>1025</v>
      </c>
      <c r="J127" s="204" t="s">
        <v>1074</v>
      </c>
      <c r="K127" s="248"/>
    </row>
    <row r="128" spans="2:11" customFormat="1" ht="15" customHeight="1" x14ac:dyDescent="0.2">
      <c r="B128" s="245"/>
      <c r="C128" s="204" t="s">
        <v>971</v>
      </c>
      <c r="D128" s="204"/>
      <c r="E128" s="204"/>
      <c r="F128" s="225" t="s">
        <v>1023</v>
      </c>
      <c r="G128" s="204"/>
      <c r="H128" s="204" t="s">
        <v>1075</v>
      </c>
      <c r="I128" s="204" t="s">
        <v>1025</v>
      </c>
      <c r="J128" s="204" t="s">
        <v>1074</v>
      </c>
      <c r="K128" s="248"/>
    </row>
    <row r="129" spans="2:11" customFormat="1" ht="15" customHeight="1" x14ac:dyDescent="0.2">
      <c r="B129" s="245"/>
      <c r="C129" s="204" t="s">
        <v>1034</v>
      </c>
      <c r="D129" s="204"/>
      <c r="E129" s="204"/>
      <c r="F129" s="225" t="s">
        <v>1029</v>
      </c>
      <c r="G129" s="204"/>
      <c r="H129" s="204" t="s">
        <v>1035</v>
      </c>
      <c r="I129" s="204" t="s">
        <v>1025</v>
      </c>
      <c r="J129" s="204">
        <v>15</v>
      </c>
      <c r="K129" s="248"/>
    </row>
    <row r="130" spans="2:11" customFormat="1" ht="15" customHeight="1" x14ac:dyDescent="0.2">
      <c r="B130" s="245"/>
      <c r="C130" s="204" t="s">
        <v>1036</v>
      </c>
      <c r="D130" s="204"/>
      <c r="E130" s="204"/>
      <c r="F130" s="225" t="s">
        <v>1029</v>
      </c>
      <c r="G130" s="204"/>
      <c r="H130" s="204" t="s">
        <v>1037</v>
      </c>
      <c r="I130" s="204" t="s">
        <v>1025</v>
      </c>
      <c r="J130" s="204">
        <v>15</v>
      </c>
      <c r="K130" s="248"/>
    </row>
    <row r="131" spans="2:11" customFormat="1" ht="15" customHeight="1" x14ac:dyDescent="0.2">
      <c r="B131" s="245"/>
      <c r="C131" s="204" t="s">
        <v>1038</v>
      </c>
      <c r="D131" s="204"/>
      <c r="E131" s="204"/>
      <c r="F131" s="225" t="s">
        <v>1029</v>
      </c>
      <c r="G131" s="204"/>
      <c r="H131" s="204" t="s">
        <v>1039</v>
      </c>
      <c r="I131" s="204" t="s">
        <v>1025</v>
      </c>
      <c r="J131" s="204">
        <v>20</v>
      </c>
      <c r="K131" s="248"/>
    </row>
    <row r="132" spans="2:11" customFormat="1" ht="15" customHeight="1" x14ac:dyDescent="0.2">
      <c r="B132" s="245"/>
      <c r="C132" s="204" t="s">
        <v>1040</v>
      </c>
      <c r="D132" s="204"/>
      <c r="E132" s="204"/>
      <c r="F132" s="225" t="s">
        <v>1029</v>
      </c>
      <c r="G132" s="204"/>
      <c r="H132" s="204" t="s">
        <v>1041</v>
      </c>
      <c r="I132" s="204" t="s">
        <v>1025</v>
      </c>
      <c r="J132" s="204">
        <v>20</v>
      </c>
      <c r="K132" s="248"/>
    </row>
    <row r="133" spans="2:11" customFormat="1" ht="15" customHeight="1" x14ac:dyDescent="0.2">
      <c r="B133" s="245"/>
      <c r="C133" s="204" t="s">
        <v>1028</v>
      </c>
      <c r="D133" s="204"/>
      <c r="E133" s="204"/>
      <c r="F133" s="225" t="s">
        <v>1029</v>
      </c>
      <c r="G133" s="204"/>
      <c r="H133" s="204" t="s">
        <v>1063</v>
      </c>
      <c r="I133" s="204" t="s">
        <v>1025</v>
      </c>
      <c r="J133" s="204">
        <v>50</v>
      </c>
      <c r="K133" s="248"/>
    </row>
    <row r="134" spans="2:11" customFormat="1" ht="15" customHeight="1" x14ac:dyDescent="0.2">
      <c r="B134" s="245"/>
      <c r="C134" s="204" t="s">
        <v>1042</v>
      </c>
      <c r="D134" s="204"/>
      <c r="E134" s="204"/>
      <c r="F134" s="225" t="s">
        <v>1029</v>
      </c>
      <c r="G134" s="204"/>
      <c r="H134" s="204" t="s">
        <v>1063</v>
      </c>
      <c r="I134" s="204" t="s">
        <v>1025</v>
      </c>
      <c r="J134" s="204">
        <v>50</v>
      </c>
      <c r="K134" s="248"/>
    </row>
    <row r="135" spans="2:11" customFormat="1" ht="15" customHeight="1" x14ac:dyDescent="0.2">
      <c r="B135" s="245"/>
      <c r="C135" s="204" t="s">
        <v>1048</v>
      </c>
      <c r="D135" s="204"/>
      <c r="E135" s="204"/>
      <c r="F135" s="225" t="s">
        <v>1029</v>
      </c>
      <c r="G135" s="204"/>
      <c r="H135" s="204" t="s">
        <v>1063</v>
      </c>
      <c r="I135" s="204" t="s">
        <v>1025</v>
      </c>
      <c r="J135" s="204">
        <v>50</v>
      </c>
      <c r="K135" s="248"/>
    </row>
    <row r="136" spans="2:11" customFormat="1" ht="15" customHeight="1" x14ac:dyDescent="0.2">
      <c r="B136" s="245"/>
      <c r="C136" s="204" t="s">
        <v>1050</v>
      </c>
      <c r="D136" s="204"/>
      <c r="E136" s="204"/>
      <c r="F136" s="225" t="s">
        <v>1029</v>
      </c>
      <c r="G136" s="204"/>
      <c r="H136" s="204" t="s">
        <v>1063</v>
      </c>
      <c r="I136" s="204" t="s">
        <v>1025</v>
      </c>
      <c r="J136" s="204">
        <v>50</v>
      </c>
      <c r="K136" s="248"/>
    </row>
    <row r="137" spans="2:11" customFormat="1" ht="15" customHeight="1" x14ac:dyDescent="0.2">
      <c r="B137" s="245"/>
      <c r="C137" s="204" t="s">
        <v>1051</v>
      </c>
      <c r="D137" s="204"/>
      <c r="E137" s="204"/>
      <c r="F137" s="225" t="s">
        <v>1029</v>
      </c>
      <c r="G137" s="204"/>
      <c r="H137" s="204" t="s">
        <v>1076</v>
      </c>
      <c r="I137" s="204" t="s">
        <v>1025</v>
      </c>
      <c r="J137" s="204">
        <v>255</v>
      </c>
      <c r="K137" s="248"/>
    </row>
    <row r="138" spans="2:11" customFormat="1" ht="15" customHeight="1" x14ac:dyDescent="0.2">
      <c r="B138" s="245"/>
      <c r="C138" s="204" t="s">
        <v>1053</v>
      </c>
      <c r="D138" s="204"/>
      <c r="E138" s="204"/>
      <c r="F138" s="225" t="s">
        <v>1023</v>
      </c>
      <c r="G138" s="204"/>
      <c r="H138" s="204" t="s">
        <v>1077</v>
      </c>
      <c r="I138" s="204" t="s">
        <v>1055</v>
      </c>
      <c r="J138" s="204"/>
      <c r="K138" s="248"/>
    </row>
    <row r="139" spans="2:11" customFormat="1" ht="15" customHeight="1" x14ac:dyDescent="0.2">
      <c r="B139" s="245"/>
      <c r="C139" s="204" t="s">
        <v>1056</v>
      </c>
      <c r="D139" s="204"/>
      <c r="E139" s="204"/>
      <c r="F139" s="225" t="s">
        <v>1023</v>
      </c>
      <c r="G139" s="204"/>
      <c r="H139" s="204" t="s">
        <v>1078</v>
      </c>
      <c r="I139" s="204" t="s">
        <v>1058</v>
      </c>
      <c r="J139" s="204"/>
      <c r="K139" s="248"/>
    </row>
    <row r="140" spans="2:11" customFormat="1" ht="15" customHeight="1" x14ac:dyDescent="0.2">
      <c r="B140" s="245"/>
      <c r="C140" s="204" t="s">
        <v>1059</v>
      </c>
      <c r="D140" s="204"/>
      <c r="E140" s="204"/>
      <c r="F140" s="225" t="s">
        <v>1023</v>
      </c>
      <c r="G140" s="204"/>
      <c r="H140" s="204" t="s">
        <v>1059</v>
      </c>
      <c r="I140" s="204" t="s">
        <v>1058</v>
      </c>
      <c r="J140" s="204"/>
      <c r="K140" s="248"/>
    </row>
    <row r="141" spans="2:11" customFormat="1" ht="15" customHeight="1" x14ac:dyDescent="0.2">
      <c r="B141" s="245"/>
      <c r="C141" s="204" t="s">
        <v>34</v>
      </c>
      <c r="D141" s="204"/>
      <c r="E141" s="204"/>
      <c r="F141" s="225" t="s">
        <v>1023</v>
      </c>
      <c r="G141" s="204"/>
      <c r="H141" s="204" t="s">
        <v>1079</v>
      </c>
      <c r="I141" s="204" t="s">
        <v>1058</v>
      </c>
      <c r="J141" s="204"/>
      <c r="K141" s="248"/>
    </row>
    <row r="142" spans="2:11" customFormat="1" ht="15" customHeight="1" x14ac:dyDescent="0.2">
      <c r="B142" s="245"/>
      <c r="C142" s="204" t="s">
        <v>1080</v>
      </c>
      <c r="D142" s="204"/>
      <c r="E142" s="204"/>
      <c r="F142" s="225" t="s">
        <v>1023</v>
      </c>
      <c r="G142" s="204"/>
      <c r="H142" s="204" t="s">
        <v>1081</v>
      </c>
      <c r="I142" s="204" t="s">
        <v>1058</v>
      </c>
      <c r="J142" s="204"/>
      <c r="K142" s="248"/>
    </row>
    <row r="143" spans="2:11" customFormat="1" ht="15" customHeight="1" x14ac:dyDescent="0.2">
      <c r="B143" s="249"/>
      <c r="C143" s="250"/>
      <c r="D143" s="250"/>
      <c r="E143" s="250"/>
      <c r="F143" s="250"/>
      <c r="G143" s="250"/>
      <c r="H143" s="250"/>
      <c r="I143" s="250"/>
      <c r="J143" s="250"/>
      <c r="K143" s="251"/>
    </row>
    <row r="144" spans="2:11" customFormat="1" ht="18.75" customHeight="1" x14ac:dyDescent="0.2">
      <c r="B144" s="236"/>
      <c r="C144" s="236"/>
      <c r="D144" s="236"/>
      <c r="E144" s="236"/>
      <c r="F144" s="237"/>
      <c r="G144" s="236"/>
      <c r="H144" s="236"/>
      <c r="I144" s="236"/>
      <c r="J144" s="236"/>
      <c r="K144" s="236"/>
    </row>
    <row r="145" spans="2:11" customFormat="1" ht="18.75" customHeight="1" x14ac:dyDescent="0.2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 x14ac:dyDescent="0.2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 x14ac:dyDescent="0.2">
      <c r="B147" s="215"/>
      <c r="C147" s="322" t="s">
        <v>1082</v>
      </c>
      <c r="D147" s="322"/>
      <c r="E147" s="322"/>
      <c r="F147" s="322"/>
      <c r="G147" s="322"/>
      <c r="H147" s="322"/>
      <c r="I147" s="322"/>
      <c r="J147" s="322"/>
      <c r="K147" s="216"/>
    </row>
    <row r="148" spans="2:11" customFormat="1" ht="17.25" customHeight="1" x14ac:dyDescent="0.2">
      <c r="B148" s="215"/>
      <c r="C148" s="217" t="s">
        <v>1017</v>
      </c>
      <c r="D148" s="217"/>
      <c r="E148" s="217"/>
      <c r="F148" s="217" t="s">
        <v>1018</v>
      </c>
      <c r="G148" s="218"/>
      <c r="H148" s="217" t="s">
        <v>50</v>
      </c>
      <c r="I148" s="217" t="s">
        <v>53</v>
      </c>
      <c r="J148" s="217" t="s">
        <v>1019</v>
      </c>
      <c r="K148" s="216"/>
    </row>
    <row r="149" spans="2:11" customFormat="1" ht="17.25" customHeight="1" x14ac:dyDescent="0.2">
      <c r="B149" s="215"/>
      <c r="C149" s="219" t="s">
        <v>1020</v>
      </c>
      <c r="D149" s="219"/>
      <c r="E149" s="219"/>
      <c r="F149" s="220" t="s">
        <v>1021</v>
      </c>
      <c r="G149" s="221"/>
      <c r="H149" s="219"/>
      <c r="I149" s="219"/>
      <c r="J149" s="219" t="s">
        <v>1022</v>
      </c>
      <c r="K149" s="216"/>
    </row>
    <row r="150" spans="2:11" customFormat="1" ht="5.25" customHeight="1" x14ac:dyDescent="0.2">
      <c r="B150" s="227"/>
      <c r="C150" s="222"/>
      <c r="D150" s="222"/>
      <c r="E150" s="222"/>
      <c r="F150" s="222"/>
      <c r="G150" s="223"/>
      <c r="H150" s="222"/>
      <c r="I150" s="222"/>
      <c r="J150" s="222"/>
      <c r="K150" s="248"/>
    </row>
    <row r="151" spans="2:11" customFormat="1" ht="15" customHeight="1" x14ac:dyDescent="0.2">
      <c r="B151" s="227"/>
      <c r="C151" s="252" t="s">
        <v>1026</v>
      </c>
      <c r="D151" s="204"/>
      <c r="E151" s="204"/>
      <c r="F151" s="253" t="s">
        <v>1023</v>
      </c>
      <c r="G151" s="204"/>
      <c r="H151" s="252" t="s">
        <v>1063</v>
      </c>
      <c r="I151" s="252" t="s">
        <v>1025</v>
      </c>
      <c r="J151" s="252">
        <v>120</v>
      </c>
      <c r="K151" s="248"/>
    </row>
    <row r="152" spans="2:11" customFormat="1" ht="15" customHeight="1" x14ac:dyDescent="0.2">
      <c r="B152" s="227"/>
      <c r="C152" s="252" t="s">
        <v>1072</v>
      </c>
      <c r="D152" s="204"/>
      <c r="E152" s="204"/>
      <c r="F152" s="253" t="s">
        <v>1023</v>
      </c>
      <c r="G152" s="204"/>
      <c r="H152" s="252" t="s">
        <v>1083</v>
      </c>
      <c r="I152" s="252" t="s">
        <v>1025</v>
      </c>
      <c r="J152" s="252" t="s">
        <v>1074</v>
      </c>
      <c r="K152" s="248"/>
    </row>
    <row r="153" spans="2:11" customFormat="1" ht="15" customHeight="1" x14ac:dyDescent="0.2">
      <c r="B153" s="227"/>
      <c r="C153" s="252" t="s">
        <v>971</v>
      </c>
      <c r="D153" s="204"/>
      <c r="E153" s="204"/>
      <c r="F153" s="253" t="s">
        <v>1023</v>
      </c>
      <c r="G153" s="204"/>
      <c r="H153" s="252" t="s">
        <v>1084</v>
      </c>
      <c r="I153" s="252" t="s">
        <v>1025</v>
      </c>
      <c r="J153" s="252" t="s">
        <v>1074</v>
      </c>
      <c r="K153" s="248"/>
    </row>
    <row r="154" spans="2:11" customFormat="1" ht="15" customHeight="1" x14ac:dyDescent="0.2">
      <c r="B154" s="227"/>
      <c r="C154" s="252" t="s">
        <v>1028</v>
      </c>
      <c r="D154" s="204"/>
      <c r="E154" s="204"/>
      <c r="F154" s="253" t="s">
        <v>1029</v>
      </c>
      <c r="G154" s="204"/>
      <c r="H154" s="252" t="s">
        <v>1063</v>
      </c>
      <c r="I154" s="252" t="s">
        <v>1025</v>
      </c>
      <c r="J154" s="252">
        <v>50</v>
      </c>
      <c r="K154" s="248"/>
    </row>
    <row r="155" spans="2:11" customFormat="1" ht="15" customHeight="1" x14ac:dyDescent="0.2">
      <c r="B155" s="227"/>
      <c r="C155" s="252" t="s">
        <v>1031</v>
      </c>
      <c r="D155" s="204"/>
      <c r="E155" s="204"/>
      <c r="F155" s="253" t="s">
        <v>1023</v>
      </c>
      <c r="G155" s="204"/>
      <c r="H155" s="252" t="s">
        <v>1063</v>
      </c>
      <c r="I155" s="252" t="s">
        <v>1033</v>
      </c>
      <c r="J155" s="252"/>
      <c r="K155" s="248"/>
    </row>
    <row r="156" spans="2:11" customFormat="1" ht="15" customHeight="1" x14ac:dyDescent="0.2">
      <c r="B156" s="227"/>
      <c r="C156" s="252" t="s">
        <v>1042</v>
      </c>
      <c r="D156" s="204"/>
      <c r="E156" s="204"/>
      <c r="F156" s="253" t="s">
        <v>1029</v>
      </c>
      <c r="G156" s="204"/>
      <c r="H156" s="252" t="s">
        <v>1063</v>
      </c>
      <c r="I156" s="252" t="s">
        <v>1025</v>
      </c>
      <c r="J156" s="252">
        <v>50</v>
      </c>
      <c r="K156" s="248"/>
    </row>
    <row r="157" spans="2:11" customFormat="1" ht="15" customHeight="1" x14ac:dyDescent="0.2">
      <c r="B157" s="227"/>
      <c r="C157" s="252" t="s">
        <v>1050</v>
      </c>
      <c r="D157" s="204"/>
      <c r="E157" s="204"/>
      <c r="F157" s="253" t="s">
        <v>1029</v>
      </c>
      <c r="G157" s="204"/>
      <c r="H157" s="252" t="s">
        <v>1063</v>
      </c>
      <c r="I157" s="252" t="s">
        <v>1025</v>
      </c>
      <c r="J157" s="252">
        <v>50</v>
      </c>
      <c r="K157" s="248"/>
    </row>
    <row r="158" spans="2:11" customFormat="1" ht="15" customHeight="1" x14ac:dyDescent="0.2">
      <c r="B158" s="227"/>
      <c r="C158" s="252" t="s">
        <v>1048</v>
      </c>
      <c r="D158" s="204"/>
      <c r="E158" s="204"/>
      <c r="F158" s="253" t="s">
        <v>1029</v>
      </c>
      <c r="G158" s="204"/>
      <c r="H158" s="252" t="s">
        <v>1063</v>
      </c>
      <c r="I158" s="252" t="s">
        <v>1025</v>
      </c>
      <c r="J158" s="252">
        <v>50</v>
      </c>
      <c r="K158" s="248"/>
    </row>
    <row r="159" spans="2:11" customFormat="1" ht="15" customHeight="1" x14ac:dyDescent="0.2">
      <c r="B159" s="227"/>
      <c r="C159" s="252" t="s">
        <v>95</v>
      </c>
      <c r="D159" s="204"/>
      <c r="E159" s="204"/>
      <c r="F159" s="253" t="s">
        <v>1023</v>
      </c>
      <c r="G159" s="204"/>
      <c r="H159" s="252" t="s">
        <v>1085</v>
      </c>
      <c r="I159" s="252" t="s">
        <v>1025</v>
      </c>
      <c r="J159" s="252" t="s">
        <v>1086</v>
      </c>
      <c r="K159" s="248"/>
    </row>
    <row r="160" spans="2:11" customFormat="1" ht="15" customHeight="1" x14ac:dyDescent="0.2">
      <c r="B160" s="227"/>
      <c r="C160" s="252" t="s">
        <v>1087</v>
      </c>
      <c r="D160" s="204"/>
      <c r="E160" s="204"/>
      <c r="F160" s="253" t="s">
        <v>1023</v>
      </c>
      <c r="G160" s="204"/>
      <c r="H160" s="252" t="s">
        <v>1088</v>
      </c>
      <c r="I160" s="252" t="s">
        <v>1058</v>
      </c>
      <c r="J160" s="252"/>
      <c r="K160" s="248"/>
    </row>
    <row r="161" spans="2:11" customFormat="1" ht="15" customHeight="1" x14ac:dyDescent="0.2">
      <c r="B161" s="254"/>
      <c r="C161" s="234"/>
      <c r="D161" s="234"/>
      <c r="E161" s="234"/>
      <c r="F161" s="234"/>
      <c r="G161" s="234"/>
      <c r="H161" s="234"/>
      <c r="I161" s="234"/>
      <c r="J161" s="234"/>
      <c r="K161" s="255"/>
    </row>
    <row r="162" spans="2:11" customFormat="1" ht="18.75" customHeight="1" x14ac:dyDescent="0.2">
      <c r="B162" s="236"/>
      <c r="C162" s="246"/>
      <c r="D162" s="246"/>
      <c r="E162" s="246"/>
      <c r="F162" s="256"/>
      <c r="G162" s="246"/>
      <c r="H162" s="246"/>
      <c r="I162" s="246"/>
      <c r="J162" s="246"/>
      <c r="K162" s="236"/>
    </row>
    <row r="163" spans="2:11" customFormat="1" ht="18.75" customHeight="1" x14ac:dyDescent="0.2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 x14ac:dyDescent="0.2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 x14ac:dyDescent="0.2">
      <c r="B165" s="196"/>
      <c r="C165" s="320" t="s">
        <v>1089</v>
      </c>
      <c r="D165" s="320"/>
      <c r="E165" s="320"/>
      <c r="F165" s="320"/>
      <c r="G165" s="320"/>
      <c r="H165" s="320"/>
      <c r="I165" s="320"/>
      <c r="J165" s="320"/>
      <c r="K165" s="197"/>
    </row>
    <row r="166" spans="2:11" customFormat="1" ht="17.25" customHeight="1" x14ac:dyDescent="0.2">
      <c r="B166" s="196"/>
      <c r="C166" s="217" t="s">
        <v>1017</v>
      </c>
      <c r="D166" s="217"/>
      <c r="E166" s="217"/>
      <c r="F166" s="217" t="s">
        <v>1018</v>
      </c>
      <c r="G166" s="257"/>
      <c r="H166" s="258" t="s">
        <v>50</v>
      </c>
      <c r="I166" s="258" t="s">
        <v>53</v>
      </c>
      <c r="J166" s="217" t="s">
        <v>1019</v>
      </c>
      <c r="K166" s="197"/>
    </row>
    <row r="167" spans="2:11" customFormat="1" ht="17.25" customHeight="1" x14ac:dyDescent="0.2">
      <c r="B167" s="198"/>
      <c r="C167" s="219" t="s">
        <v>1020</v>
      </c>
      <c r="D167" s="219"/>
      <c r="E167" s="219"/>
      <c r="F167" s="220" t="s">
        <v>1021</v>
      </c>
      <c r="G167" s="259"/>
      <c r="H167" s="260"/>
      <c r="I167" s="260"/>
      <c r="J167" s="219" t="s">
        <v>1022</v>
      </c>
      <c r="K167" s="199"/>
    </row>
    <row r="168" spans="2:11" customFormat="1" ht="5.25" customHeight="1" x14ac:dyDescent="0.2">
      <c r="B168" s="227"/>
      <c r="C168" s="222"/>
      <c r="D168" s="222"/>
      <c r="E168" s="222"/>
      <c r="F168" s="222"/>
      <c r="G168" s="223"/>
      <c r="H168" s="222"/>
      <c r="I168" s="222"/>
      <c r="J168" s="222"/>
      <c r="K168" s="248"/>
    </row>
    <row r="169" spans="2:11" customFormat="1" ht="15" customHeight="1" x14ac:dyDescent="0.2">
      <c r="B169" s="227"/>
      <c r="C169" s="204" t="s">
        <v>1026</v>
      </c>
      <c r="D169" s="204"/>
      <c r="E169" s="204"/>
      <c r="F169" s="225" t="s">
        <v>1023</v>
      </c>
      <c r="G169" s="204"/>
      <c r="H169" s="204" t="s">
        <v>1063</v>
      </c>
      <c r="I169" s="204" t="s">
        <v>1025</v>
      </c>
      <c r="J169" s="204">
        <v>120</v>
      </c>
      <c r="K169" s="248"/>
    </row>
    <row r="170" spans="2:11" customFormat="1" ht="15" customHeight="1" x14ac:dyDescent="0.2">
      <c r="B170" s="227"/>
      <c r="C170" s="204" t="s">
        <v>1072</v>
      </c>
      <c r="D170" s="204"/>
      <c r="E170" s="204"/>
      <c r="F170" s="225" t="s">
        <v>1023</v>
      </c>
      <c r="G170" s="204"/>
      <c r="H170" s="204" t="s">
        <v>1073</v>
      </c>
      <c r="I170" s="204" t="s">
        <v>1025</v>
      </c>
      <c r="J170" s="204" t="s">
        <v>1074</v>
      </c>
      <c r="K170" s="248"/>
    </row>
    <row r="171" spans="2:11" customFormat="1" ht="15" customHeight="1" x14ac:dyDescent="0.2">
      <c r="B171" s="227"/>
      <c r="C171" s="204" t="s">
        <v>971</v>
      </c>
      <c r="D171" s="204"/>
      <c r="E171" s="204"/>
      <c r="F171" s="225" t="s">
        <v>1023</v>
      </c>
      <c r="G171" s="204"/>
      <c r="H171" s="204" t="s">
        <v>1090</v>
      </c>
      <c r="I171" s="204" t="s">
        <v>1025</v>
      </c>
      <c r="J171" s="204" t="s">
        <v>1074</v>
      </c>
      <c r="K171" s="248"/>
    </row>
    <row r="172" spans="2:11" customFormat="1" ht="15" customHeight="1" x14ac:dyDescent="0.2">
      <c r="B172" s="227"/>
      <c r="C172" s="204" t="s">
        <v>1028</v>
      </c>
      <c r="D172" s="204"/>
      <c r="E172" s="204"/>
      <c r="F172" s="225" t="s">
        <v>1029</v>
      </c>
      <c r="G172" s="204"/>
      <c r="H172" s="204" t="s">
        <v>1090</v>
      </c>
      <c r="I172" s="204" t="s">
        <v>1025</v>
      </c>
      <c r="J172" s="204">
        <v>50</v>
      </c>
      <c r="K172" s="248"/>
    </row>
    <row r="173" spans="2:11" customFormat="1" ht="15" customHeight="1" x14ac:dyDescent="0.2">
      <c r="B173" s="227"/>
      <c r="C173" s="204" t="s">
        <v>1031</v>
      </c>
      <c r="D173" s="204"/>
      <c r="E173" s="204"/>
      <c r="F173" s="225" t="s">
        <v>1023</v>
      </c>
      <c r="G173" s="204"/>
      <c r="H173" s="204" t="s">
        <v>1090</v>
      </c>
      <c r="I173" s="204" t="s">
        <v>1033</v>
      </c>
      <c r="J173" s="204"/>
      <c r="K173" s="248"/>
    </row>
    <row r="174" spans="2:11" customFormat="1" ht="15" customHeight="1" x14ac:dyDescent="0.2">
      <c r="B174" s="227"/>
      <c r="C174" s="204" t="s">
        <v>1042</v>
      </c>
      <c r="D174" s="204"/>
      <c r="E174" s="204"/>
      <c r="F174" s="225" t="s">
        <v>1029</v>
      </c>
      <c r="G174" s="204"/>
      <c r="H174" s="204" t="s">
        <v>1090</v>
      </c>
      <c r="I174" s="204" t="s">
        <v>1025</v>
      </c>
      <c r="J174" s="204">
        <v>50</v>
      </c>
      <c r="K174" s="248"/>
    </row>
    <row r="175" spans="2:11" customFormat="1" ht="15" customHeight="1" x14ac:dyDescent="0.2">
      <c r="B175" s="227"/>
      <c r="C175" s="204" t="s">
        <v>1050</v>
      </c>
      <c r="D175" s="204"/>
      <c r="E175" s="204"/>
      <c r="F175" s="225" t="s">
        <v>1029</v>
      </c>
      <c r="G175" s="204"/>
      <c r="H175" s="204" t="s">
        <v>1090</v>
      </c>
      <c r="I175" s="204" t="s">
        <v>1025</v>
      </c>
      <c r="J175" s="204">
        <v>50</v>
      </c>
      <c r="K175" s="248"/>
    </row>
    <row r="176" spans="2:11" customFormat="1" ht="15" customHeight="1" x14ac:dyDescent="0.2">
      <c r="B176" s="227"/>
      <c r="C176" s="204" t="s">
        <v>1048</v>
      </c>
      <c r="D176" s="204"/>
      <c r="E176" s="204"/>
      <c r="F176" s="225" t="s">
        <v>1029</v>
      </c>
      <c r="G176" s="204"/>
      <c r="H176" s="204" t="s">
        <v>1090</v>
      </c>
      <c r="I176" s="204" t="s">
        <v>1025</v>
      </c>
      <c r="J176" s="204">
        <v>50</v>
      </c>
      <c r="K176" s="248"/>
    </row>
    <row r="177" spans="2:11" customFormat="1" ht="15" customHeight="1" x14ac:dyDescent="0.2">
      <c r="B177" s="227"/>
      <c r="C177" s="204" t="s">
        <v>105</v>
      </c>
      <c r="D177" s="204"/>
      <c r="E177" s="204"/>
      <c r="F177" s="225" t="s">
        <v>1023</v>
      </c>
      <c r="G177" s="204"/>
      <c r="H177" s="204" t="s">
        <v>1091</v>
      </c>
      <c r="I177" s="204" t="s">
        <v>1092</v>
      </c>
      <c r="J177" s="204"/>
      <c r="K177" s="248"/>
    </row>
    <row r="178" spans="2:11" customFormat="1" ht="15" customHeight="1" x14ac:dyDescent="0.2">
      <c r="B178" s="227"/>
      <c r="C178" s="204" t="s">
        <v>53</v>
      </c>
      <c r="D178" s="204"/>
      <c r="E178" s="204"/>
      <c r="F178" s="225" t="s">
        <v>1023</v>
      </c>
      <c r="G178" s="204"/>
      <c r="H178" s="204" t="s">
        <v>1093</v>
      </c>
      <c r="I178" s="204" t="s">
        <v>1094</v>
      </c>
      <c r="J178" s="204">
        <v>1</v>
      </c>
      <c r="K178" s="248"/>
    </row>
    <row r="179" spans="2:11" customFormat="1" ht="15" customHeight="1" x14ac:dyDescent="0.2">
      <c r="B179" s="227"/>
      <c r="C179" s="204" t="s">
        <v>49</v>
      </c>
      <c r="D179" s="204"/>
      <c r="E179" s="204"/>
      <c r="F179" s="225" t="s">
        <v>1023</v>
      </c>
      <c r="G179" s="204"/>
      <c r="H179" s="204" t="s">
        <v>1095</v>
      </c>
      <c r="I179" s="204" t="s">
        <v>1025</v>
      </c>
      <c r="J179" s="204">
        <v>20</v>
      </c>
      <c r="K179" s="248"/>
    </row>
    <row r="180" spans="2:11" customFormat="1" ht="15" customHeight="1" x14ac:dyDescent="0.2">
      <c r="B180" s="227"/>
      <c r="C180" s="204" t="s">
        <v>50</v>
      </c>
      <c r="D180" s="204"/>
      <c r="E180" s="204"/>
      <c r="F180" s="225" t="s">
        <v>1023</v>
      </c>
      <c r="G180" s="204"/>
      <c r="H180" s="204" t="s">
        <v>1096</v>
      </c>
      <c r="I180" s="204" t="s">
        <v>1025</v>
      </c>
      <c r="J180" s="204">
        <v>255</v>
      </c>
      <c r="K180" s="248"/>
    </row>
    <row r="181" spans="2:11" customFormat="1" ht="15" customHeight="1" x14ac:dyDescent="0.2">
      <c r="B181" s="227"/>
      <c r="C181" s="204" t="s">
        <v>106</v>
      </c>
      <c r="D181" s="204"/>
      <c r="E181" s="204"/>
      <c r="F181" s="225" t="s">
        <v>1023</v>
      </c>
      <c r="G181" s="204"/>
      <c r="H181" s="204" t="s">
        <v>987</v>
      </c>
      <c r="I181" s="204" t="s">
        <v>1025</v>
      </c>
      <c r="J181" s="204">
        <v>10</v>
      </c>
      <c r="K181" s="248"/>
    </row>
    <row r="182" spans="2:11" customFormat="1" ht="15" customHeight="1" x14ac:dyDescent="0.2">
      <c r="B182" s="227"/>
      <c r="C182" s="204" t="s">
        <v>107</v>
      </c>
      <c r="D182" s="204"/>
      <c r="E182" s="204"/>
      <c r="F182" s="225" t="s">
        <v>1023</v>
      </c>
      <c r="G182" s="204"/>
      <c r="H182" s="204" t="s">
        <v>1097</v>
      </c>
      <c r="I182" s="204" t="s">
        <v>1058</v>
      </c>
      <c r="J182" s="204"/>
      <c r="K182" s="248"/>
    </row>
    <row r="183" spans="2:11" customFormat="1" ht="15" customHeight="1" x14ac:dyDescent="0.2">
      <c r="B183" s="227"/>
      <c r="C183" s="204" t="s">
        <v>1098</v>
      </c>
      <c r="D183" s="204"/>
      <c r="E183" s="204"/>
      <c r="F183" s="225" t="s">
        <v>1023</v>
      </c>
      <c r="G183" s="204"/>
      <c r="H183" s="204" t="s">
        <v>1099</v>
      </c>
      <c r="I183" s="204" t="s">
        <v>1058</v>
      </c>
      <c r="J183" s="204"/>
      <c r="K183" s="248"/>
    </row>
    <row r="184" spans="2:11" customFormat="1" ht="15" customHeight="1" x14ac:dyDescent="0.2">
      <c r="B184" s="227"/>
      <c r="C184" s="204" t="s">
        <v>1087</v>
      </c>
      <c r="D184" s="204"/>
      <c r="E184" s="204"/>
      <c r="F184" s="225" t="s">
        <v>1023</v>
      </c>
      <c r="G184" s="204"/>
      <c r="H184" s="204" t="s">
        <v>1100</v>
      </c>
      <c r="I184" s="204" t="s">
        <v>1058</v>
      </c>
      <c r="J184" s="204"/>
      <c r="K184" s="248"/>
    </row>
    <row r="185" spans="2:11" customFormat="1" ht="15" customHeight="1" x14ac:dyDescent="0.2">
      <c r="B185" s="227"/>
      <c r="C185" s="204" t="s">
        <v>109</v>
      </c>
      <c r="D185" s="204"/>
      <c r="E185" s="204"/>
      <c r="F185" s="225" t="s">
        <v>1029</v>
      </c>
      <c r="G185" s="204"/>
      <c r="H185" s="204" t="s">
        <v>1101</v>
      </c>
      <c r="I185" s="204" t="s">
        <v>1025</v>
      </c>
      <c r="J185" s="204">
        <v>50</v>
      </c>
      <c r="K185" s="248"/>
    </row>
    <row r="186" spans="2:11" customFormat="1" ht="15" customHeight="1" x14ac:dyDescent="0.2">
      <c r="B186" s="227"/>
      <c r="C186" s="204" t="s">
        <v>1102</v>
      </c>
      <c r="D186" s="204"/>
      <c r="E186" s="204"/>
      <c r="F186" s="225" t="s">
        <v>1029</v>
      </c>
      <c r="G186" s="204"/>
      <c r="H186" s="204" t="s">
        <v>1103</v>
      </c>
      <c r="I186" s="204" t="s">
        <v>1104</v>
      </c>
      <c r="J186" s="204"/>
      <c r="K186" s="248"/>
    </row>
    <row r="187" spans="2:11" customFormat="1" ht="15" customHeight="1" x14ac:dyDescent="0.2">
      <c r="B187" s="227"/>
      <c r="C187" s="204" t="s">
        <v>1105</v>
      </c>
      <c r="D187" s="204"/>
      <c r="E187" s="204"/>
      <c r="F187" s="225" t="s">
        <v>1029</v>
      </c>
      <c r="G187" s="204"/>
      <c r="H187" s="204" t="s">
        <v>1106</v>
      </c>
      <c r="I187" s="204" t="s">
        <v>1104</v>
      </c>
      <c r="J187" s="204"/>
      <c r="K187" s="248"/>
    </row>
    <row r="188" spans="2:11" customFormat="1" ht="15" customHeight="1" x14ac:dyDescent="0.2">
      <c r="B188" s="227"/>
      <c r="C188" s="204" t="s">
        <v>1107</v>
      </c>
      <c r="D188" s="204"/>
      <c r="E188" s="204"/>
      <c r="F188" s="225" t="s">
        <v>1029</v>
      </c>
      <c r="G188" s="204"/>
      <c r="H188" s="204" t="s">
        <v>1108</v>
      </c>
      <c r="I188" s="204" t="s">
        <v>1104</v>
      </c>
      <c r="J188" s="204"/>
      <c r="K188" s="248"/>
    </row>
    <row r="189" spans="2:11" customFormat="1" ht="15" customHeight="1" x14ac:dyDescent="0.2">
      <c r="B189" s="227"/>
      <c r="C189" s="261" t="s">
        <v>1109</v>
      </c>
      <c r="D189" s="204"/>
      <c r="E189" s="204"/>
      <c r="F189" s="225" t="s">
        <v>1029</v>
      </c>
      <c r="G189" s="204"/>
      <c r="H189" s="204" t="s">
        <v>1110</v>
      </c>
      <c r="I189" s="204" t="s">
        <v>1111</v>
      </c>
      <c r="J189" s="262" t="s">
        <v>1112</v>
      </c>
      <c r="K189" s="248"/>
    </row>
    <row r="190" spans="2:11" customFormat="1" ht="15" customHeight="1" x14ac:dyDescent="0.2">
      <c r="B190" s="263"/>
      <c r="C190" s="264" t="s">
        <v>1113</v>
      </c>
      <c r="D190" s="265"/>
      <c r="E190" s="265"/>
      <c r="F190" s="266" t="s">
        <v>1029</v>
      </c>
      <c r="G190" s="265"/>
      <c r="H190" s="265" t="s">
        <v>1114</v>
      </c>
      <c r="I190" s="265" t="s">
        <v>1111</v>
      </c>
      <c r="J190" s="267" t="s">
        <v>1112</v>
      </c>
      <c r="K190" s="268"/>
    </row>
    <row r="191" spans="2:11" customFormat="1" ht="15" customHeight="1" x14ac:dyDescent="0.2">
      <c r="B191" s="227"/>
      <c r="C191" s="261" t="s">
        <v>38</v>
      </c>
      <c r="D191" s="204"/>
      <c r="E191" s="204"/>
      <c r="F191" s="225" t="s">
        <v>1023</v>
      </c>
      <c r="G191" s="204"/>
      <c r="H191" s="201" t="s">
        <v>1115</v>
      </c>
      <c r="I191" s="204" t="s">
        <v>1116</v>
      </c>
      <c r="J191" s="204"/>
      <c r="K191" s="248"/>
    </row>
    <row r="192" spans="2:11" customFormat="1" ht="15" customHeight="1" x14ac:dyDescent="0.2">
      <c r="B192" s="227"/>
      <c r="C192" s="261" t="s">
        <v>1117</v>
      </c>
      <c r="D192" s="204"/>
      <c r="E192" s="204"/>
      <c r="F192" s="225" t="s">
        <v>1023</v>
      </c>
      <c r="G192" s="204"/>
      <c r="H192" s="204" t="s">
        <v>1118</v>
      </c>
      <c r="I192" s="204" t="s">
        <v>1058</v>
      </c>
      <c r="J192" s="204"/>
      <c r="K192" s="248"/>
    </row>
    <row r="193" spans="2:11" customFormat="1" ht="15" customHeight="1" x14ac:dyDescent="0.2">
      <c r="B193" s="227"/>
      <c r="C193" s="261" t="s">
        <v>1119</v>
      </c>
      <c r="D193" s="204"/>
      <c r="E193" s="204"/>
      <c r="F193" s="225" t="s">
        <v>1023</v>
      </c>
      <c r="G193" s="204"/>
      <c r="H193" s="204" t="s">
        <v>1120</v>
      </c>
      <c r="I193" s="204" t="s">
        <v>1058</v>
      </c>
      <c r="J193" s="204"/>
      <c r="K193" s="248"/>
    </row>
    <row r="194" spans="2:11" customFormat="1" ht="15" customHeight="1" x14ac:dyDescent="0.2">
      <c r="B194" s="227"/>
      <c r="C194" s="261" t="s">
        <v>1121</v>
      </c>
      <c r="D194" s="204"/>
      <c r="E194" s="204"/>
      <c r="F194" s="225" t="s">
        <v>1029</v>
      </c>
      <c r="G194" s="204"/>
      <c r="H194" s="204" t="s">
        <v>1122</v>
      </c>
      <c r="I194" s="204" t="s">
        <v>1058</v>
      </c>
      <c r="J194" s="204"/>
      <c r="K194" s="248"/>
    </row>
    <row r="195" spans="2:11" customFormat="1" ht="15" customHeight="1" x14ac:dyDescent="0.2">
      <c r="B195" s="254"/>
      <c r="C195" s="269"/>
      <c r="D195" s="234"/>
      <c r="E195" s="234"/>
      <c r="F195" s="234"/>
      <c r="G195" s="234"/>
      <c r="H195" s="234"/>
      <c r="I195" s="234"/>
      <c r="J195" s="234"/>
      <c r="K195" s="255"/>
    </row>
    <row r="196" spans="2:11" customFormat="1" ht="18.75" customHeight="1" x14ac:dyDescent="0.2">
      <c r="B196" s="236"/>
      <c r="C196" s="246"/>
      <c r="D196" s="246"/>
      <c r="E196" s="246"/>
      <c r="F196" s="256"/>
      <c r="G196" s="246"/>
      <c r="H196" s="246"/>
      <c r="I196" s="246"/>
      <c r="J196" s="246"/>
      <c r="K196" s="236"/>
    </row>
    <row r="197" spans="2:11" customFormat="1" ht="18.75" customHeight="1" x14ac:dyDescent="0.2">
      <c r="B197" s="236"/>
      <c r="C197" s="246"/>
      <c r="D197" s="246"/>
      <c r="E197" s="246"/>
      <c r="F197" s="256"/>
      <c r="G197" s="246"/>
      <c r="H197" s="246"/>
      <c r="I197" s="246"/>
      <c r="J197" s="246"/>
      <c r="K197" s="236"/>
    </row>
    <row r="198" spans="2:11" customFormat="1" ht="18.75" customHeight="1" x14ac:dyDescent="0.2"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</row>
    <row r="199" spans="2:11" customFormat="1" ht="12" x14ac:dyDescent="0.2">
      <c r="B199" s="193"/>
      <c r="C199" s="194"/>
      <c r="D199" s="194"/>
      <c r="E199" s="194"/>
      <c r="F199" s="194"/>
      <c r="G199" s="194"/>
      <c r="H199" s="194"/>
      <c r="I199" s="194"/>
      <c r="J199" s="194"/>
      <c r="K199" s="195"/>
    </row>
    <row r="200" spans="2:11" customFormat="1" ht="22.2" x14ac:dyDescent="0.2">
      <c r="B200" s="196"/>
      <c r="C200" s="320" t="s">
        <v>1123</v>
      </c>
      <c r="D200" s="320"/>
      <c r="E200" s="320"/>
      <c r="F200" s="320"/>
      <c r="G200" s="320"/>
      <c r="H200" s="320"/>
      <c r="I200" s="320"/>
      <c r="J200" s="320"/>
      <c r="K200" s="197"/>
    </row>
    <row r="201" spans="2:11" customFormat="1" ht="25.5" customHeight="1" x14ac:dyDescent="0.3">
      <c r="B201" s="196"/>
      <c r="C201" s="270" t="s">
        <v>1124</v>
      </c>
      <c r="D201" s="270"/>
      <c r="E201" s="270"/>
      <c r="F201" s="270" t="s">
        <v>1125</v>
      </c>
      <c r="G201" s="271"/>
      <c r="H201" s="321" t="s">
        <v>1126</v>
      </c>
      <c r="I201" s="321"/>
      <c r="J201" s="321"/>
      <c r="K201" s="197"/>
    </row>
    <row r="202" spans="2:11" customFormat="1" ht="5.25" customHeight="1" x14ac:dyDescent="0.2">
      <c r="B202" s="227"/>
      <c r="C202" s="222"/>
      <c r="D202" s="222"/>
      <c r="E202" s="222"/>
      <c r="F202" s="222"/>
      <c r="G202" s="246"/>
      <c r="H202" s="222"/>
      <c r="I202" s="222"/>
      <c r="J202" s="222"/>
      <c r="K202" s="248"/>
    </row>
    <row r="203" spans="2:11" customFormat="1" ht="15" customHeight="1" x14ac:dyDescent="0.2">
      <c r="B203" s="227"/>
      <c r="C203" s="204" t="s">
        <v>1116</v>
      </c>
      <c r="D203" s="204"/>
      <c r="E203" s="204"/>
      <c r="F203" s="225" t="s">
        <v>39</v>
      </c>
      <c r="G203" s="204"/>
      <c r="H203" s="319" t="s">
        <v>1127</v>
      </c>
      <c r="I203" s="319"/>
      <c r="J203" s="319"/>
      <c r="K203" s="248"/>
    </row>
    <row r="204" spans="2:11" customFormat="1" ht="15" customHeight="1" x14ac:dyDescent="0.2">
      <c r="B204" s="227"/>
      <c r="C204" s="204"/>
      <c r="D204" s="204"/>
      <c r="E204" s="204"/>
      <c r="F204" s="225" t="s">
        <v>40</v>
      </c>
      <c r="G204" s="204"/>
      <c r="H204" s="319" t="s">
        <v>1128</v>
      </c>
      <c r="I204" s="319"/>
      <c r="J204" s="319"/>
      <c r="K204" s="248"/>
    </row>
    <row r="205" spans="2:11" customFormat="1" ht="15" customHeight="1" x14ac:dyDescent="0.2">
      <c r="B205" s="227"/>
      <c r="C205" s="204"/>
      <c r="D205" s="204"/>
      <c r="E205" s="204"/>
      <c r="F205" s="225" t="s">
        <v>43</v>
      </c>
      <c r="G205" s="204"/>
      <c r="H205" s="319" t="s">
        <v>1129</v>
      </c>
      <c r="I205" s="319"/>
      <c r="J205" s="319"/>
      <c r="K205" s="248"/>
    </row>
    <row r="206" spans="2:11" customFormat="1" ht="15" customHeight="1" x14ac:dyDescent="0.2">
      <c r="B206" s="227"/>
      <c r="C206" s="204"/>
      <c r="D206" s="204"/>
      <c r="E206" s="204"/>
      <c r="F206" s="225" t="s">
        <v>41</v>
      </c>
      <c r="G206" s="204"/>
      <c r="H206" s="319" t="s">
        <v>1130</v>
      </c>
      <c r="I206" s="319"/>
      <c r="J206" s="319"/>
      <c r="K206" s="248"/>
    </row>
    <row r="207" spans="2:11" customFormat="1" ht="15" customHeight="1" x14ac:dyDescent="0.2">
      <c r="B207" s="227"/>
      <c r="C207" s="204"/>
      <c r="D207" s="204"/>
      <c r="E207" s="204"/>
      <c r="F207" s="225" t="s">
        <v>42</v>
      </c>
      <c r="G207" s="204"/>
      <c r="H207" s="319" t="s">
        <v>1131</v>
      </c>
      <c r="I207" s="319"/>
      <c r="J207" s="319"/>
      <c r="K207" s="248"/>
    </row>
    <row r="208" spans="2:11" customFormat="1" ht="15" customHeight="1" x14ac:dyDescent="0.2">
      <c r="B208" s="227"/>
      <c r="C208" s="204"/>
      <c r="D208" s="204"/>
      <c r="E208" s="204"/>
      <c r="F208" s="225"/>
      <c r="G208" s="204"/>
      <c r="H208" s="204"/>
      <c r="I208" s="204"/>
      <c r="J208" s="204"/>
      <c r="K208" s="248"/>
    </row>
    <row r="209" spans="2:11" customFormat="1" ht="15" customHeight="1" x14ac:dyDescent="0.2">
      <c r="B209" s="227"/>
      <c r="C209" s="204" t="s">
        <v>1070</v>
      </c>
      <c r="D209" s="204"/>
      <c r="E209" s="204"/>
      <c r="F209" s="225" t="s">
        <v>75</v>
      </c>
      <c r="G209" s="204"/>
      <c r="H209" s="319" t="s">
        <v>1132</v>
      </c>
      <c r="I209" s="319"/>
      <c r="J209" s="319"/>
      <c r="K209" s="248"/>
    </row>
    <row r="210" spans="2:11" customFormat="1" ht="15" customHeight="1" x14ac:dyDescent="0.2">
      <c r="B210" s="227"/>
      <c r="C210" s="204"/>
      <c r="D210" s="204"/>
      <c r="E210" s="204"/>
      <c r="F210" s="225" t="s">
        <v>966</v>
      </c>
      <c r="G210" s="204"/>
      <c r="H210" s="319" t="s">
        <v>967</v>
      </c>
      <c r="I210" s="319"/>
      <c r="J210" s="319"/>
      <c r="K210" s="248"/>
    </row>
    <row r="211" spans="2:11" customFormat="1" ht="15" customHeight="1" x14ac:dyDescent="0.2">
      <c r="B211" s="227"/>
      <c r="C211" s="204"/>
      <c r="D211" s="204"/>
      <c r="E211" s="204"/>
      <c r="F211" s="225" t="s">
        <v>964</v>
      </c>
      <c r="G211" s="204"/>
      <c r="H211" s="319" t="s">
        <v>1133</v>
      </c>
      <c r="I211" s="319"/>
      <c r="J211" s="319"/>
      <c r="K211" s="248"/>
    </row>
    <row r="212" spans="2:11" customFormat="1" ht="15" customHeight="1" x14ac:dyDescent="0.2">
      <c r="B212" s="272"/>
      <c r="C212" s="204"/>
      <c r="D212" s="204"/>
      <c r="E212" s="204"/>
      <c r="F212" s="225" t="s">
        <v>968</v>
      </c>
      <c r="G212" s="261"/>
      <c r="H212" s="318" t="s">
        <v>89</v>
      </c>
      <c r="I212" s="318"/>
      <c r="J212" s="318"/>
      <c r="K212" s="273"/>
    </row>
    <row r="213" spans="2:11" customFormat="1" ht="15" customHeight="1" x14ac:dyDescent="0.2">
      <c r="B213" s="272"/>
      <c r="C213" s="204"/>
      <c r="D213" s="204"/>
      <c r="E213" s="204"/>
      <c r="F213" s="225" t="s">
        <v>969</v>
      </c>
      <c r="G213" s="261"/>
      <c r="H213" s="318" t="s">
        <v>1134</v>
      </c>
      <c r="I213" s="318"/>
      <c r="J213" s="318"/>
      <c r="K213" s="273"/>
    </row>
    <row r="214" spans="2:11" customFormat="1" ht="15" customHeight="1" x14ac:dyDescent="0.2">
      <c r="B214" s="272"/>
      <c r="C214" s="204"/>
      <c r="D214" s="204"/>
      <c r="E214" s="204"/>
      <c r="F214" s="225"/>
      <c r="G214" s="261"/>
      <c r="H214" s="252"/>
      <c r="I214" s="252"/>
      <c r="J214" s="252"/>
      <c r="K214" s="273"/>
    </row>
    <row r="215" spans="2:11" customFormat="1" ht="15" customHeight="1" x14ac:dyDescent="0.2">
      <c r="B215" s="272"/>
      <c r="C215" s="204" t="s">
        <v>1094</v>
      </c>
      <c r="D215" s="204"/>
      <c r="E215" s="204"/>
      <c r="F215" s="225">
        <v>1</v>
      </c>
      <c r="G215" s="261"/>
      <c r="H215" s="318" t="s">
        <v>1135</v>
      </c>
      <c r="I215" s="318"/>
      <c r="J215" s="318"/>
      <c r="K215" s="273"/>
    </row>
    <row r="216" spans="2:11" customFormat="1" ht="15" customHeight="1" x14ac:dyDescent="0.2">
      <c r="B216" s="272"/>
      <c r="C216" s="204"/>
      <c r="D216" s="204"/>
      <c r="E216" s="204"/>
      <c r="F216" s="225">
        <v>2</v>
      </c>
      <c r="G216" s="261"/>
      <c r="H216" s="318" t="s">
        <v>1136</v>
      </c>
      <c r="I216" s="318"/>
      <c r="J216" s="318"/>
      <c r="K216" s="273"/>
    </row>
    <row r="217" spans="2:11" customFormat="1" ht="15" customHeight="1" x14ac:dyDescent="0.2">
      <c r="B217" s="272"/>
      <c r="C217" s="204"/>
      <c r="D217" s="204"/>
      <c r="E217" s="204"/>
      <c r="F217" s="225">
        <v>3</v>
      </c>
      <c r="G217" s="261"/>
      <c r="H217" s="318" t="s">
        <v>1137</v>
      </c>
      <c r="I217" s="318"/>
      <c r="J217" s="318"/>
      <c r="K217" s="273"/>
    </row>
    <row r="218" spans="2:11" customFormat="1" ht="15" customHeight="1" x14ac:dyDescent="0.2">
      <c r="B218" s="272"/>
      <c r="C218" s="204"/>
      <c r="D218" s="204"/>
      <c r="E218" s="204"/>
      <c r="F218" s="225">
        <v>4</v>
      </c>
      <c r="G218" s="261"/>
      <c r="H218" s="318" t="s">
        <v>1138</v>
      </c>
      <c r="I218" s="318"/>
      <c r="J218" s="318"/>
      <c r="K218" s="273"/>
    </row>
    <row r="219" spans="2:11" customFormat="1" ht="12.75" customHeight="1" x14ac:dyDescent="0.2">
      <c r="B219" s="274"/>
      <c r="C219" s="275"/>
      <c r="D219" s="275"/>
      <c r="E219" s="275"/>
      <c r="F219" s="275"/>
      <c r="G219" s="275"/>
      <c r="H219" s="275"/>
      <c r="I219" s="275"/>
      <c r="J219" s="275"/>
      <c r="K219" s="27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001 - Větev V - výkopové ...</vt:lpstr>
      <vt:lpstr>002 - Větev V - výpis mat...</vt:lpstr>
      <vt:lpstr>003 - Vodovodní přípojky ...</vt:lpstr>
      <vt:lpstr>004 - Vodovodní přípojky ...</vt:lpstr>
      <vt:lpstr>090 - Vedlejší a ostatní ...</vt:lpstr>
      <vt:lpstr>Pokyny pro vyplnění</vt:lpstr>
      <vt:lpstr>'001 - Větev V - výkopové ...'!Názvy_tisku</vt:lpstr>
      <vt:lpstr>'002 - Větev V - výpis mat...'!Názvy_tisku</vt:lpstr>
      <vt:lpstr>'003 - Vodovodní přípojky ...'!Názvy_tisku</vt:lpstr>
      <vt:lpstr>'004 - Vodovodní přípojky ...'!Názvy_tisku</vt:lpstr>
      <vt:lpstr>'090 - Vedlejší a ostatní ...'!Názvy_tisku</vt:lpstr>
      <vt:lpstr>'Rekapitulace stavby'!Názvy_tisku</vt:lpstr>
      <vt:lpstr>'001 - Větev V - výkopové ...'!Oblast_tisku</vt:lpstr>
      <vt:lpstr>'002 - Větev V - výpis mat...'!Oblast_tisku</vt:lpstr>
      <vt:lpstr>'003 - Vodovodní přípojky ...'!Oblast_tisku</vt:lpstr>
      <vt:lpstr>'004 - Vodovodní přípojky ...'!Oblast_tisku</vt:lpstr>
      <vt:lpstr>'090 - Vedlejší a ostatní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NBLenovo\Miloslav Výskala</dc:creator>
  <cp:lastModifiedBy>Ing. Lukáš Lamač</cp:lastModifiedBy>
  <dcterms:created xsi:type="dcterms:W3CDTF">2024-06-07T10:46:00Z</dcterms:created>
  <dcterms:modified xsi:type="dcterms:W3CDTF">2024-06-07T10:56:42Z</dcterms:modified>
</cp:coreProperties>
</file>