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Lukáš Lamač\Documents\00_Turnov\ČOV TURNOV\PLYNOVÉ POTRUBÍ K PLYNOJEMU\"/>
    </mc:Choice>
  </mc:AlternateContent>
  <xr:revisionPtr revIDLastSave="0" documentId="13_ncr:1_{90AF8652-1A51-4FC3-9544-B6998566B993}" xr6:coauthVersionLast="47" xr6:coauthVersionMax="47" xr10:uidLastSave="{00000000-0000-0000-0000-000000000000}"/>
  <bookViews>
    <workbookView xWindow="37020" yWindow="5010" windowWidth="23010" windowHeight="12210" activeTab="1" xr2:uid="{00000000-000D-0000-FFFF-FFFF00000000}"/>
  </bookViews>
  <sheets>
    <sheet name="Rekapitulace stavby" sheetId="1" r:id="rId1"/>
    <sheet name="101425 - Cenová nabídka -..." sheetId="2" r:id="rId2"/>
  </sheets>
  <definedNames>
    <definedName name="_xlnm._FilterDatabase" localSheetId="1" hidden="1">'101425 - Cenová nabídka -...'!$C$124:$K$262</definedName>
    <definedName name="_xlnm.Print_Titles" localSheetId="1">'101425 - Cenová nabídka -...'!$124:$124</definedName>
    <definedName name="_xlnm.Print_Titles" localSheetId="0">'Rekapitulace stavby'!$92:$92</definedName>
    <definedName name="_xlnm.Print_Area" localSheetId="1">'101425 - Cenová nabídka -...'!$C$4:$J$76,'101425 - Cenová nabídka -...'!$C$82:$J$108,'101425 - Cenová nabídka -...'!$C$114:$J$262</definedName>
    <definedName name="_xlnm.Print_Area" localSheetId="0">'Rekapitulace stavby'!$D$4:$AO$76,'Rekapitulace stavby'!$C$82:$AQ$96</definedName>
  </definedNames>
  <calcPr calcId="181029"/>
  <fileRecoveryPr repairLoad="1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T201" i="2" s="1"/>
  <c r="R202" i="2"/>
  <c r="R201" i="2"/>
  <c r="P202" i="2"/>
  <c r="P201" i="2" s="1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0" i="2"/>
  <c r="BH160" i="2"/>
  <c r="BG160" i="2"/>
  <c r="BF160" i="2"/>
  <c r="T160" i="2"/>
  <c r="R160" i="2"/>
  <c r="P160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J122" i="2"/>
  <c r="F122" i="2"/>
  <c r="F121" i="2"/>
  <c r="F119" i="2"/>
  <c r="E117" i="2"/>
  <c r="J90" i="2"/>
  <c r="F90" i="2"/>
  <c r="F89" i="2"/>
  <c r="F87" i="2"/>
  <c r="E85" i="2"/>
  <c r="J121" i="2"/>
  <c r="J10" i="2"/>
  <c r="J87" i="2" s="1"/>
  <c r="L90" i="1"/>
  <c r="AM90" i="1"/>
  <c r="L89" i="1"/>
  <c r="AM87" i="1"/>
  <c r="L87" i="1"/>
  <c r="L85" i="1"/>
  <c r="L84" i="1"/>
  <c r="BK261" i="2"/>
  <c r="J246" i="2"/>
  <c r="J234" i="2"/>
  <c r="BK230" i="2"/>
  <c r="J215" i="2"/>
  <c r="BK205" i="2"/>
  <c r="J192" i="2"/>
  <c r="BK166" i="2"/>
  <c r="J254" i="2"/>
  <c r="J239" i="2"/>
  <c r="J221" i="2"/>
  <c r="J216" i="2"/>
  <c r="J199" i="2"/>
  <c r="J188" i="2"/>
  <c r="BK160" i="2"/>
  <c r="BK131" i="2"/>
  <c r="J249" i="2"/>
  <c r="BK239" i="2"/>
  <c r="J229" i="2"/>
  <c r="BK222" i="2"/>
  <c r="BK216" i="2"/>
  <c r="J210" i="2"/>
  <c r="BK197" i="2"/>
  <c r="J172" i="2"/>
  <c r="J151" i="2"/>
  <c r="J137" i="2"/>
  <c r="J128" i="2"/>
  <c r="BK260" i="2"/>
  <c r="BK254" i="2"/>
  <c r="BK243" i="2"/>
  <c r="BK237" i="2"/>
  <c r="BK231" i="2"/>
  <c r="J222" i="2"/>
  <c r="BK212" i="2"/>
  <c r="BK199" i="2"/>
  <c r="BK188" i="2"/>
  <c r="BK151" i="2"/>
  <c r="BK137" i="2"/>
  <c r="BK249" i="2"/>
  <c r="J244" i="2"/>
  <c r="J233" i="2"/>
  <c r="BK229" i="2"/>
  <c r="J211" i="2"/>
  <c r="J200" i="2"/>
  <c r="J191" i="2"/>
  <c r="J134" i="2"/>
  <c r="J260" i="2"/>
  <c r="J252" i="2"/>
  <c r="BK240" i="2"/>
  <c r="BK234" i="2"/>
  <c r="J218" i="2"/>
  <c r="BK200" i="2"/>
  <c r="BK193" i="2"/>
  <c r="J178" i="2"/>
  <c r="BK148" i="2"/>
  <c r="J257" i="2"/>
  <c r="BK246" i="2"/>
  <c r="BK238" i="2"/>
  <c r="J231" i="2"/>
  <c r="J224" i="2"/>
  <c r="BK219" i="2"/>
  <c r="BK211" i="2"/>
  <c r="BK198" i="2"/>
  <c r="BK181" i="2"/>
  <c r="BK143" i="2"/>
  <c r="J131" i="2"/>
  <c r="J261" i="2"/>
  <c r="BK257" i="2"/>
  <c r="J245" i="2"/>
  <c r="J241" i="2"/>
  <c r="J235" i="2"/>
  <c r="J230" i="2"/>
  <c r="J226" i="2"/>
  <c r="BK220" i="2"/>
  <c r="J205" i="2"/>
  <c r="J197" i="2"/>
  <c r="BK178" i="2"/>
  <c r="BK154" i="2"/>
  <c r="AS94" i="1"/>
  <c r="BK253" i="2"/>
  <c r="BK245" i="2"/>
  <c r="BK235" i="2"/>
  <c r="BK226" i="2"/>
  <c r="BK210" i="2"/>
  <c r="J198" i="2"/>
  <c r="BK184" i="2"/>
  <c r="J154" i="2"/>
  <c r="BK258" i="2"/>
  <c r="J253" i="2"/>
  <c r="J243" i="2"/>
  <c r="BK224" i="2"/>
  <c r="J212" i="2"/>
  <c r="BK196" i="2"/>
  <c r="J184" i="2"/>
  <c r="J175" i="2"/>
  <c r="J143" i="2"/>
  <c r="J250" i="2"/>
  <c r="BK241" i="2"/>
  <c r="BK236" i="2"/>
  <c r="J227" i="2"/>
  <c r="BK221" i="2"/>
  <c r="BK215" i="2"/>
  <c r="J206" i="2"/>
  <c r="J196" i="2"/>
  <c r="J166" i="2"/>
  <c r="J148" i="2"/>
  <c r="BK134" i="2"/>
  <c r="J262" i="2"/>
  <c r="J258" i="2"/>
  <c r="BK250" i="2"/>
  <c r="J240" i="2"/>
  <c r="BK233" i="2"/>
  <c r="J228" i="2"/>
  <c r="BK225" i="2"/>
  <c r="J213" i="2"/>
  <c r="J202" i="2"/>
  <c r="BK192" i="2"/>
  <c r="BK172" i="2"/>
  <c r="J140" i="2"/>
  <c r="J259" i="2"/>
  <c r="J242" i="2"/>
  <c r="J232" i="2"/>
  <c r="J225" i="2"/>
  <c r="BK202" i="2"/>
  <c r="BK191" i="2"/>
  <c r="BK175" i="2"/>
  <c r="BK256" i="2"/>
  <c r="BK244" i="2"/>
  <c r="J236" i="2"/>
  <c r="J219" i="2"/>
  <c r="BK206" i="2"/>
  <c r="BK194" i="2"/>
  <c r="J169" i="2"/>
  <c r="J256" i="2"/>
  <c r="BK242" i="2"/>
  <c r="J237" i="2"/>
  <c r="BK228" i="2"/>
  <c r="J220" i="2"/>
  <c r="BK213" i="2"/>
  <c r="BK204" i="2"/>
  <c r="J194" i="2"/>
  <c r="J160" i="2"/>
  <c r="BK140" i="2"/>
  <c r="BK262" i="2"/>
  <c r="BK259" i="2"/>
  <c r="BK252" i="2"/>
  <c r="J238" i="2"/>
  <c r="BK232" i="2"/>
  <c r="BK227" i="2"/>
  <c r="BK218" i="2"/>
  <c r="J204" i="2"/>
  <c r="J193" i="2"/>
  <c r="J181" i="2"/>
  <c r="BK169" i="2"/>
  <c r="BK128" i="2"/>
  <c r="P127" i="2" l="1"/>
  <c r="BK195" i="2"/>
  <c r="J195" i="2" s="1"/>
  <c r="T195" i="2"/>
  <c r="BK203" i="2"/>
  <c r="J203" i="2" s="1"/>
  <c r="R203" i="2"/>
  <c r="P209" i="2"/>
  <c r="BK214" i="2"/>
  <c r="J214" i="2" s="1"/>
  <c r="T214" i="2"/>
  <c r="P223" i="2"/>
  <c r="P217" i="2" s="1"/>
  <c r="R127" i="2"/>
  <c r="R195" i="2"/>
  <c r="T203" i="2"/>
  <c r="R209" i="2"/>
  <c r="BK223" i="2"/>
  <c r="J223" i="2" s="1"/>
  <c r="R223" i="2"/>
  <c r="R217" i="2"/>
  <c r="P248" i="2"/>
  <c r="T248" i="2"/>
  <c r="BK255" i="2"/>
  <c r="J255" i="2" s="1"/>
  <c r="BK127" i="2"/>
  <c r="T127" i="2"/>
  <c r="P195" i="2"/>
  <c r="P203" i="2"/>
  <c r="BK209" i="2"/>
  <c r="J209" i="2" s="1"/>
  <c r="T209" i="2"/>
  <c r="P214" i="2"/>
  <c r="R214" i="2"/>
  <c r="T223" i="2"/>
  <c r="T217" i="2" s="1"/>
  <c r="BK248" i="2"/>
  <c r="J248" i="2"/>
  <c r="R248" i="2"/>
  <c r="BK251" i="2"/>
  <c r="J251" i="2" s="1"/>
  <c r="P251" i="2"/>
  <c r="R251" i="2"/>
  <c r="T251" i="2"/>
  <c r="P255" i="2"/>
  <c r="R255" i="2"/>
  <c r="T255" i="2"/>
  <c r="BK201" i="2"/>
  <c r="J201" i="2" s="1"/>
  <c r="J89" i="2"/>
  <c r="BE131" i="2"/>
  <c r="BE143" i="2"/>
  <c r="BE181" i="2"/>
  <c r="BE194" i="2"/>
  <c r="BE196" i="2"/>
  <c r="BE205" i="2"/>
  <c r="BE210" i="2"/>
  <c r="BE221" i="2"/>
  <c r="BE225" i="2"/>
  <c r="BE226" i="2"/>
  <c r="BE227" i="2"/>
  <c r="BE230" i="2"/>
  <c r="BE238" i="2"/>
  <c r="BE242" i="2"/>
  <c r="BE244" i="2"/>
  <c r="BE260" i="2"/>
  <c r="BE262" i="2"/>
  <c r="BE175" i="2"/>
  <c r="BE184" i="2"/>
  <c r="BE188" i="2"/>
  <c r="BE192" i="2"/>
  <c r="BE200" i="2"/>
  <c r="BE231" i="2"/>
  <c r="BE234" i="2"/>
  <c r="BE243" i="2"/>
  <c r="BE250" i="2"/>
  <c r="BE252" i="2"/>
  <c r="BE253" i="2"/>
  <c r="BE254" i="2"/>
  <c r="BE256" i="2"/>
  <c r="BE258" i="2"/>
  <c r="BE259" i="2"/>
  <c r="J119" i="2"/>
  <c r="BE137" i="2"/>
  <c r="BE151" i="2"/>
  <c r="BE166" i="2"/>
  <c r="BE169" i="2"/>
  <c r="BE172" i="2"/>
  <c r="BE178" i="2"/>
  <c r="BE191" i="2"/>
  <c r="BE197" i="2"/>
  <c r="BE198" i="2"/>
  <c r="BE202" i="2"/>
  <c r="BE204" i="2"/>
  <c r="BE213" i="2"/>
  <c r="BE222" i="2"/>
  <c r="BE235" i="2"/>
  <c r="BE236" i="2"/>
  <c r="BE237" i="2"/>
  <c r="BE240" i="2"/>
  <c r="BE241" i="2"/>
  <c r="BE245" i="2"/>
  <c r="BE246" i="2"/>
  <c r="BE249" i="2"/>
  <c r="BE261" i="2"/>
  <c r="BE128" i="2"/>
  <c r="BE134" i="2"/>
  <c r="BE140" i="2"/>
  <c r="BE148" i="2"/>
  <c r="BE154" i="2"/>
  <c r="BE160" i="2"/>
  <c r="BE193" i="2"/>
  <c r="BE199" i="2"/>
  <c r="BE206" i="2"/>
  <c r="BE211" i="2"/>
  <c r="BE212" i="2"/>
  <c r="BE215" i="2"/>
  <c r="BE216" i="2"/>
  <c r="BE218" i="2"/>
  <c r="BE219" i="2"/>
  <c r="BE220" i="2"/>
  <c r="BE224" i="2"/>
  <c r="BE228" i="2"/>
  <c r="BE229" i="2"/>
  <c r="BE232" i="2"/>
  <c r="BE233" i="2"/>
  <c r="BE239" i="2"/>
  <c r="BE257" i="2"/>
  <c r="F35" i="2"/>
  <c r="BD95" i="1" s="1"/>
  <c r="BD94" i="1" s="1"/>
  <c r="W33" i="1" s="1"/>
  <c r="F32" i="2"/>
  <c r="BA95" i="1" s="1"/>
  <c r="BA94" i="1" s="1"/>
  <c r="W30" i="1" s="1"/>
  <c r="F33" i="2"/>
  <c r="BB95" i="1" s="1"/>
  <c r="BB94" i="1" s="1"/>
  <c r="AX94" i="1" s="1"/>
  <c r="J32" i="2"/>
  <c r="AW95" i="1" s="1"/>
  <c r="F34" i="2"/>
  <c r="BC95" i="1" s="1"/>
  <c r="BC94" i="1" s="1"/>
  <c r="AY94" i="1" s="1"/>
  <c r="BK217" i="2" l="1"/>
  <c r="J217" i="2" s="1"/>
  <c r="R247" i="2"/>
  <c r="BK126" i="2"/>
  <c r="J126" i="2" s="1"/>
  <c r="T247" i="2"/>
  <c r="R126" i="2"/>
  <c r="R125" i="2"/>
  <c r="P126" i="2"/>
  <c r="T126" i="2"/>
  <c r="T125" i="2"/>
  <c r="P247" i="2"/>
  <c r="J127" i="2"/>
  <c r="BK247" i="2"/>
  <c r="J247" i="2" s="1"/>
  <c r="AW94" i="1"/>
  <c r="AK30" i="1" s="1"/>
  <c r="W32" i="1"/>
  <c r="J31" i="2"/>
  <c r="AV95" i="1" s="1"/>
  <c r="AT95" i="1" s="1"/>
  <c r="W31" i="1"/>
  <c r="F31" i="2"/>
  <c r="AZ95" i="1" s="1"/>
  <c r="AZ94" i="1" s="1"/>
  <c r="W29" i="1" s="1"/>
  <c r="P125" i="2" l="1"/>
  <c r="AU95" i="1" s="1"/>
  <c r="AU94" i="1" s="1"/>
  <c r="BK125" i="2"/>
  <c r="J125" i="2" s="1"/>
  <c r="J28" i="2" s="1"/>
  <c r="AG95" i="1" s="1"/>
  <c r="AG94" i="1" s="1"/>
  <c r="AK26" i="1" s="1"/>
  <c r="AV94" i="1"/>
  <c r="AK29" i="1" s="1"/>
  <c r="AK35" i="1" l="1"/>
  <c r="J37" i="2"/>
  <c r="AN95" i="1"/>
  <c r="AT94" i="1"/>
  <c r="AN94" i="1" l="1"/>
</calcChain>
</file>

<file path=xl/sharedStrings.xml><?xml version="1.0" encoding="utf-8"?>
<sst xmlns="http://schemas.openxmlformats.org/spreadsheetml/2006/main" count="1837" uniqueCount="478">
  <si>
    <t>Export Komplet</t>
  </si>
  <si>
    <t/>
  </si>
  <si>
    <t>2.0</t>
  </si>
  <si>
    <t>ZAMOK</t>
  </si>
  <si>
    <t>False</t>
  </si>
  <si>
    <t>{5850e4ea-135a-45ce-8644-7e3b9e0313d2}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</si>
  <si>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</si>
  <si>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</si>
  <si>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</si>
  <si>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</si>
  <si>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</si>
  <si>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</si>
  <si>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</si>
  <si>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101425</t>
  </si>
  <si>
    <t>Stavba:</t>
  </si>
  <si>
    <t>Cenová nabídka - Výměna potrubí bioplynu ze strojovny plynojemu</t>
  </si>
  <si>
    <t>KSO:</t>
  </si>
  <si>
    <t>CC-CZ:</t>
  </si>
  <si>
    <t>Místo:</t>
  </si>
  <si>
    <t>ČOV Turnov</t>
  </si>
  <si>
    <t>Datum:</t>
  </si>
  <si>
    <t>7. 2. 2024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</si>
  <si>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</si>
  <si>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</si>
  <si>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</si>
  <si>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</si>
  <si>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</si>
  <si>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</si>
  <si>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</si>
  <si>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</si>
  <si>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</si>
  <si>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</si>
  <si>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</si>
  <si>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</si>
  <si>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</si>
  <si>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</si>
  <si>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</si>
  <si>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</si>
  <si>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</si>
  <si>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</si>
  <si>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</si>
  <si>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</si>
  <si>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</si>
  <si>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</si>
  <si>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</si>
  <si>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</si>
  <si>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</si>
  <si>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</si>
  <si>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</si>
  <si>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</si>
  <si>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</si>
  <si>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</si>
  <si>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</si>
  <si>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</si>
  <si>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</si>
  <si>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</si>
  <si>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</si>
  <si>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</si>
  <si>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</si>
  <si>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</si>
  <si>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</si>
  <si>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</si>
  <si>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</si>
  <si>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</si>
  <si>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</si>
  <si>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</si>
  <si>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</si>
  <si>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</si>
  <si>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</si>
  <si>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</si>
  <si>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</si>
  <si>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</si>
  <si>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</si>
  <si>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</si>
  <si>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</si>
  <si>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</si>
  <si>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</si>
  <si>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</si>
  <si>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</si>
  <si>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</si>
  <si>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</si>
  <si>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</si>
  <si>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</si>
  <si>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</si>
  <si>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</si>
  <si>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</si>
  <si>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 Komunikace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</si>
  <si>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</si>
  <si>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</si>
  <si>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</si>
  <si>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</si>
  <si>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</si>
  <si>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23-M - Montáže potrubí</t>
  </si>
  <si>
    <t>PSV - Práce a dodávky PSV</t>
  </si>
  <si>
    <t xml:space="preserve">    783 - Dokončovací práce - nátěry</t>
  </si>
  <si>
    <t xml:space="preserve">    789 - Povrchové úpravy ocelových konstrukcí a technologických zařízení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</si>
  <si>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</si>
  <si>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</si>
  <si>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</si>
  <si>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</si>
  <si>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</si>
  <si>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</si>
  <si>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</si>
  <si>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</si>
  <si>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</si>
  <si>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</si>
  <si>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</si>
  <si>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</si>
  <si>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</si>
  <si>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</si>
  <si>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</si>
  <si>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</si>
  <si>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</si>
  <si>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</si>
  <si>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</si>
  <si>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113107132</t>
  </si>
  <si>
    <t>Odstranění podkladu z betonu prostého tl přes 150 do 300 mm ručně</t>
  </si>
  <si>
    <t>m2</t>
  </si>
  <si>
    <t>4</t>
  </si>
  <si>
    <t>1241183522</t>
  </si>
  <si>
    <t>VV</t>
  </si>
  <si>
    <t>1*1</t>
  </si>
  <si>
    <t>Součet</t>
  </si>
  <si>
    <t>113107332</t>
  </si>
  <si>
    <t>Odstranění podkladu z betonu prostého tl přes 150 do 300 mm strojně pl do 50 m2</t>
  </si>
  <si>
    <t>125352279</t>
  </si>
  <si>
    <t>1*4</t>
  </si>
  <si>
    <t>3</t>
  </si>
  <si>
    <t>113107343</t>
  </si>
  <si>
    <t>Odstranění podkladu živičného tl přes 100 do 150 mm strojně pl do 50 m2</t>
  </si>
  <si>
    <t>133375010</t>
  </si>
  <si>
    <t>3*2</t>
  </si>
  <si>
    <t>119004111</t>
  </si>
  <si>
    <t>Bezpečný vstup nebo výstup z výkopu pomocí žebříku zřízení</t>
  </si>
  <si>
    <t>m</t>
  </si>
  <si>
    <t>-1803032176</t>
  </si>
  <si>
    <t>1*3</t>
  </si>
  <si>
    <t>5</t>
  </si>
  <si>
    <t>119004112</t>
  </si>
  <si>
    <t>Bezpečný vstup nebo výstup z výkopu pomocí žebříku odstranění</t>
  </si>
  <si>
    <t>-270352697</t>
  </si>
  <si>
    <t>6</t>
  </si>
  <si>
    <t>121151115</t>
  </si>
  <si>
    <t>Sejmutí ornice plochy do 500 m2 tl vrstvy přes 250 do 300 mm strojně</t>
  </si>
  <si>
    <t>1893158233</t>
  </si>
  <si>
    <t>40*1</t>
  </si>
  <si>
    <t>24*1</t>
  </si>
  <si>
    <t>7</t>
  </si>
  <si>
    <t>131313701</t>
  </si>
  <si>
    <t>Hloubení nezapažených jam v soudržných horninách třídy těžitelnosti II skupiny 4 ručně</t>
  </si>
  <si>
    <t>m3</t>
  </si>
  <si>
    <t>-1254493533</t>
  </si>
  <si>
    <t>3*2*0,5</t>
  </si>
  <si>
    <t>8</t>
  </si>
  <si>
    <t>131351103</t>
  </si>
  <si>
    <t>Hloubení jam nezapažených v hornině třídy těžitelnosti II skupiny 4 objem do 100 m3 strojně</t>
  </si>
  <si>
    <t>-809618268</t>
  </si>
  <si>
    <t>3*2*2,5</t>
  </si>
  <si>
    <t>9</t>
  </si>
  <si>
    <t>132312131</t>
  </si>
  <si>
    <t>Hloubení nezapažených rýh šířky do 800 mm v soudržných horninách třídy těžitelnosti II skupiny 4 ručně</t>
  </si>
  <si>
    <t>354143776</t>
  </si>
  <si>
    <t>38*0,6*0,1</t>
  </si>
  <si>
    <t>22*0,6*0,1</t>
  </si>
  <si>
    <t>18*0,6*0,1</t>
  </si>
  <si>
    <t>10</t>
  </si>
  <si>
    <t>132351104</t>
  </si>
  <si>
    <t>Hloubení rýh nezapažených š do 800 mm v hornině třídy těžitelnosti II skupiny 4 objem přes 100 m3 strojně</t>
  </si>
  <si>
    <t>834458559</t>
  </si>
  <si>
    <t>38*0,6*1,9</t>
  </si>
  <si>
    <t>22*0,6*1,9</t>
  </si>
  <si>
    <t>18*0,6*1,9</t>
  </si>
  <si>
    <t>11</t>
  </si>
  <si>
    <t>161151103</t>
  </si>
  <si>
    <t>Svislé přemístění výkopku z horniny třídy těžitelnosti I skupiny 1 až 3 hl výkopu přes 4 do 8 m</t>
  </si>
  <si>
    <t>1975555542</t>
  </si>
  <si>
    <t>5,76+3</t>
  </si>
  <si>
    <t>162751137</t>
  </si>
  <si>
    <t>Vodorovné přemístění přes 9 000 do 10000 m výkopku/sypaniny z horniny třídy těžitelnosti II skupiny 4 a 5</t>
  </si>
  <si>
    <t>-958805248</t>
  </si>
  <si>
    <t>3+15+5,76+109,44</t>
  </si>
  <si>
    <t>13</t>
  </si>
  <si>
    <t>171201211R</t>
  </si>
  <si>
    <t>Poplatek za uložení stavebního odpadu - zeminy a kameniva na skládce</t>
  </si>
  <si>
    <t>t</t>
  </si>
  <si>
    <t>-102897307</t>
  </si>
  <si>
    <t>133,2*1,5</t>
  </si>
  <si>
    <t>14</t>
  </si>
  <si>
    <t>174101101</t>
  </si>
  <si>
    <t>Zásyp jam, šachet rýh nebo kolem objektů sypaninou se zhutněním</t>
  </si>
  <si>
    <t>756663744</t>
  </si>
  <si>
    <t>133,2-38,8-31,8</t>
  </si>
  <si>
    <t>15</t>
  </si>
  <si>
    <t>M</t>
  </si>
  <si>
    <t>58337331</t>
  </si>
  <si>
    <t>štěrkopísek frakce 0/22 vč. dopravy</t>
  </si>
  <si>
    <t>-2001007310</t>
  </si>
  <si>
    <t>3,84+31,8*1,8</t>
  </si>
  <si>
    <t>16</t>
  </si>
  <si>
    <t>175111101</t>
  </si>
  <si>
    <t>Obsypání potrubí ručně sypaninou bez prohození, uloženou do 3 m</t>
  </si>
  <si>
    <t>1928619726</t>
  </si>
  <si>
    <t>96*0,4*0,1</t>
  </si>
  <si>
    <t>17</t>
  </si>
  <si>
    <t>175151101</t>
  </si>
  <si>
    <t>Obsypání potrubí strojně sypaninou bez prohození, uloženou do 3 m</t>
  </si>
  <si>
    <t>1166350242</t>
  </si>
  <si>
    <t>96*0,6*0,5</t>
  </si>
  <si>
    <t>18</t>
  </si>
  <si>
    <t>58337303</t>
  </si>
  <si>
    <t>štěrkopísek frakce 0/8 vč. dopravy</t>
  </si>
  <si>
    <t>1349002012</t>
  </si>
  <si>
    <t>62,6*2,2</t>
  </si>
  <si>
    <t>19</t>
  </si>
  <si>
    <t>181351105</t>
  </si>
  <si>
    <t>Rozprostření ornice tl vrstvy přes 250 do 300 mm pl přes 100 do 500 m2 v rovině nebo ve svahu do 1:5 strojně</t>
  </si>
  <si>
    <t>1871562040</t>
  </si>
  <si>
    <t>20</t>
  </si>
  <si>
    <t>181411131</t>
  </si>
  <si>
    <t>Založení parkového trávníku výsevem pl do 1000 m2 v rovině a ve svahu do 1:5</t>
  </si>
  <si>
    <t>-1237833139</t>
  </si>
  <si>
    <t>00572410</t>
  </si>
  <si>
    <t>osivo směs travní parková</t>
  </si>
  <si>
    <t>kg</t>
  </si>
  <si>
    <t>-2128536436</t>
  </si>
  <si>
    <t>22</t>
  </si>
  <si>
    <t>183403153</t>
  </si>
  <si>
    <t>Obdělání půdy hrabáním v rovině a svahu do 1:5</t>
  </si>
  <si>
    <t>-1137980540</t>
  </si>
  <si>
    <t xml:space="preserve"> Komunikace</t>
  </si>
  <si>
    <t>23</t>
  </si>
  <si>
    <t>573211112</t>
  </si>
  <si>
    <t>Postřik živičný spojovací z asfaltu v množství 0,70 kg/m2</t>
  </si>
  <si>
    <t>-282386275</t>
  </si>
  <si>
    <t>24</t>
  </si>
  <si>
    <t>577123111</t>
  </si>
  <si>
    <t>Asfaltový beton vrstva obrusná ACO 8 (ABJ) tl 30 mm š do 3 m z nemodifikovaného asfaltu</t>
  </si>
  <si>
    <t>-142435625</t>
  </si>
  <si>
    <t>25</t>
  </si>
  <si>
    <t>577134111</t>
  </si>
  <si>
    <t>Asfaltový beton vrstva obrusná ACO 11 (ABS) tř. I tl 40 mm š do 3 m z nemodifikovaného asfaltu</t>
  </si>
  <si>
    <t>-1083254797</t>
  </si>
  <si>
    <t>26</t>
  </si>
  <si>
    <t>577155112</t>
  </si>
  <si>
    <t>Asfaltový beton vrstva ložní ACL 16 (ABH) tl 60 mm š do 3 m z nemodifikovaného asfaltu</t>
  </si>
  <si>
    <t>556533467</t>
  </si>
  <si>
    <t>27</t>
  </si>
  <si>
    <t>581151315</t>
  </si>
  <si>
    <t>1393729157</t>
  </si>
  <si>
    <t>Trubní vedení</t>
  </si>
  <si>
    <t>28</t>
  </si>
  <si>
    <t>899722113</t>
  </si>
  <si>
    <t>Krytí potrubí z plastů výstražnou fólií z PVC 34cm</t>
  </si>
  <si>
    <t>935436588</t>
  </si>
  <si>
    <t>Ostatní konstrukce a práce, bourání</t>
  </si>
  <si>
    <t>29</t>
  </si>
  <si>
    <t>919732221</t>
  </si>
  <si>
    <t>Styčná spára napojení nového živičného povrchu na stávající za tepla š 15 mm hl 25 mm bez prořezání</t>
  </si>
  <si>
    <t>-121416758</t>
  </si>
  <si>
    <t>30</t>
  </si>
  <si>
    <t>919735112</t>
  </si>
  <si>
    <t>Řezání stávajícího živičného krytu hl přes 50 do 100 mm</t>
  </si>
  <si>
    <t>-468513839</t>
  </si>
  <si>
    <t>31</t>
  </si>
  <si>
    <t>919735124</t>
  </si>
  <si>
    <t>Řezání stávajícího betonového krytu hl přes 150 do 200 mm</t>
  </si>
  <si>
    <t>-718494985</t>
  </si>
  <si>
    <t>4*2</t>
  </si>
  <si>
    <t>997</t>
  </si>
  <si>
    <t>Přesun sutě</t>
  </si>
  <si>
    <t>32</t>
  </si>
  <si>
    <t>997221551</t>
  </si>
  <si>
    <t>Vodorovná doprava suti ze sypkých materiálů do 1 km</t>
  </si>
  <si>
    <t>-2002866839</t>
  </si>
  <si>
    <t>33</t>
  </si>
  <si>
    <t>997221559</t>
  </si>
  <si>
    <t>Příplatek ZKD 1 km u vodorovné dopravy suti ze sypkých materiálů</t>
  </si>
  <si>
    <t>27056524</t>
  </si>
  <si>
    <t>34</t>
  </si>
  <si>
    <t>997221815R</t>
  </si>
  <si>
    <t>Poplatek za uložení betonového odpadu na skládce (skládkovné)</t>
  </si>
  <si>
    <t>-1389650653</t>
  </si>
  <si>
    <t>35</t>
  </si>
  <si>
    <t>997221845R</t>
  </si>
  <si>
    <t>Poplatek za uložení na skládce (skládkovné) odpadu asfaltového bez dehtu kód odpadu 170 302</t>
  </si>
  <si>
    <t>679565663</t>
  </si>
  <si>
    <t>998</t>
  </si>
  <si>
    <t>Přesun hmot</t>
  </si>
  <si>
    <t>36</t>
  </si>
  <si>
    <t>998225111</t>
  </si>
  <si>
    <t>Přesun hmot pro pozemní komunikace s krytem z kamene, monolitickým betonovým nebo živičným</t>
  </si>
  <si>
    <t>-1724638347</t>
  </si>
  <si>
    <t>37</t>
  </si>
  <si>
    <t>998276101</t>
  </si>
  <si>
    <t>Přesun hmot pro trubní vedení z trub z plastických hmot otevřený výkop</t>
  </si>
  <si>
    <t>-1443663264</t>
  </si>
  <si>
    <t>Práce a dodávky M</t>
  </si>
  <si>
    <t>38</t>
  </si>
  <si>
    <t>210800411</t>
  </si>
  <si>
    <t>Montáž vodiče Cu izolovaného plného nebo laněného s PVC pláštěm do 1 kV žíla 0,15 až 16 mm2 zataženého (např. CY, CHAH-V) bez ukončení</t>
  </si>
  <si>
    <t>64</t>
  </si>
  <si>
    <t>1281202320</t>
  </si>
  <si>
    <t>39</t>
  </si>
  <si>
    <t>34141042</t>
  </si>
  <si>
    <t>vodič propojovací jádro Cu plné dvojitá izolace PVC 450/750V (CYY) 1x2,5mm2</t>
  </si>
  <si>
    <t>256</t>
  </si>
  <si>
    <t>162698882</t>
  </si>
  <si>
    <t>40</t>
  </si>
  <si>
    <t>343825001R</t>
  </si>
  <si>
    <t>Samovulkanizační páska š=25mm, l=10m</t>
  </si>
  <si>
    <t>kus</t>
  </si>
  <si>
    <t>1740056117</t>
  </si>
  <si>
    <t>41</t>
  </si>
  <si>
    <t>218204011</t>
  </si>
  <si>
    <t>Ochrana stožárů osvětlení ocelových samostatně stojících délky do 12 m</t>
  </si>
  <si>
    <t>1970268703</t>
  </si>
  <si>
    <t>42</t>
  </si>
  <si>
    <t>8997211101R</t>
  </si>
  <si>
    <t>Propojení signalizačního vodiče se stávajícím vodičem, napojení na potrubí</t>
  </si>
  <si>
    <t>kpl</t>
  </si>
  <si>
    <t>-372369744</t>
  </si>
  <si>
    <t>23-M</t>
  </si>
  <si>
    <t>Montáže potrubí</t>
  </si>
  <si>
    <t>43</t>
  </si>
  <si>
    <t>230022089</t>
  </si>
  <si>
    <t>Montáž trubní díly přivařovací tř.11-13 do 3 kg D 159 mm tl 6,3 mm</t>
  </si>
  <si>
    <t>1731500387</t>
  </si>
  <si>
    <t>44</t>
  </si>
  <si>
    <t>230032030</t>
  </si>
  <si>
    <t>Montáž přírubových spojů do PN 16 DN 100</t>
  </si>
  <si>
    <t>-440642246</t>
  </si>
  <si>
    <t>45</t>
  </si>
  <si>
    <t>230082066</t>
  </si>
  <si>
    <t>Demontáž potrubí do šrotu přes 10 do 50 kg D 108 mm tl 4,0 mm</t>
  </si>
  <si>
    <t>1836823466</t>
  </si>
  <si>
    <t>46</t>
  </si>
  <si>
    <t>230082067</t>
  </si>
  <si>
    <t>Demontáž stávajících přírubových spojů ve strojovně</t>
  </si>
  <si>
    <t>-1751613977</t>
  </si>
  <si>
    <t>47</t>
  </si>
  <si>
    <t>2300834601R</t>
  </si>
  <si>
    <t>1728051843</t>
  </si>
  <si>
    <t>48</t>
  </si>
  <si>
    <t>230170003</t>
  </si>
  <si>
    <t>Tlakové zkoušky těsnosti potrubí - příprava DN přes 80 do 125</t>
  </si>
  <si>
    <t>sada</t>
  </si>
  <si>
    <t>847357118</t>
  </si>
  <si>
    <t>49</t>
  </si>
  <si>
    <t>230170013</t>
  </si>
  <si>
    <t>Tlakové zkoušky těsnosti potrubí - zkouška DN přes 80 do 125</t>
  </si>
  <si>
    <t>37906664</t>
  </si>
  <si>
    <t>50</t>
  </si>
  <si>
    <t>28615978</t>
  </si>
  <si>
    <t>elektrospojka SDR11 PE 100 PN16 D 160mm</t>
  </si>
  <si>
    <t>1696984230</t>
  </si>
  <si>
    <t>51</t>
  </si>
  <si>
    <t>28614939</t>
  </si>
  <si>
    <t>elektrokoleno 90° PE 100 PN16 D 160mm</t>
  </si>
  <si>
    <t>-1535683505</t>
  </si>
  <si>
    <t>52</t>
  </si>
  <si>
    <t>28614951</t>
  </si>
  <si>
    <t>elektrokoleno 45° PE 100 PN16 D 160mm</t>
  </si>
  <si>
    <t>1227978154</t>
  </si>
  <si>
    <t>53</t>
  </si>
  <si>
    <t>28653139</t>
  </si>
  <si>
    <t>nákružek lemový PE 100 SDR11 160mm s přírubou PE</t>
  </si>
  <si>
    <t>-2126605811</t>
  </si>
  <si>
    <t>54</t>
  </si>
  <si>
    <t>28653140</t>
  </si>
  <si>
    <t>zemní přechodka PE/ocel dn160/DN150</t>
  </si>
  <si>
    <t>-1045265906</t>
  </si>
  <si>
    <t>55</t>
  </si>
  <si>
    <t>28653141</t>
  </si>
  <si>
    <t>redukce ocelová varná DN 150/100</t>
  </si>
  <si>
    <t>318553745</t>
  </si>
  <si>
    <t>56</t>
  </si>
  <si>
    <t>14011098</t>
  </si>
  <si>
    <t>trubka ocelová DN 150</t>
  </si>
  <si>
    <t>2145227307</t>
  </si>
  <si>
    <t>57</t>
  </si>
  <si>
    <t>14011104</t>
  </si>
  <si>
    <t>trubka ocelová ochranná DN 200</t>
  </si>
  <si>
    <t>722578914</t>
  </si>
  <si>
    <t>58</t>
  </si>
  <si>
    <t>28613904</t>
  </si>
  <si>
    <t>1121084366</t>
  </si>
  <si>
    <t>59</t>
  </si>
  <si>
    <t>23170004</t>
  </si>
  <si>
    <t>pěna montážní PUR protipožární jednosložková teplotní odolnost -40°C až +90°C</t>
  </si>
  <si>
    <t>litr</t>
  </si>
  <si>
    <t>612957748</t>
  </si>
  <si>
    <t>60</t>
  </si>
  <si>
    <t>23170006</t>
  </si>
  <si>
    <t>ostatní drobný montážní materiál</t>
  </si>
  <si>
    <t>432224110</t>
  </si>
  <si>
    <t>61</t>
  </si>
  <si>
    <t>230201311</t>
  </si>
  <si>
    <t>2082092507</t>
  </si>
  <si>
    <t>62</t>
  </si>
  <si>
    <t>230202055</t>
  </si>
  <si>
    <t>Nasunutí potrubní sekce ocelové průměru přes 133 do 168,1 mm do ochranné trubky</t>
  </si>
  <si>
    <t>1099223470</t>
  </si>
  <si>
    <t>63</t>
  </si>
  <si>
    <t>230205125</t>
  </si>
  <si>
    <t>912921262</t>
  </si>
  <si>
    <t>230208514</t>
  </si>
  <si>
    <t>Odplynění a inertizace ocelového potrubí DN přes 100 do 200 mm</t>
  </si>
  <si>
    <t>44141929</t>
  </si>
  <si>
    <t>65</t>
  </si>
  <si>
    <t>230230076</t>
  </si>
  <si>
    <t>Čištění potrubí PN 38 6416 DN 200</t>
  </si>
  <si>
    <t>-2060987769</t>
  </si>
  <si>
    <t>PSV</t>
  </si>
  <si>
    <t>Práce a dodávky PSV</t>
  </si>
  <si>
    <t>783</t>
  </si>
  <si>
    <t>Dokončovací práce - nátěry</t>
  </si>
  <si>
    <t>66</t>
  </si>
  <si>
    <t>783614561</t>
  </si>
  <si>
    <t>Základní jednonásobný syntetický nátěr potrubí přes DN 50 do DN 100 mm</t>
  </si>
  <si>
    <t>299163458</t>
  </si>
  <si>
    <t>67</t>
  </si>
  <si>
    <t>783617621</t>
  </si>
  <si>
    <t>Krycí jednonásobný syntetický nátěr potrubí přes DN 50 do DN 100 mm</t>
  </si>
  <si>
    <t>-332347110</t>
  </si>
  <si>
    <t>789</t>
  </si>
  <si>
    <t>Povrchové úpravy ocelových konstrukcí a technologických zařízení</t>
  </si>
  <si>
    <t>68</t>
  </si>
  <si>
    <t>230210013</t>
  </si>
  <si>
    <t>Oprava opláštění ruční ovinem páskou za studena 2vrstvy</t>
  </si>
  <si>
    <t>653722073</t>
  </si>
  <si>
    <t>69</t>
  </si>
  <si>
    <t>Mat4008</t>
  </si>
  <si>
    <t>samolepící izolační páska, š. 100mm, dl. 15m</t>
  </si>
  <si>
    <t>role</t>
  </si>
  <si>
    <t>-1348921522</t>
  </si>
  <si>
    <t>70</t>
  </si>
  <si>
    <t>Mat4009</t>
  </si>
  <si>
    <t>penetrační nátěr AB</t>
  </si>
  <si>
    <t>-2026776939</t>
  </si>
  <si>
    <t>OST</t>
  </si>
  <si>
    <t>Ostatní</t>
  </si>
  <si>
    <t>71</t>
  </si>
  <si>
    <t>Ost 01</t>
  </si>
  <si>
    <t>-232522990</t>
  </si>
  <si>
    <t>72</t>
  </si>
  <si>
    <t>Ost 02</t>
  </si>
  <si>
    <t>Předávací dokumentace</t>
  </si>
  <si>
    <t>-443330583</t>
  </si>
  <si>
    <t>73</t>
  </si>
  <si>
    <t>Ost 03</t>
  </si>
  <si>
    <t>-1871396330</t>
  </si>
  <si>
    <t>74</t>
  </si>
  <si>
    <t>Ost 04</t>
  </si>
  <si>
    <t>2041644135</t>
  </si>
  <si>
    <t>75</t>
  </si>
  <si>
    <t>Ost 05</t>
  </si>
  <si>
    <t>1865477839</t>
  </si>
  <si>
    <t>76</t>
  </si>
  <si>
    <t>Ost 06</t>
  </si>
  <si>
    <t>-1070039355</t>
  </si>
  <si>
    <t>77</t>
  </si>
  <si>
    <t>Ost 07</t>
  </si>
  <si>
    <t>1114315608</t>
  </si>
  <si>
    <t>Vodohospodářské sdružení Turnov</t>
  </si>
  <si>
    <t>PLATS s.r.o.</t>
  </si>
  <si>
    <t>CZ49295934</t>
  </si>
  <si>
    <t>CZ14370859</t>
  </si>
  <si>
    <t>potrubí plynovodní PE 100RC2 SDR 11 PN 16 tyče 6m, dim. 160x14,6 mm</t>
  </si>
  <si>
    <t>Montáž trubního dílu PE elektrotvarovky dn 160 mm en 14,6 mm</t>
  </si>
  <si>
    <t>Montáž potrubí plastového svařovaného na tupo nebo elektrospojkou dn 160 mm en 14,6 mm</t>
  </si>
  <si>
    <t>Příprava demontovaného potrubí k odvozu na skládku, samotný odvoz a likvidaci zajistí objednatel</t>
  </si>
  <si>
    <t>Finanční rezerva (povinná pro všechny)</t>
  </si>
  <si>
    <t>Odstavení a zprovoznění strojovny plynojemu a plynového hospodářství</t>
  </si>
  <si>
    <t>Demontáž a zpětná montáž plynojemu (Ing.K.Koubek)</t>
  </si>
  <si>
    <t>Zařízení staveniště a přípomoce</t>
  </si>
  <si>
    <t>Potřebné zkoušky a revize</t>
  </si>
  <si>
    <t>Zajištění a provoz mobilního plynojemu po dobu stavby, vč. dopojení a revize</t>
  </si>
  <si>
    <t>Kryt cementobetonový  skupiny CB III tl 300 mm včetně výztuže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</si>
</sst>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sz val="10"/>
      <name val="Arial CE"/>
      <family val="2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1" fillId="0" borderId="22" xfId="0" applyFont="1" applyBorder="1" applyAlignment="1">
      <alignment horizontal="center" vertical="center"/>
    </xf>
    <xf numFmtId="49" fontId="31" fillId="0" borderId="22" xfId="0" applyNumberFormat="1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 wrapText="1"/>
    </xf>
    <xf numFmtId="167" fontId="31" fillId="0" borderId="22" xfId="0" applyNumberFormat="1" applyFont="1" applyBorder="1" applyAlignment="1">
      <alignment vertical="center"/>
    </xf>
    <xf numFmtId="4" fontId="31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4" fillId="0" borderId="0" xfId="0" applyFont="1"/>
    <xf numFmtId="0" fontId="0" fillId="0" borderId="0" xfId="0"/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BE69" sqref="BE69"/>
    </sheetView>
  </sheetViews>
  <sheetFormatPr defaultColWidth="8.6640625" defaultRowHeight="11.25" x14ac:dyDescent="0.2"/>
  <cols>
    <col min="1" max="1" width="8.1640625" customWidth="1"/>
    <col min="2" max="2" width="1.6640625" customWidth="1"/>
    <col min="3" max="3" width="4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" hidden="1" customWidth="1"/>
    <col min="54" max="54" width="25" hidden="1" customWidth="1"/>
    <col min="55" max="55" width="21.6640625" hidden="1" customWidth="1"/>
    <col min="56" max="56" width="19" hidden="1" customWidth="1"/>
    <col min="57" max="57" width="66.5" customWidth="1"/>
    <col min="71" max="91" width="9.1640625" hidden="1"/>
  </cols>
  <sheetData>
    <row r="1" spans="1:74" x14ac:dyDescent="0.2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 x14ac:dyDescent="0.2"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S2" s="15" t="s">
        <v>6</v>
      </c>
      <c r="BT2" s="15" t="s">
        <v>7</v>
      </c>
    </row>
    <row r="3" spans="1:74" ht="6.95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 x14ac:dyDescent="0.2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 x14ac:dyDescent="0.2">
      <c r="B5" s="18"/>
      <c r="D5" s="21" t="s">
        <v>12</v>
      </c>
      <c r="K5" s="190" t="s">
        <v>13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R5" s="18"/>
      <c r="BS5" s="15" t="s">
        <v>6</v>
      </c>
    </row>
    <row r="6" spans="1:74" ht="36.950000000000003" customHeight="1" x14ac:dyDescent="0.2">
      <c r="B6" s="18"/>
      <c r="D6" s="23" t="s">
        <v>14</v>
      </c>
      <c r="K6" s="191" t="s">
        <v>15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R6" s="18"/>
      <c r="BS6" s="15" t="s">
        <v>6</v>
      </c>
    </row>
    <row r="7" spans="1:74" ht="12" customHeight="1" x14ac:dyDescent="0.2">
      <c r="B7" s="18"/>
      <c r="D7" s="24" t="s">
        <v>16</v>
      </c>
      <c r="K7" s="22" t="s">
        <v>1</v>
      </c>
      <c r="AK7" s="24" t="s">
        <v>17</v>
      </c>
      <c r="AN7" s="22" t="s">
        <v>1</v>
      </c>
      <c r="AR7" s="18"/>
      <c r="BS7" s="15" t="s">
        <v>6</v>
      </c>
    </row>
    <row r="8" spans="1:74" ht="12" customHeight="1" x14ac:dyDescent="0.2">
      <c r="B8" s="18"/>
      <c r="D8" s="24" t="s">
        <v>18</v>
      </c>
      <c r="K8" s="22" t="s">
        <v>19</v>
      </c>
      <c r="AK8" s="24" t="s">
        <v>20</v>
      </c>
      <c r="AN8" s="22" t="s">
        <v>21</v>
      </c>
      <c r="AR8" s="18"/>
      <c r="BS8" s="15" t="s">
        <v>6</v>
      </c>
    </row>
    <row r="9" spans="1:74" ht="14.45" customHeight="1" x14ac:dyDescent="0.2">
      <c r="B9" s="18"/>
      <c r="AR9" s="18"/>
      <c r="BS9" s="15" t="s">
        <v>6</v>
      </c>
    </row>
    <row r="10" spans="1:74" ht="12" customHeight="1" x14ac:dyDescent="0.2">
      <c r="B10" s="18"/>
      <c r="D10" s="24" t="s">
        <v>22</v>
      </c>
      <c r="AK10" s="24" t="s">
        <v>23</v>
      </c>
      <c r="AN10" s="22">
        <v>49295934</v>
      </c>
      <c r="AR10" s="18"/>
      <c r="BS10" s="15" t="s">
        <v>6</v>
      </c>
    </row>
    <row r="11" spans="1:74" ht="18.600000000000001" customHeight="1" x14ac:dyDescent="0.2">
      <c r="B11" s="18"/>
      <c r="E11" s="22" t="s">
        <v>463</v>
      </c>
      <c r="AK11" s="24" t="s">
        <v>24</v>
      </c>
      <c r="AN11" s="22" t="s">
        <v>465</v>
      </c>
      <c r="AR11" s="18"/>
      <c r="BS11" s="15" t="s">
        <v>6</v>
      </c>
    </row>
    <row r="12" spans="1:74" ht="6.95" customHeight="1" x14ac:dyDescent="0.2">
      <c r="B12" s="18"/>
      <c r="AR12" s="18"/>
      <c r="BS12" s="15" t="s">
        <v>6</v>
      </c>
    </row>
    <row r="13" spans="1:74" ht="12" customHeight="1" x14ac:dyDescent="0.2">
      <c r="B13" s="18"/>
      <c r="D13" s="24" t="s">
        <v>25</v>
      </c>
      <c r="AK13" s="24" t="s">
        <v>23</v>
      </c>
      <c r="AN13" s="22"/>
      <c r="AR13" s="18"/>
      <c r="BS13" s="15" t="s">
        <v>6</v>
      </c>
    </row>
    <row r="14" spans="1:74" ht="12.75" x14ac:dyDescent="0.2">
      <c r="B14" s="18"/>
      <c r="E14" s="22"/>
      <c r="AK14" s="24" t="s">
        <v>24</v>
      </c>
      <c r="AN14" s="22"/>
      <c r="AR14" s="18"/>
      <c r="BS14" s="15" t="s">
        <v>6</v>
      </c>
    </row>
    <row r="15" spans="1:74" ht="6.95" customHeight="1" x14ac:dyDescent="0.2">
      <c r="B15" s="18"/>
      <c r="AR15" s="18"/>
      <c r="BS15" s="15" t="s">
        <v>4</v>
      </c>
    </row>
    <row r="16" spans="1:74" ht="12" customHeight="1" x14ac:dyDescent="0.2">
      <c r="B16" s="18"/>
      <c r="D16" s="24" t="s">
        <v>26</v>
      </c>
      <c r="AK16" s="24" t="s">
        <v>23</v>
      </c>
      <c r="AN16" s="22">
        <v>14370859</v>
      </c>
      <c r="AR16" s="18"/>
      <c r="BS16" s="15" t="s">
        <v>4</v>
      </c>
    </row>
    <row r="17" spans="2:71" ht="18.600000000000001" customHeight="1" x14ac:dyDescent="0.2">
      <c r="B17" s="18"/>
      <c r="E17" s="162" t="s">
        <v>464</v>
      </c>
      <c r="F17" s="22"/>
      <c r="AK17" s="24" t="s">
        <v>24</v>
      </c>
      <c r="AN17" s="22" t="s">
        <v>466</v>
      </c>
      <c r="AR17" s="18"/>
      <c r="BS17" s="15" t="s">
        <v>27</v>
      </c>
    </row>
    <row r="18" spans="2:71" ht="6.95" customHeight="1" x14ac:dyDescent="0.2">
      <c r="B18" s="18"/>
      <c r="AR18" s="18"/>
      <c r="BS18" s="15" t="s">
        <v>6</v>
      </c>
    </row>
    <row r="19" spans="2:71" ht="12" customHeight="1" x14ac:dyDescent="0.2">
      <c r="B19" s="18"/>
      <c r="D19" s="24" t="s">
        <v>28</v>
      </c>
      <c r="AK19" s="24" t="s">
        <v>23</v>
      </c>
      <c r="AN19" s="22" t="s">
        <v>1</v>
      </c>
      <c r="AR19" s="18"/>
      <c r="BS19" s="15" t="s">
        <v>6</v>
      </c>
    </row>
    <row r="20" spans="2:71" ht="18.600000000000001" customHeight="1" x14ac:dyDescent="0.2">
      <c r="B20" s="18"/>
      <c r="E20" s="22"/>
      <c r="AK20" s="24" t="s">
        <v>24</v>
      </c>
      <c r="AN20" s="22" t="s">
        <v>1</v>
      </c>
      <c r="AR20" s="18"/>
      <c r="BS20" s="15" t="s">
        <v>27</v>
      </c>
    </row>
    <row r="21" spans="2:71" ht="6.95" customHeight="1" x14ac:dyDescent="0.2">
      <c r="B21" s="18"/>
      <c r="AR21" s="18"/>
    </row>
    <row r="22" spans="2:71" ht="12" customHeight="1" x14ac:dyDescent="0.2">
      <c r="B22" s="18"/>
      <c r="D22" s="24" t="s">
        <v>29</v>
      </c>
      <c r="AR22" s="18"/>
    </row>
    <row r="23" spans="2:71" ht="16.5" customHeight="1" x14ac:dyDescent="0.2">
      <c r="B23" s="18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8"/>
    </row>
    <row r="24" spans="2:71" ht="6.95" customHeight="1" x14ac:dyDescent="0.2">
      <c r="B24" s="18"/>
      <c r="AR24" s="18"/>
    </row>
    <row r="25" spans="2:71" ht="6.95" customHeight="1" x14ac:dyDescent="0.2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6.1" customHeight="1" x14ac:dyDescent="0.2">
      <c r="B26" s="27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3">
        <f>ROUND(AG94,2)</f>
        <v>70000</v>
      </c>
      <c r="AL26" s="194"/>
      <c r="AM26" s="194"/>
      <c r="AN26" s="194"/>
      <c r="AO26" s="194"/>
      <c r="AR26" s="27"/>
    </row>
    <row r="27" spans="2:71" s="1" customFormat="1" ht="6.95" customHeight="1" x14ac:dyDescent="0.2">
      <c r="B27" s="27"/>
      <c r="AR27" s="27"/>
    </row>
    <row r="28" spans="2:71" s="1" customFormat="1" ht="12.75" x14ac:dyDescent="0.2">
      <c r="B28" s="27"/>
      <c r="L28" s="195" t="s">
        <v>31</v>
      </c>
      <c r="M28" s="195"/>
      <c r="N28" s="195"/>
      <c r="O28" s="195"/>
      <c r="P28" s="195"/>
      <c r="W28" s="195" t="s">
        <v>32</v>
      </c>
      <c r="X28" s="195"/>
      <c r="Y28" s="195"/>
      <c r="Z28" s="195"/>
      <c r="AA28" s="195"/>
      <c r="AB28" s="195"/>
      <c r="AC28" s="195"/>
      <c r="AD28" s="195"/>
      <c r="AE28" s="195"/>
      <c r="AK28" s="195" t="s">
        <v>33</v>
      </c>
      <c r="AL28" s="195"/>
      <c r="AM28" s="195"/>
      <c r="AN28" s="195"/>
      <c r="AO28" s="195"/>
      <c r="AR28" s="27"/>
    </row>
    <row r="29" spans="2:71" s="2" customFormat="1" ht="14.45" customHeight="1" x14ac:dyDescent="0.2">
      <c r="B29" s="31"/>
      <c r="D29" s="24" t="s">
        <v>34</v>
      </c>
      <c r="F29" s="24" t="s">
        <v>35</v>
      </c>
      <c r="L29" s="180">
        <v>0.21</v>
      </c>
      <c r="M29" s="179"/>
      <c r="N29" s="179"/>
      <c r="O29" s="179"/>
      <c r="P29" s="179"/>
      <c r="W29" s="178">
        <f>ROUND(AZ94, 2)</f>
        <v>70000</v>
      </c>
      <c r="X29" s="179"/>
      <c r="Y29" s="179"/>
      <c r="Z29" s="179"/>
      <c r="AA29" s="179"/>
      <c r="AB29" s="179"/>
      <c r="AC29" s="179"/>
      <c r="AD29" s="179"/>
      <c r="AE29" s="179"/>
      <c r="AK29" s="178">
        <f>ROUND(AV94, 2)</f>
        <v>14700</v>
      </c>
      <c r="AL29" s="179"/>
      <c r="AM29" s="179"/>
      <c r="AN29" s="179"/>
      <c r="AO29" s="179"/>
      <c r="AR29" s="31"/>
    </row>
    <row r="30" spans="2:71" s="2" customFormat="1" ht="14.45" customHeight="1" x14ac:dyDescent="0.2">
      <c r="B30" s="31"/>
      <c r="F30" s="24" t="s">
        <v>36</v>
      </c>
      <c r="L30" s="180">
        <v>0.12</v>
      </c>
      <c r="M30" s="179"/>
      <c r="N30" s="179"/>
      <c r="O30" s="179"/>
      <c r="P30" s="179"/>
      <c r="W30" s="178">
        <f>ROUND(BA94, 2)</f>
        <v>0</v>
      </c>
      <c r="X30" s="179"/>
      <c r="Y30" s="179"/>
      <c r="Z30" s="179"/>
      <c r="AA30" s="179"/>
      <c r="AB30" s="179"/>
      <c r="AC30" s="179"/>
      <c r="AD30" s="179"/>
      <c r="AE30" s="179"/>
      <c r="AK30" s="178">
        <f>ROUND(AW94, 2)</f>
        <v>0</v>
      </c>
      <c r="AL30" s="179"/>
      <c r="AM30" s="179"/>
      <c r="AN30" s="179"/>
      <c r="AO30" s="179"/>
      <c r="AR30" s="31"/>
    </row>
    <row r="31" spans="2:71" s="2" customFormat="1" ht="14.45" hidden="1" customHeight="1" x14ac:dyDescent="0.2">
      <c r="B31" s="31"/>
      <c r="F31" s="24" t="s">
        <v>37</v>
      </c>
      <c r="L31" s="180">
        <v>0.21</v>
      </c>
      <c r="M31" s="179"/>
      <c r="N31" s="179"/>
      <c r="O31" s="179"/>
      <c r="P31" s="179"/>
      <c r="W31" s="178">
        <f>ROUND(BB94, 2)</f>
        <v>0</v>
      </c>
      <c r="X31" s="179"/>
      <c r="Y31" s="179"/>
      <c r="Z31" s="179"/>
      <c r="AA31" s="179"/>
      <c r="AB31" s="179"/>
      <c r="AC31" s="179"/>
      <c r="AD31" s="179"/>
      <c r="AE31" s="179"/>
      <c r="AK31" s="178">
        <v>0</v>
      </c>
      <c r="AL31" s="179"/>
      <c r="AM31" s="179"/>
      <c r="AN31" s="179"/>
      <c r="AO31" s="179"/>
      <c r="AR31" s="31"/>
    </row>
    <row r="32" spans="2:71" s="2" customFormat="1" ht="14.45" hidden="1" customHeight="1" x14ac:dyDescent="0.2">
      <c r="B32" s="31"/>
      <c r="F32" s="24" t="s">
        <v>38</v>
      </c>
      <c r="L32" s="180">
        <v>0.12</v>
      </c>
      <c r="M32" s="179"/>
      <c r="N32" s="179"/>
      <c r="O32" s="179"/>
      <c r="P32" s="179"/>
      <c r="W32" s="178">
        <f>ROUND(BC94, 2)</f>
        <v>0</v>
      </c>
      <c r="X32" s="179"/>
      <c r="Y32" s="179"/>
      <c r="Z32" s="179"/>
      <c r="AA32" s="179"/>
      <c r="AB32" s="179"/>
      <c r="AC32" s="179"/>
      <c r="AD32" s="179"/>
      <c r="AE32" s="179"/>
      <c r="AK32" s="178">
        <v>0</v>
      </c>
      <c r="AL32" s="179"/>
      <c r="AM32" s="179"/>
      <c r="AN32" s="179"/>
      <c r="AO32" s="179"/>
      <c r="AR32" s="31"/>
    </row>
    <row r="33" spans="2:44" s="2" customFormat="1" ht="14.45" hidden="1" customHeight="1" x14ac:dyDescent="0.2">
      <c r="B33" s="31"/>
      <c r="F33" s="24" t="s">
        <v>39</v>
      </c>
      <c r="L33" s="180">
        <v>0</v>
      </c>
      <c r="M33" s="179"/>
      <c r="N33" s="179"/>
      <c r="O33" s="179"/>
      <c r="P33" s="179"/>
      <c r="W33" s="178">
        <f>ROUND(BD94, 2)</f>
        <v>0</v>
      </c>
      <c r="X33" s="179"/>
      <c r="Y33" s="179"/>
      <c r="Z33" s="179"/>
      <c r="AA33" s="179"/>
      <c r="AB33" s="179"/>
      <c r="AC33" s="179"/>
      <c r="AD33" s="179"/>
      <c r="AE33" s="179"/>
      <c r="AK33" s="178">
        <v>0</v>
      </c>
      <c r="AL33" s="179"/>
      <c r="AM33" s="179"/>
      <c r="AN33" s="179"/>
      <c r="AO33" s="179"/>
      <c r="AR33" s="31"/>
    </row>
    <row r="34" spans="2:44" s="1" customFormat="1" ht="6.95" customHeight="1" x14ac:dyDescent="0.2">
      <c r="B34" s="27"/>
      <c r="AR34" s="27"/>
    </row>
    <row r="35" spans="2:44" s="1" customFormat="1" ht="26.1" customHeight="1" x14ac:dyDescent="0.2">
      <c r="B35" s="27"/>
      <c r="C35" s="32"/>
      <c r="D35" s="33" t="s">
        <v>40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41</v>
      </c>
      <c r="U35" s="34"/>
      <c r="V35" s="34"/>
      <c r="W35" s="34"/>
      <c r="X35" s="181" t="s">
        <v>42</v>
      </c>
      <c r="Y35" s="182"/>
      <c r="Z35" s="182"/>
      <c r="AA35" s="182"/>
      <c r="AB35" s="182"/>
      <c r="AC35" s="34"/>
      <c r="AD35" s="34"/>
      <c r="AE35" s="34"/>
      <c r="AF35" s="34"/>
      <c r="AG35" s="34"/>
      <c r="AH35" s="34"/>
      <c r="AI35" s="34"/>
      <c r="AJ35" s="34"/>
      <c r="AK35" s="183">
        <f>SUM(AK26:AK33)</f>
        <v>84700</v>
      </c>
      <c r="AL35" s="182"/>
      <c r="AM35" s="182"/>
      <c r="AN35" s="182"/>
      <c r="AO35" s="184"/>
      <c r="AP35" s="32"/>
      <c r="AQ35" s="32"/>
      <c r="AR35" s="27"/>
    </row>
    <row r="36" spans="2:44" s="1" customFormat="1" ht="6.95" customHeight="1" x14ac:dyDescent="0.2">
      <c r="B36" s="27"/>
      <c r="AR36" s="27"/>
    </row>
    <row r="37" spans="2:44" s="1" customFormat="1" ht="14.45" customHeight="1" x14ac:dyDescent="0.2">
      <c r="B37" s="27"/>
      <c r="AR37" s="27"/>
    </row>
    <row r="38" spans="2:44" ht="14.45" customHeight="1" x14ac:dyDescent="0.2">
      <c r="B38" s="18"/>
      <c r="AR38" s="18"/>
    </row>
    <row r="39" spans="2:44" ht="14.45" customHeight="1" x14ac:dyDescent="0.2">
      <c r="B39" s="18"/>
      <c r="AR39" s="18"/>
    </row>
    <row r="40" spans="2:44" ht="14.45" customHeight="1" x14ac:dyDescent="0.2">
      <c r="B40" s="18"/>
      <c r="AR40" s="18"/>
    </row>
    <row r="41" spans="2:44" ht="14.45" customHeight="1" x14ac:dyDescent="0.2">
      <c r="B41" s="18"/>
      <c r="AR41" s="18"/>
    </row>
    <row r="42" spans="2:44" ht="14.45" customHeight="1" x14ac:dyDescent="0.2">
      <c r="B42" s="18"/>
      <c r="AR42" s="18"/>
    </row>
    <row r="43" spans="2:44" ht="14.45" customHeight="1" x14ac:dyDescent="0.2">
      <c r="B43" s="18"/>
      <c r="AR43" s="18"/>
    </row>
    <row r="44" spans="2:44" ht="14.45" customHeight="1" x14ac:dyDescent="0.2">
      <c r="B44" s="18"/>
      <c r="AR44" s="18"/>
    </row>
    <row r="45" spans="2:44" ht="14.45" customHeight="1" x14ac:dyDescent="0.2">
      <c r="B45" s="18"/>
      <c r="AR45" s="18"/>
    </row>
    <row r="46" spans="2:44" ht="14.45" customHeight="1" x14ac:dyDescent="0.2">
      <c r="B46" s="18"/>
      <c r="AR46" s="18"/>
    </row>
    <row r="47" spans="2:44" ht="14.45" customHeight="1" x14ac:dyDescent="0.2">
      <c r="B47" s="18"/>
      <c r="AR47" s="18"/>
    </row>
    <row r="48" spans="2:44" ht="14.45" customHeight="1" x14ac:dyDescent="0.2">
      <c r="B48" s="18"/>
      <c r="AR48" s="18"/>
    </row>
    <row r="49" spans="2:44" s="1" customFormat="1" ht="14.45" customHeight="1" x14ac:dyDescent="0.2">
      <c r="B49" s="27"/>
      <c r="D49" s="36" t="s">
        <v>43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44</v>
      </c>
      <c r="AI49" s="37"/>
      <c r="AJ49" s="37"/>
      <c r="AK49" s="37"/>
      <c r="AL49" s="37"/>
      <c r="AM49" s="37"/>
      <c r="AN49" s="37"/>
      <c r="AO49" s="37"/>
      <c r="AR49" s="27"/>
    </row>
    <row r="50" spans="2:44" x14ac:dyDescent="0.2">
      <c r="B50" s="18"/>
      <c r="AR50" s="18"/>
    </row>
    <row r="51" spans="2:44" x14ac:dyDescent="0.2">
      <c r="B51" s="18"/>
      <c r="AR51" s="18"/>
    </row>
    <row r="52" spans="2:44" x14ac:dyDescent="0.2">
      <c r="B52" s="18"/>
      <c r="AR52" s="18"/>
    </row>
    <row r="53" spans="2:44" x14ac:dyDescent="0.2">
      <c r="B53" s="18"/>
      <c r="AR53" s="18"/>
    </row>
    <row r="54" spans="2:44" x14ac:dyDescent="0.2">
      <c r="B54" s="18"/>
      <c r="AR54" s="18"/>
    </row>
    <row r="55" spans="2:44" x14ac:dyDescent="0.2">
      <c r="B55" s="18"/>
      <c r="AR55" s="18"/>
    </row>
    <row r="56" spans="2:44" x14ac:dyDescent="0.2">
      <c r="B56" s="18"/>
      <c r="AR56" s="18"/>
    </row>
    <row r="57" spans="2:44" x14ac:dyDescent="0.2">
      <c r="B57" s="18"/>
      <c r="AR57" s="18"/>
    </row>
    <row r="58" spans="2:44" x14ac:dyDescent="0.2">
      <c r="B58" s="18"/>
      <c r="AR58" s="18"/>
    </row>
    <row r="59" spans="2:44" x14ac:dyDescent="0.2">
      <c r="B59" s="18"/>
      <c r="AR59" s="18"/>
    </row>
    <row r="60" spans="2:44" s="1" customFormat="1" ht="12.75" x14ac:dyDescent="0.2">
      <c r="B60" s="27"/>
      <c r="D60" s="38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45</v>
      </c>
      <c r="AI60" s="29"/>
      <c r="AJ60" s="29"/>
      <c r="AK60" s="29"/>
      <c r="AL60" s="29"/>
      <c r="AM60" s="38" t="s">
        <v>46</v>
      </c>
      <c r="AN60" s="29"/>
      <c r="AO60" s="29"/>
      <c r="AR60" s="27"/>
    </row>
    <row r="61" spans="2:44" x14ac:dyDescent="0.2">
      <c r="B61" s="18"/>
      <c r="AR61" s="18"/>
    </row>
    <row r="62" spans="2:44" x14ac:dyDescent="0.2">
      <c r="B62" s="18"/>
      <c r="AR62" s="18"/>
    </row>
    <row r="63" spans="2:44" x14ac:dyDescent="0.2">
      <c r="B63" s="18"/>
      <c r="AR63" s="18"/>
    </row>
    <row r="64" spans="2:44" s="1" customFormat="1" ht="12.75" x14ac:dyDescent="0.2">
      <c r="B64" s="27"/>
      <c r="D64" s="36" t="s">
        <v>47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48</v>
      </c>
      <c r="AI64" s="37"/>
      <c r="AJ64" s="37"/>
      <c r="AK64" s="37"/>
      <c r="AL64" s="37"/>
      <c r="AM64" s="37"/>
      <c r="AN64" s="37"/>
      <c r="AO64" s="37"/>
      <c r="AR64" s="27"/>
    </row>
    <row r="65" spans="2:44" x14ac:dyDescent="0.2">
      <c r="B65" s="18"/>
      <c r="AR65" s="18"/>
    </row>
    <row r="66" spans="2:44" x14ac:dyDescent="0.2">
      <c r="B66" s="18"/>
      <c r="AR66" s="18"/>
    </row>
    <row r="67" spans="2:44" x14ac:dyDescent="0.2">
      <c r="B67" s="18"/>
      <c r="AR67" s="18"/>
    </row>
    <row r="68" spans="2:44" x14ac:dyDescent="0.2">
      <c r="B68" s="18"/>
      <c r="AR68" s="18"/>
    </row>
    <row r="69" spans="2:44" x14ac:dyDescent="0.2">
      <c r="B69" s="18"/>
      <c r="AR69" s="18"/>
    </row>
    <row r="70" spans="2:44" x14ac:dyDescent="0.2">
      <c r="B70" s="18"/>
      <c r="AR70" s="18"/>
    </row>
    <row r="71" spans="2:44" x14ac:dyDescent="0.2">
      <c r="B71" s="18"/>
      <c r="AR71" s="18"/>
    </row>
    <row r="72" spans="2:44" x14ac:dyDescent="0.2">
      <c r="B72" s="18"/>
      <c r="AR72" s="18"/>
    </row>
    <row r="73" spans="2:44" x14ac:dyDescent="0.2">
      <c r="B73" s="18"/>
      <c r="AR73" s="18"/>
    </row>
    <row r="74" spans="2:44" x14ac:dyDescent="0.2">
      <c r="B74" s="18"/>
      <c r="AR74" s="18"/>
    </row>
    <row r="75" spans="2:44" s="1" customFormat="1" ht="12.75" x14ac:dyDescent="0.2">
      <c r="B75" s="27"/>
      <c r="D75" s="38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45</v>
      </c>
      <c r="AI75" s="29"/>
      <c r="AJ75" s="29"/>
      <c r="AK75" s="29"/>
      <c r="AL75" s="29"/>
      <c r="AM75" s="38" t="s">
        <v>46</v>
      </c>
      <c r="AN75" s="29"/>
      <c r="AO75" s="29"/>
      <c r="AR75" s="27"/>
    </row>
    <row r="76" spans="2:44" s="1" customFormat="1" x14ac:dyDescent="0.2">
      <c r="B76" s="27"/>
      <c r="AR76" s="27"/>
    </row>
    <row r="77" spans="2:44" s="1" customFormat="1" ht="6.9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0" s="1" customFormat="1" ht="6.95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0" s="1" customFormat="1" ht="24.95" customHeight="1" x14ac:dyDescent="0.2">
      <c r="B82" s="27"/>
      <c r="C82" s="19" t="s">
        <v>49</v>
      </c>
      <c r="AR82" s="27"/>
    </row>
    <row r="83" spans="1:90" s="1" customFormat="1" ht="6.95" customHeight="1" x14ac:dyDescent="0.2">
      <c r="B83" s="27"/>
      <c r="AR83" s="27"/>
    </row>
    <row r="84" spans="1:90" s="3" customFormat="1" ht="12" customHeight="1" x14ac:dyDescent="0.2">
      <c r="B84" s="43"/>
      <c r="C84" s="24" t="s">
        <v>12</v>
      </c>
      <c r="L84" s="3" t="str">
        <f>K5</f>
        <v>101425</v>
      </c>
      <c r="AR84" s="43"/>
    </row>
    <row r="85" spans="1:90" s="4" customFormat="1" ht="36.950000000000003" customHeight="1" x14ac:dyDescent="0.2">
      <c r="B85" s="44"/>
      <c r="C85" s="45" t="s">
        <v>14</v>
      </c>
      <c r="L85" s="169" t="str">
        <f>K6</f>
        <v>Cenová nabídka - Výměna potrubí bioplynu ze strojovny plynojemu</v>
      </c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R85" s="44"/>
    </row>
    <row r="86" spans="1:90" s="1" customFormat="1" ht="6.95" customHeight="1" x14ac:dyDescent="0.2">
      <c r="B86" s="27"/>
      <c r="AR86" s="27"/>
    </row>
    <row r="87" spans="1:90" s="1" customFormat="1" ht="12" customHeight="1" x14ac:dyDescent="0.2">
      <c r="B87" s="27"/>
      <c r="C87" s="24" t="s">
        <v>18</v>
      </c>
      <c r="L87" s="46" t="str">
        <f>IF(K8="","",K8)</f>
        <v>ČOV Turnov</v>
      </c>
      <c r="AI87" s="24" t="s">
        <v>20</v>
      </c>
      <c r="AM87" s="171" t="str">
        <f>IF(AN8= "","",AN8)</f>
        <v>7. 2. 2024</v>
      </c>
      <c r="AN87" s="171"/>
      <c r="AR87" s="27"/>
    </row>
    <row r="88" spans="1:90" s="1" customFormat="1" ht="6.95" customHeight="1" x14ac:dyDescent="0.2">
      <c r="B88" s="27"/>
      <c r="AR88" s="27"/>
    </row>
    <row r="89" spans="1:90" s="1" customFormat="1" ht="15.2" customHeight="1" x14ac:dyDescent="0.2">
      <c r="B89" s="27"/>
      <c r="C89" s="24" t="s">
        <v>22</v>
      </c>
      <c r="L89" s="3" t="str">
        <f>IF(E11= "","",E11)</f>
        <v>Vodohospodářské sdružení Turnov</v>
      </c>
      <c r="AI89" s="24" t="s">
        <v>26</v>
      </c>
      <c r="AM89" s="172" t="s">
        <v>464</v>
      </c>
      <c r="AN89" s="173"/>
      <c r="AO89" s="173"/>
      <c r="AP89" s="173"/>
      <c r="AR89" s="27"/>
      <c r="AS89" s="174" t="s">
        <v>50</v>
      </c>
      <c r="AT89" s="175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0" s="1" customFormat="1" ht="15.2" customHeight="1" x14ac:dyDescent="0.2">
      <c r="B90" s="27"/>
      <c r="C90" s="24" t="s">
        <v>25</v>
      </c>
      <c r="L90" s="3" t="str">
        <f>IF(E14="","",E14)</f>
        <v/>
      </c>
      <c r="AI90" s="24" t="s">
        <v>28</v>
      </c>
      <c r="AM90" s="172" t="str">
        <f>IF(E20="","",E20)</f>
        <v/>
      </c>
      <c r="AN90" s="173"/>
      <c r="AO90" s="173"/>
      <c r="AP90" s="173"/>
      <c r="AR90" s="27"/>
      <c r="AS90" s="176"/>
      <c r="AT90" s="177"/>
      <c r="BD90" s="51"/>
    </row>
    <row r="91" spans="1:90" s="1" customFormat="1" ht="10.7" customHeight="1" x14ac:dyDescent="0.2">
      <c r="B91" s="27"/>
      <c r="AR91" s="27"/>
      <c r="AS91" s="176"/>
      <c r="AT91" s="177"/>
      <c r="BD91" s="51"/>
    </row>
    <row r="92" spans="1:90" s="1" customFormat="1" ht="29.25" customHeight="1" x14ac:dyDescent="0.2">
      <c r="B92" s="27"/>
      <c r="C92" s="164" t="s">
        <v>51</v>
      </c>
      <c r="D92" s="165"/>
      <c r="E92" s="165"/>
      <c r="F92" s="165"/>
      <c r="G92" s="165"/>
      <c r="H92" s="52"/>
      <c r="I92" s="166" t="s">
        <v>52</v>
      </c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7" t="s">
        <v>53</v>
      </c>
      <c r="AH92" s="165"/>
      <c r="AI92" s="165"/>
      <c r="AJ92" s="165"/>
      <c r="AK92" s="165"/>
      <c r="AL92" s="165"/>
      <c r="AM92" s="165"/>
      <c r="AN92" s="166" t="s">
        <v>54</v>
      </c>
      <c r="AO92" s="165"/>
      <c r="AP92" s="168"/>
      <c r="AQ92" s="53" t="s">
        <v>55</v>
      </c>
      <c r="AR92" s="27"/>
      <c r="AS92" s="54" t="s">
        <v>56</v>
      </c>
      <c r="AT92" s="55" t="s">
        <v>57</v>
      </c>
      <c r="AU92" s="55" t="s">
        <v>58</v>
      </c>
      <c r="AV92" s="55" t="s">
        <v>59</v>
      </c>
      <c r="AW92" s="55" t="s">
        <v>60</v>
      </c>
      <c r="AX92" s="55" t="s">
        <v>61</v>
      </c>
      <c r="AY92" s="55" t="s">
        <v>62</v>
      </c>
      <c r="AZ92" s="55" t="s">
        <v>63</v>
      </c>
      <c r="BA92" s="55" t="s">
        <v>64</v>
      </c>
      <c r="BB92" s="55" t="s">
        <v>65</v>
      </c>
      <c r="BC92" s="55" t="s">
        <v>66</v>
      </c>
      <c r="BD92" s="56" t="s">
        <v>67</v>
      </c>
    </row>
    <row r="93" spans="1:90" s="1" customFormat="1" ht="10.7" customHeight="1" x14ac:dyDescent="0.2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0" s="5" customFormat="1" ht="32.450000000000003" customHeight="1" x14ac:dyDescent="0.2">
      <c r="B94" s="58"/>
      <c r="C94" s="59" t="s">
        <v>68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88">
        <f>ROUND(AG95,2)</f>
        <v>70000</v>
      </c>
      <c r="AH94" s="188"/>
      <c r="AI94" s="188"/>
      <c r="AJ94" s="188"/>
      <c r="AK94" s="188"/>
      <c r="AL94" s="188"/>
      <c r="AM94" s="188"/>
      <c r="AN94" s="189">
        <f>SUM(AG94,AT94)</f>
        <v>84700</v>
      </c>
      <c r="AO94" s="189"/>
      <c r="AP94" s="189"/>
      <c r="AQ94" s="62" t="s">
        <v>1</v>
      </c>
      <c r="AR94" s="58"/>
      <c r="AS94" s="63">
        <f>ROUND(AS95,2)</f>
        <v>0</v>
      </c>
      <c r="AT94" s="64">
        <f>ROUND(SUM(AV94:AW94),2)</f>
        <v>14700</v>
      </c>
      <c r="AU94" s="65">
        <f>ROUND(AU95,5)</f>
        <v>96.059200000000004</v>
      </c>
      <c r="AV94" s="64">
        <f>ROUND(AZ94*L29,2)</f>
        <v>14700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ROUND(AZ95,2)</f>
        <v>70000</v>
      </c>
      <c r="BA94" s="64">
        <f>ROUND(BA95,2)</f>
        <v>0</v>
      </c>
      <c r="BB94" s="64">
        <f>ROUND(BB95,2)</f>
        <v>0</v>
      </c>
      <c r="BC94" s="64">
        <f>ROUND(BC95,2)</f>
        <v>0</v>
      </c>
      <c r="BD94" s="66">
        <f>ROUND(BD95,2)</f>
        <v>0</v>
      </c>
      <c r="BS94" s="67" t="s">
        <v>69</v>
      </c>
      <c r="BT94" s="67" t="s">
        <v>70</v>
      </c>
      <c r="BV94" s="67" t="s">
        <v>71</v>
      </c>
      <c r="BW94" s="67" t="s">
        <v>5</v>
      </c>
      <c r="BX94" s="67" t="s">
        <v>72</v>
      </c>
      <c r="CL94" s="67" t="s">
        <v>1</v>
      </c>
    </row>
    <row r="95" spans="1:90" s="6" customFormat="1" ht="24.75" customHeight="1" x14ac:dyDescent="0.2">
      <c r="A95" s="68" t="s">
        <v>73</v>
      </c>
      <c r="B95" s="69"/>
      <c r="C95" s="70"/>
      <c r="D95" s="187" t="s">
        <v>13</v>
      </c>
      <c r="E95" s="187"/>
      <c r="F95" s="187"/>
      <c r="G95" s="187"/>
      <c r="H95" s="187"/>
      <c r="I95" s="71"/>
      <c r="J95" s="187" t="s">
        <v>15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5">
        <f>'101425 - Cenová nabídka -...'!J28</f>
        <v>70000</v>
      </c>
      <c r="AH95" s="186"/>
      <c r="AI95" s="186"/>
      <c r="AJ95" s="186"/>
      <c r="AK95" s="186"/>
      <c r="AL95" s="186"/>
      <c r="AM95" s="186"/>
      <c r="AN95" s="185">
        <f>SUM(AG95,AT95)</f>
        <v>84700</v>
      </c>
      <c r="AO95" s="186"/>
      <c r="AP95" s="186"/>
      <c r="AQ95" s="72" t="s">
        <v>74</v>
      </c>
      <c r="AR95" s="69"/>
      <c r="AS95" s="73">
        <v>0</v>
      </c>
      <c r="AT95" s="74">
        <f>ROUND(SUM(AV95:AW95),2)</f>
        <v>14700</v>
      </c>
      <c r="AU95" s="75">
        <f>'101425 - Cenová nabídka -...'!P125</f>
        <v>96.059200000000004</v>
      </c>
      <c r="AV95" s="74">
        <f>'101425 - Cenová nabídka -...'!J31</f>
        <v>14700</v>
      </c>
      <c r="AW95" s="74">
        <f>'101425 - Cenová nabídka -...'!J32</f>
        <v>0</v>
      </c>
      <c r="AX95" s="74">
        <f>'101425 - Cenová nabídka -...'!J33</f>
        <v>0</v>
      </c>
      <c r="AY95" s="74">
        <f>'101425 - Cenová nabídka -...'!J34</f>
        <v>0</v>
      </c>
      <c r="AZ95" s="74">
        <f>'101425 - Cenová nabídka -...'!F31</f>
        <v>70000</v>
      </c>
      <c r="BA95" s="74">
        <f>'101425 - Cenová nabídka -...'!F32</f>
        <v>0</v>
      </c>
      <c r="BB95" s="74">
        <f>'101425 - Cenová nabídka -...'!F33</f>
        <v>0</v>
      </c>
      <c r="BC95" s="74">
        <f>'101425 - Cenová nabídka -...'!F34</f>
        <v>0</v>
      </c>
      <c r="BD95" s="76">
        <f>'101425 - Cenová nabídka -...'!F35</f>
        <v>0</v>
      </c>
      <c r="BT95" s="77" t="s">
        <v>75</v>
      </c>
      <c r="BU95" s="77" t="s">
        <v>76</v>
      </c>
      <c r="BV95" s="77" t="s">
        <v>71</v>
      </c>
      <c r="BW95" s="77" t="s">
        <v>5</v>
      </c>
      <c r="BX95" s="77" t="s">
        <v>72</v>
      </c>
      <c r="CL95" s="77" t="s">
        <v>1</v>
      </c>
    </row>
    <row r="96" spans="1:90" s="1" customFormat="1" ht="30" customHeight="1" x14ac:dyDescent="0.2">
      <c r="B96" s="27"/>
      <c r="AR96" s="27"/>
    </row>
    <row r="97" spans="2:44" s="1" customFormat="1" ht="6.95" customHeight="1" x14ac:dyDescent="0.2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27"/>
    </row>
  </sheetData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101425 - Cenová nabídka -...'!C2" display="/" xr:uid="{00000000-0004-0000-0000-000000000000}"/>
  </hyperlinks>
  <pageMargins left="0.39374999999999999" right="0.39374999999999999" top="0.39374999999999999" bottom="0.39374999999999999" header="0" footer="0"/>
  <pageSetup paperSize="9" scale="82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63"/>
  <sheetViews>
    <sheetView showGridLines="0" tabSelected="1" topLeftCell="A7" zoomScale="98" zoomScaleNormal="98" workbookViewId="0">
      <selection activeCell="W200" sqref="W200"/>
    </sheetView>
  </sheetViews>
  <sheetFormatPr defaultColWidth="8.6640625" defaultRowHeight="11.25" x14ac:dyDescent="0.2"/>
  <cols>
    <col min="1" max="1" width="8.1640625" customWidth="1"/>
    <col min="2" max="2" width="1.1640625" customWidth="1"/>
    <col min="3" max="3" width="4" customWidth="1"/>
    <col min="4" max="4" width="4.1640625" customWidth="1"/>
    <col min="5" max="5" width="17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5" t="s">
        <v>5</v>
      </c>
    </row>
    <row r="3" spans="2:46" ht="6.95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</row>
    <row r="4" spans="2:46" ht="24.95" customHeight="1" x14ac:dyDescent="0.2">
      <c r="B4" s="18"/>
      <c r="D4" s="19" t="s">
        <v>78</v>
      </c>
      <c r="L4" s="18"/>
      <c r="M4" s="78" t="s">
        <v>10</v>
      </c>
      <c r="AT4" s="15" t="s">
        <v>4</v>
      </c>
    </row>
    <row r="5" spans="2:46" ht="6.95" customHeight="1" x14ac:dyDescent="0.2">
      <c r="B5" s="18"/>
      <c r="L5" s="18"/>
    </row>
    <row r="6" spans="2:46" s="1" customFormat="1" ht="12" customHeight="1" x14ac:dyDescent="0.2">
      <c r="B6" s="27"/>
      <c r="D6" s="24" t="s">
        <v>14</v>
      </c>
      <c r="L6" s="27"/>
    </row>
    <row r="7" spans="2:46" s="1" customFormat="1" ht="30" customHeight="1" x14ac:dyDescent="0.2">
      <c r="B7" s="27"/>
      <c r="E7" s="169" t="s">
        <v>15</v>
      </c>
      <c r="F7" s="196"/>
      <c r="G7" s="196"/>
      <c r="H7" s="196"/>
      <c r="L7" s="27"/>
    </row>
    <row r="8" spans="2:46" s="1" customFormat="1" x14ac:dyDescent="0.2">
      <c r="B8" s="27"/>
      <c r="L8" s="27"/>
    </row>
    <row r="9" spans="2:46" s="1" customFormat="1" ht="12" customHeight="1" x14ac:dyDescent="0.2">
      <c r="B9" s="27"/>
      <c r="D9" s="24" t="s">
        <v>16</v>
      </c>
      <c r="F9" s="22" t="s">
        <v>1</v>
      </c>
      <c r="I9" s="24" t="s">
        <v>17</v>
      </c>
      <c r="J9" s="22" t="s">
        <v>1</v>
      </c>
      <c r="L9" s="27"/>
    </row>
    <row r="10" spans="2:46" s="1" customFormat="1" ht="12" customHeight="1" x14ac:dyDescent="0.2">
      <c r="B10" s="27"/>
      <c r="D10" s="24" t="s">
        <v>18</v>
      </c>
      <c r="F10" s="22" t="s">
        <v>19</v>
      </c>
      <c r="I10" s="24" t="s">
        <v>20</v>
      </c>
      <c r="J10" s="47" t="str">
        <f>'Rekapitulace stavby'!AN8</f>
        <v>7. 2. 2024</v>
      </c>
      <c r="L10" s="27"/>
    </row>
    <row r="11" spans="2:46" s="1" customFormat="1" ht="10.7" customHeight="1" x14ac:dyDescent="0.2">
      <c r="B11" s="27"/>
      <c r="L11" s="27"/>
    </row>
    <row r="12" spans="2:46" s="1" customFormat="1" ht="12" customHeight="1" x14ac:dyDescent="0.2">
      <c r="B12" s="27"/>
      <c r="D12" s="24" t="s">
        <v>22</v>
      </c>
      <c r="I12" s="24" t="s">
        <v>23</v>
      </c>
      <c r="J12" s="22">
        <v>49295934</v>
      </c>
      <c r="L12" s="27"/>
    </row>
    <row r="13" spans="2:46" s="1" customFormat="1" ht="18" customHeight="1" x14ac:dyDescent="0.2">
      <c r="B13" s="27"/>
      <c r="E13" s="22" t="s">
        <v>463</v>
      </c>
      <c r="I13" s="24" t="s">
        <v>24</v>
      </c>
      <c r="J13" s="22" t="s">
        <v>465</v>
      </c>
      <c r="L13" s="27"/>
    </row>
    <row r="14" spans="2:46" s="1" customFormat="1" ht="6.95" customHeight="1" x14ac:dyDescent="0.2">
      <c r="B14" s="27"/>
      <c r="J14"/>
      <c r="L14" s="27"/>
    </row>
    <row r="15" spans="2:46" s="1" customFormat="1" ht="12" customHeight="1" x14ac:dyDescent="0.2">
      <c r="B15" s="27"/>
      <c r="D15" s="24" t="s">
        <v>25</v>
      </c>
      <c r="I15" s="24" t="s">
        <v>23</v>
      </c>
      <c r="J15" s="22"/>
      <c r="L15" s="27"/>
    </row>
    <row r="16" spans="2:46" s="1" customFormat="1" ht="18" customHeight="1" x14ac:dyDescent="0.2">
      <c r="B16" s="27"/>
      <c r="E16" s="22"/>
      <c r="I16" s="24" t="s">
        <v>24</v>
      </c>
      <c r="J16" s="22"/>
      <c r="L16" s="27"/>
    </row>
    <row r="17" spans="2:12" s="1" customFormat="1" ht="6.95" customHeight="1" x14ac:dyDescent="0.2">
      <c r="B17" s="27"/>
      <c r="J17"/>
      <c r="L17" s="27"/>
    </row>
    <row r="18" spans="2:12" s="1" customFormat="1" ht="12" customHeight="1" x14ac:dyDescent="0.2">
      <c r="B18" s="27"/>
      <c r="D18" s="24" t="s">
        <v>26</v>
      </c>
      <c r="I18" s="24" t="s">
        <v>23</v>
      </c>
      <c r="J18" s="22">
        <v>14370859</v>
      </c>
      <c r="L18" s="27"/>
    </row>
    <row r="19" spans="2:12" s="1" customFormat="1" ht="18" customHeight="1" x14ac:dyDescent="0.2">
      <c r="B19" s="27"/>
      <c r="E19" s="22" t="s">
        <v>464</v>
      </c>
      <c r="I19" s="24" t="s">
        <v>24</v>
      </c>
      <c r="J19" s="22" t="s">
        <v>466</v>
      </c>
      <c r="L19" s="27"/>
    </row>
    <row r="20" spans="2:12" s="1" customFormat="1" ht="6.95" customHeight="1" x14ac:dyDescent="0.2">
      <c r="B20" s="27"/>
      <c r="L20" s="27"/>
    </row>
    <row r="21" spans="2:12" s="1" customFormat="1" ht="12" customHeight="1" x14ac:dyDescent="0.2">
      <c r="B21" s="27"/>
      <c r="D21" s="24" t="s">
        <v>28</v>
      </c>
      <c r="I21" s="24" t="s">
        <v>23</v>
      </c>
      <c r="J21" s="22" t="s">
        <v>1</v>
      </c>
      <c r="L21" s="27"/>
    </row>
    <row r="22" spans="2:12" s="1" customFormat="1" ht="18" customHeight="1" x14ac:dyDescent="0.2">
      <c r="B22" s="27"/>
      <c r="E22" s="22"/>
      <c r="I22" s="24" t="s">
        <v>24</v>
      </c>
      <c r="J22" s="22" t="s">
        <v>1</v>
      </c>
      <c r="L22" s="27"/>
    </row>
    <row r="23" spans="2:12" s="1" customFormat="1" ht="6.95" customHeight="1" x14ac:dyDescent="0.2">
      <c r="B23" s="27"/>
      <c r="L23" s="27"/>
    </row>
    <row r="24" spans="2:12" s="1" customFormat="1" ht="12" customHeight="1" x14ac:dyDescent="0.2">
      <c r="B24" s="27"/>
      <c r="D24" s="24" t="s">
        <v>29</v>
      </c>
      <c r="L24" s="27"/>
    </row>
    <row r="25" spans="2:12" s="7" customFormat="1" ht="16.5" customHeight="1" x14ac:dyDescent="0.2">
      <c r="B25" s="79"/>
      <c r="E25" s="192" t="s">
        <v>1</v>
      </c>
      <c r="F25" s="192"/>
      <c r="G25" s="192"/>
      <c r="H25" s="192"/>
      <c r="L25" s="79"/>
    </row>
    <row r="26" spans="2:12" s="1" customFormat="1" ht="6.95" customHeight="1" x14ac:dyDescent="0.2">
      <c r="B26" s="27"/>
      <c r="L26" s="27"/>
    </row>
    <row r="27" spans="2:12" s="1" customFormat="1" ht="6.95" customHeight="1" x14ac:dyDescent="0.2">
      <c r="B27" s="27"/>
      <c r="D27" s="48"/>
      <c r="E27" s="48"/>
      <c r="F27" s="48"/>
      <c r="G27" s="48"/>
      <c r="H27" s="48"/>
      <c r="I27" s="48"/>
      <c r="J27" s="48"/>
      <c r="K27" s="48"/>
      <c r="L27" s="27"/>
    </row>
    <row r="28" spans="2:12" s="1" customFormat="1" ht="25.5" customHeight="1" x14ac:dyDescent="0.2">
      <c r="B28" s="27"/>
      <c r="D28" s="80" t="s">
        <v>30</v>
      </c>
      <c r="J28" s="61">
        <f>ROUND(J125, 2)</f>
        <v>70000</v>
      </c>
      <c r="L28" s="27"/>
    </row>
    <row r="29" spans="2:12" s="1" customFormat="1" ht="6.95" customHeight="1" x14ac:dyDescent="0.2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14.45" customHeight="1" x14ac:dyDescent="0.2">
      <c r="B30" s="27"/>
      <c r="F30" s="30" t="s">
        <v>32</v>
      </c>
      <c r="I30" s="30" t="s">
        <v>31</v>
      </c>
      <c r="J30" s="30" t="s">
        <v>33</v>
      </c>
      <c r="L30" s="27"/>
    </row>
    <row r="31" spans="2:12" s="1" customFormat="1" ht="14.45" customHeight="1" x14ac:dyDescent="0.2">
      <c r="B31" s="27"/>
      <c r="D31" s="50" t="s">
        <v>34</v>
      </c>
      <c r="E31" s="24" t="s">
        <v>35</v>
      </c>
      <c r="F31" s="81">
        <f>ROUND((SUM(BE125:BE262)),  2)</f>
        <v>70000</v>
      </c>
      <c r="I31" s="82">
        <v>0.21</v>
      </c>
      <c r="J31" s="81">
        <f>ROUND(((SUM(BE125:BE262))*I31),  2)</f>
        <v>14700</v>
      </c>
      <c r="L31" s="27"/>
    </row>
    <row r="32" spans="2:12" s="1" customFormat="1" ht="14.45" customHeight="1" x14ac:dyDescent="0.2">
      <c r="B32" s="27"/>
      <c r="E32" s="24" t="s">
        <v>36</v>
      </c>
      <c r="F32" s="81">
        <f>ROUND((SUM(BF125:BF262)),  2)</f>
        <v>0</v>
      </c>
      <c r="I32" s="82">
        <v>0.12</v>
      </c>
      <c r="J32" s="81">
        <f>ROUND(((SUM(BF125:BF262))*I32),  2)</f>
        <v>0</v>
      </c>
      <c r="L32" s="27"/>
    </row>
    <row r="33" spans="2:12" s="1" customFormat="1" ht="14.45" hidden="1" customHeight="1" x14ac:dyDescent="0.2">
      <c r="B33" s="27"/>
      <c r="E33" s="24" t="s">
        <v>37</v>
      </c>
      <c r="F33" s="81">
        <f>ROUND((SUM(BG125:BG262)),  2)</f>
        <v>0</v>
      </c>
      <c r="I33" s="82">
        <v>0.21</v>
      </c>
      <c r="J33" s="81">
        <f>0</f>
        <v>0</v>
      </c>
      <c r="L33" s="27"/>
    </row>
    <row r="34" spans="2:12" s="1" customFormat="1" ht="14.45" hidden="1" customHeight="1" x14ac:dyDescent="0.2">
      <c r="B34" s="27"/>
      <c r="E34" s="24" t="s">
        <v>38</v>
      </c>
      <c r="F34" s="81">
        <f>ROUND((SUM(BH125:BH262)),  2)</f>
        <v>0</v>
      </c>
      <c r="I34" s="82">
        <v>0.12</v>
      </c>
      <c r="J34" s="81">
        <f>0</f>
        <v>0</v>
      </c>
      <c r="L34" s="27"/>
    </row>
    <row r="35" spans="2:12" s="1" customFormat="1" ht="14.45" hidden="1" customHeight="1" x14ac:dyDescent="0.2">
      <c r="B35" s="27"/>
      <c r="E35" s="24" t="s">
        <v>39</v>
      </c>
      <c r="F35" s="81">
        <f>ROUND((SUM(BI125:BI262)),  2)</f>
        <v>0</v>
      </c>
      <c r="I35" s="82">
        <v>0</v>
      </c>
      <c r="J35" s="81">
        <f>0</f>
        <v>0</v>
      </c>
      <c r="L35" s="27"/>
    </row>
    <row r="36" spans="2:12" s="1" customFormat="1" ht="6.95" customHeight="1" x14ac:dyDescent="0.2">
      <c r="B36" s="27"/>
      <c r="L36" s="27"/>
    </row>
    <row r="37" spans="2:12" s="1" customFormat="1" ht="25.5" customHeight="1" x14ac:dyDescent="0.2">
      <c r="B37" s="27"/>
      <c r="C37" s="83"/>
      <c r="D37" s="84" t="s">
        <v>40</v>
      </c>
      <c r="E37" s="52"/>
      <c r="F37" s="52"/>
      <c r="G37" s="85" t="s">
        <v>41</v>
      </c>
      <c r="H37" s="86" t="s">
        <v>42</v>
      </c>
      <c r="I37" s="52"/>
      <c r="J37" s="87">
        <f>SUM(J28:J35)</f>
        <v>84700</v>
      </c>
      <c r="K37" s="88"/>
      <c r="L37" s="27"/>
    </row>
    <row r="38" spans="2:12" s="1" customFormat="1" ht="14.45" customHeight="1" x14ac:dyDescent="0.2">
      <c r="B38" s="27"/>
      <c r="L38" s="27"/>
    </row>
    <row r="39" spans="2:12" ht="14.45" customHeight="1" x14ac:dyDescent="0.2">
      <c r="B39" s="18"/>
      <c r="L39" s="18"/>
    </row>
    <row r="40" spans="2:12" ht="14.45" customHeight="1" x14ac:dyDescent="0.2">
      <c r="B40" s="18"/>
      <c r="L40" s="18"/>
    </row>
    <row r="41" spans="2:12" ht="14.45" customHeight="1" x14ac:dyDescent="0.2">
      <c r="B41" s="18"/>
      <c r="L41" s="18"/>
    </row>
    <row r="42" spans="2:12" ht="14.45" customHeight="1" x14ac:dyDescent="0.2">
      <c r="B42" s="18"/>
      <c r="L42" s="18"/>
    </row>
    <row r="43" spans="2:12" ht="14.45" customHeight="1" x14ac:dyDescent="0.2">
      <c r="B43" s="18"/>
      <c r="L43" s="18"/>
    </row>
    <row r="44" spans="2:12" ht="14.45" customHeight="1" x14ac:dyDescent="0.2">
      <c r="B44" s="18"/>
      <c r="L44" s="18"/>
    </row>
    <row r="45" spans="2:12" ht="14.45" customHeight="1" x14ac:dyDescent="0.2">
      <c r="B45" s="18"/>
      <c r="L45" s="18"/>
    </row>
    <row r="46" spans="2:12" ht="14.45" customHeight="1" x14ac:dyDescent="0.2">
      <c r="B46" s="18"/>
      <c r="L46" s="18"/>
    </row>
    <row r="47" spans="2:12" ht="14.45" customHeight="1" x14ac:dyDescent="0.2">
      <c r="B47" s="18"/>
      <c r="L47" s="18"/>
    </row>
    <row r="48" spans="2:12" ht="14.45" customHeight="1" x14ac:dyDescent="0.2">
      <c r="B48" s="18"/>
      <c r="L48" s="18"/>
    </row>
    <row r="49" spans="2:12" ht="14.45" customHeight="1" x14ac:dyDescent="0.2">
      <c r="B49" s="18"/>
      <c r="L49" s="18"/>
    </row>
    <row r="50" spans="2:12" s="1" customFormat="1" ht="14.45" customHeight="1" x14ac:dyDescent="0.2">
      <c r="B50" s="27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7"/>
    </row>
    <row r="51" spans="2:12" x14ac:dyDescent="0.2">
      <c r="B51" s="18"/>
      <c r="L51" s="18"/>
    </row>
    <row r="52" spans="2:12" x14ac:dyDescent="0.2">
      <c r="B52" s="18"/>
      <c r="L52" s="18"/>
    </row>
    <row r="53" spans="2:12" x14ac:dyDescent="0.2">
      <c r="B53" s="18"/>
      <c r="L53" s="18"/>
    </row>
    <row r="54" spans="2:12" x14ac:dyDescent="0.2">
      <c r="B54" s="18"/>
      <c r="L54" s="18"/>
    </row>
    <row r="55" spans="2:12" x14ac:dyDescent="0.2">
      <c r="B55" s="18"/>
      <c r="L55" s="18"/>
    </row>
    <row r="56" spans="2:12" x14ac:dyDescent="0.2">
      <c r="B56" s="18"/>
      <c r="L56" s="18"/>
    </row>
    <row r="57" spans="2:12" x14ac:dyDescent="0.2">
      <c r="B57" s="18"/>
      <c r="L57" s="18"/>
    </row>
    <row r="58" spans="2:12" x14ac:dyDescent="0.2">
      <c r="B58" s="18"/>
      <c r="L58" s="18"/>
    </row>
    <row r="59" spans="2:12" x14ac:dyDescent="0.2">
      <c r="B59" s="18"/>
      <c r="L59" s="18"/>
    </row>
    <row r="60" spans="2:12" x14ac:dyDescent="0.2">
      <c r="B60" s="18"/>
      <c r="L60" s="18"/>
    </row>
    <row r="61" spans="2:12" s="1" customFormat="1" ht="12.75" x14ac:dyDescent="0.2">
      <c r="B61" s="27"/>
      <c r="D61" s="38" t="s">
        <v>45</v>
      </c>
      <c r="E61" s="29"/>
      <c r="F61" s="89" t="s">
        <v>46</v>
      </c>
      <c r="G61" s="38" t="s">
        <v>45</v>
      </c>
      <c r="H61" s="29"/>
      <c r="I61" s="29"/>
      <c r="J61" s="90" t="s">
        <v>46</v>
      </c>
      <c r="K61" s="29"/>
      <c r="L61" s="27"/>
    </row>
    <row r="62" spans="2:12" x14ac:dyDescent="0.2">
      <c r="B62" s="18"/>
      <c r="L62" s="18"/>
    </row>
    <row r="63" spans="2:12" x14ac:dyDescent="0.2">
      <c r="B63" s="18"/>
      <c r="L63" s="18"/>
    </row>
    <row r="64" spans="2:12" x14ac:dyDescent="0.2">
      <c r="B64" s="18"/>
      <c r="L64" s="18"/>
    </row>
    <row r="65" spans="2:12" s="1" customFormat="1" ht="12.75" x14ac:dyDescent="0.2">
      <c r="B65" s="27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7"/>
    </row>
    <row r="66" spans="2:12" x14ac:dyDescent="0.2">
      <c r="B66" s="18"/>
      <c r="L66" s="18"/>
    </row>
    <row r="67" spans="2:12" x14ac:dyDescent="0.2">
      <c r="B67" s="18"/>
      <c r="L67" s="18"/>
    </row>
    <row r="68" spans="2:12" x14ac:dyDescent="0.2">
      <c r="B68" s="18"/>
      <c r="L68" s="18"/>
    </row>
    <row r="69" spans="2:12" x14ac:dyDescent="0.2">
      <c r="B69" s="18"/>
      <c r="L69" s="18"/>
    </row>
    <row r="70" spans="2:12" x14ac:dyDescent="0.2">
      <c r="B70" s="18"/>
      <c r="L70" s="18"/>
    </row>
    <row r="71" spans="2:12" x14ac:dyDescent="0.2">
      <c r="B71" s="18"/>
      <c r="L71" s="18"/>
    </row>
    <row r="72" spans="2:12" x14ac:dyDescent="0.2">
      <c r="B72" s="18"/>
      <c r="L72" s="18"/>
    </row>
    <row r="73" spans="2:12" x14ac:dyDescent="0.2">
      <c r="B73" s="18"/>
      <c r="L73" s="18"/>
    </row>
    <row r="74" spans="2:12" x14ac:dyDescent="0.2">
      <c r="B74" s="18"/>
      <c r="L74" s="18"/>
    </row>
    <row r="75" spans="2:12" x14ac:dyDescent="0.2">
      <c r="B75" s="18"/>
      <c r="L75" s="18"/>
    </row>
    <row r="76" spans="2:12" s="1" customFormat="1" ht="12.75" x14ac:dyDescent="0.2">
      <c r="B76" s="27"/>
      <c r="D76" s="38" t="s">
        <v>45</v>
      </c>
      <c r="E76" s="29"/>
      <c r="F76" s="89" t="s">
        <v>46</v>
      </c>
      <c r="G76" s="38" t="s">
        <v>45</v>
      </c>
      <c r="H76" s="29"/>
      <c r="I76" s="29"/>
      <c r="J76" s="90" t="s">
        <v>46</v>
      </c>
      <c r="K76" s="29"/>
      <c r="L76" s="27"/>
    </row>
    <row r="77" spans="2:12" s="1" customFormat="1" ht="14.4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5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5" customHeight="1" x14ac:dyDescent="0.2">
      <c r="B82" s="27"/>
      <c r="C82" s="19" t="s">
        <v>79</v>
      </c>
      <c r="L82" s="27"/>
    </row>
    <row r="83" spans="2:47" s="1" customFormat="1" ht="6.95" customHeight="1" x14ac:dyDescent="0.2">
      <c r="B83" s="27"/>
      <c r="L83" s="27"/>
    </row>
    <row r="84" spans="2:47" s="1" customFormat="1" ht="12" customHeight="1" x14ac:dyDescent="0.2">
      <c r="B84" s="27"/>
      <c r="C84" s="24" t="s">
        <v>14</v>
      </c>
      <c r="L84" s="27"/>
    </row>
    <row r="85" spans="2:47" s="1" customFormat="1" ht="30" customHeight="1" x14ac:dyDescent="0.2">
      <c r="B85" s="27"/>
      <c r="E85" s="169" t="str">
        <f>E7</f>
        <v>Cenová nabídka - Výměna potrubí bioplynu ze strojovny plynojemu</v>
      </c>
      <c r="F85" s="196"/>
      <c r="G85" s="196"/>
      <c r="H85" s="196"/>
      <c r="L85" s="27"/>
    </row>
    <row r="86" spans="2:47" s="1" customFormat="1" ht="6.95" customHeight="1" x14ac:dyDescent="0.2">
      <c r="B86" s="27"/>
      <c r="L86" s="27"/>
    </row>
    <row r="87" spans="2:47" s="1" customFormat="1" ht="12" customHeight="1" x14ac:dyDescent="0.2">
      <c r="B87" s="27"/>
      <c r="C87" s="24" t="s">
        <v>18</v>
      </c>
      <c r="F87" s="22" t="str">
        <f>F10</f>
        <v>ČOV Turnov</v>
      </c>
      <c r="I87" s="24" t="s">
        <v>20</v>
      </c>
      <c r="J87" s="47" t="str">
        <f>IF(J10="","",J10)</f>
        <v>7. 2. 2024</v>
      </c>
      <c r="L87" s="27"/>
    </row>
    <row r="88" spans="2:47" s="1" customFormat="1" ht="6.95" customHeight="1" x14ac:dyDescent="0.2">
      <c r="B88" s="27"/>
      <c r="L88" s="27"/>
    </row>
    <row r="89" spans="2:47" s="1" customFormat="1" ht="15.2" customHeight="1" x14ac:dyDescent="0.2">
      <c r="B89" s="27"/>
      <c r="C89" s="24" t="s">
        <v>22</v>
      </c>
      <c r="F89" s="22" t="str">
        <f>E13</f>
        <v>Vodohospodářské sdružení Turnov</v>
      </c>
      <c r="I89" s="24" t="s">
        <v>26</v>
      </c>
      <c r="J89" s="25" t="str">
        <f>E19</f>
        <v>PLATS s.r.o.</v>
      </c>
      <c r="L89" s="27"/>
    </row>
    <row r="90" spans="2:47" s="1" customFormat="1" ht="15.2" customHeight="1" x14ac:dyDescent="0.2">
      <c r="B90" s="27"/>
      <c r="C90" s="24" t="s">
        <v>25</v>
      </c>
      <c r="F90" s="22" t="str">
        <f>IF(E16="","",E16)</f>
        <v/>
      </c>
      <c r="I90" s="24" t="s">
        <v>28</v>
      </c>
      <c r="J90" s="25">
        <f>E22</f>
        <v>0</v>
      </c>
      <c r="L90" s="27"/>
    </row>
    <row r="91" spans="2:47" s="1" customFormat="1" ht="10.35" customHeight="1" x14ac:dyDescent="0.2">
      <c r="B91" s="27"/>
      <c r="L91" s="27"/>
    </row>
    <row r="92" spans="2:47" s="1" customFormat="1" ht="29.25" customHeight="1" x14ac:dyDescent="0.2">
      <c r="B92" s="27"/>
      <c r="C92" s="91" t="s">
        <v>80</v>
      </c>
      <c r="D92" s="83"/>
      <c r="E92" s="83"/>
      <c r="F92" s="83"/>
      <c r="G92" s="83"/>
      <c r="H92" s="83"/>
      <c r="I92" s="83"/>
      <c r="J92" s="92" t="s">
        <v>81</v>
      </c>
      <c r="K92" s="83"/>
      <c r="L92" s="27"/>
    </row>
    <row r="93" spans="2:47" s="1" customFormat="1" ht="10.35" customHeight="1" x14ac:dyDescent="0.2">
      <c r="B93" s="27"/>
      <c r="L93" s="27"/>
    </row>
    <row r="94" spans="2:47" s="1" customFormat="1" ht="22.7" customHeight="1" x14ac:dyDescent="0.2">
      <c r="B94" s="27"/>
      <c r="C94" s="93" t="s">
        <v>82</v>
      </c>
      <c r="J94" s="61">
        <v>0</v>
      </c>
      <c r="L94" s="27"/>
      <c r="AU94" s="15" t="s">
        <v>83</v>
      </c>
    </row>
    <row r="95" spans="2:47" s="8" customFormat="1" ht="24.95" customHeight="1" x14ac:dyDescent="0.2">
      <c r="B95" s="94"/>
      <c r="D95" s="95" t="s">
        <v>84</v>
      </c>
      <c r="E95" s="96"/>
      <c r="F95" s="96"/>
      <c r="G95" s="96"/>
      <c r="H95" s="96"/>
      <c r="I95" s="96"/>
      <c r="J95" s="97">
        <v>0</v>
      </c>
      <c r="L95" s="94"/>
    </row>
    <row r="96" spans="2:47" s="9" customFormat="1" ht="20.100000000000001" customHeight="1" x14ac:dyDescent="0.2">
      <c r="B96" s="98"/>
      <c r="D96" s="99" t="s">
        <v>85</v>
      </c>
      <c r="E96" s="100"/>
      <c r="F96" s="100"/>
      <c r="G96" s="100"/>
      <c r="H96" s="100"/>
      <c r="I96" s="100"/>
      <c r="J96" s="101">
        <v>0</v>
      </c>
      <c r="L96" s="98"/>
    </row>
    <row r="97" spans="2:12" s="9" customFormat="1" ht="20.100000000000001" customHeight="1" x14ac:dyDescent="0.2">
      <c r="B97" s="98"/>
      <c r="D97" s="99" t="s">
        <v>86</v>
      </c>
      <c r="E97" s="100"/>
      <c r="F97" s="100"/>
      <c r="G97" s="100"/>
      <c r="H97" s="100"/>
      <c r="I97" s="100"/>
      <c r="J97" s="101">
        <v>0</v>
      </c>
      <c r="L97" s="98"/>
    </row>
    <row r="98" spans="2:12" s="9" customFormat="1" ht="20.100000000000001" customHeight="1" x14ac:dyDescent="0.2">
      <c r="B98" s="98"/>
      <c r="D98" s="99" t="s">
        <v>87</v>
      </c>
      <c r="E98" s="100"/>
      <c r="F98" s="100"/>
      <c r="G98" s="100"/>
      <c r="H98" s="100"/>
      <c r="I98" s="100"/>
      <c r="J98" s="101">
        <v>0</v>
      </c>
      <c r="L98" s="98"/>
    </row>
    <row r="99" spans="2:12" s="9" customFormat="1" ht="20.100000000000001" customHeight="1" x14ac:dyDescent="0.2">
      <c r="B99" s="98"/>
      <c r="D99" s="99" t="s">
        <v>88</v>
      </c>
      <c r="E99" s="100"/>
      <c r="F99" s="100"/>
      <c r="G99" s="100"/>
      <c r="H99" s="100"/>
      <c r="I99" s="100"/>
      <c r="J99" s="101">
        <v>0</v>
      </c>
      <c r="L99" s="98"/>
    </row>
    <row r="100" spans="2:12" s="9" customFormat="1" ht="20.100000000000001" customHeight="1" x14ac:dyDescent="0.2">
      <c r="B100" s="98"/>
      <c r="D100" s="99" t="s">
        <v>89</v>
      </c>
      <c r="E100" s="100"/>
      <c r="F100" s="100"/>
      <c r="G100" s="100"/>
      <c r="H100" s="100"/>
      <c r="I100" s="100"/>
      <c r="J100" s="101">
        <v>0</v>
      </c>
      <c r="L100" s="98"/>
    </row>
    <row r="101" spans="2:12" s="9" customFormat="1" ht="20.100000000000001" customHeight="1" x14ac:dyDescent="0.2">
      <c r="B101" s="98"/>
      <c r="D101" s="99" t="s">
        <v>90</v>
      </c>
      <c r="E101" s="100"/>
      <c r="F101" s="100"/>
      <c r="G101" s="100"/>
      <c r="H101" s="100"/>
      <c r="I101" s="100"/>
      <c r="J101" s="101">
        <v>0</v>
      </c>
      <c r="L101" s="98"/>
    </row>
    <row r="102" spans="2:12" s="8" customFormat="1" ht="24.95" customHeight="1" x14ac:dyDescent="0.2">
      <c r="B102" s="94"/>
      <c r="D102" s="95" t="s">
        <v>91</v>
      </c>
      <c r="E102" s="96"/>
      <c r="F102" s="96"/>
      <c r="G102" s="96"/>
      <c r="H102" s="96"/>
      <c r="I102" s="96"/>
      <c r="J102" s="101">
        <v>0</v>
      </c>
      <c r="L102" s="94"/>
    </row>
    <row r="103" spans="2:12" s="9" customFormat="1" ht="20.100000000000001" customHeight="1" x14ac:dyDescent="0.2">
      <c r="B103" s="98"/>
      <c r="D103" s="99" t="s">
        <v>92</v>
      </c>
      <c r="E103" s="100"/>
      <c r="F103" s="100"/>
      <c r="G103" s="100"/>
      <c r="H103" s="100"/>
      <c r="I103" s="100"/>
      <c r="J103" s="101">
        <v>0</v>
      </c>
      <c r="L103" s="98"/>
    </row>
    <row r="104" spans="2:12" s="8" customFormat="1" ht="24.95" customHeight="1" x14ac:dyDescent="0.2">
      <c r="B104" s="94"/>
      <c r="D104" s="95" t="s">
        <v>93</v>
      </c>
      <c r="E104" s="96"/>
      <c r="F104" s="96"/>
      <c r="G104" s="96"/>
      <c r="H104" s="96"/>
      <c r="I104" s="96"/>
      <c r="J104" s="101">
        <v>0</v>
      </c>
      <c r="L104" s="94"/>
    </row>
    <row r="105" spans="2:12" s="9" customFormat="1" ht="20.100000000000001" customHeight="1" x14ac:dyDescent="0.2">
      <c r="B105" s="98"/>
      <c r="D105" s="99" t="s">
        <v>94</v>
      </c>
      <c r="E105" s="100"/>
      <c r="F105" s="100"/>
      <c r="G105" s="100"/>
      <c r="H105" s="100"/>
      <c r="I105" s="100"/>
      <c r="J105" s="101">
        <v>0</v>
      </c>
      <c r="L105" s="98"/>
    </row>
    <row r="106" spans="2:12" s="9" customFormat="1" ht="20.100000000000001" customHeight="1" x14ac:dyDescent="0.2">
      <c r="B106" s="98"/>
      <c r="D106" s="99" t="s">
        <v>95</v>
      </c>
      <c r="E106" s="100"/>
      <c r="F106" s="100"/>
      <c r="G106" s="100"/>
      <c r="H106" s="100"/>
      <c r="I106" s="100"/>
      <c r="J106" s="101">
        <v>0</v>
      </c>
      <c r="L106" s="98"/>
    </row>
    <row r="107" spans="2:12" s="8" customFormat="1" ht="24.95" customHeight="1" x14ac:dyDescent="0.2">
      <c r="B107" s="94"/>
      <c r="D107" s="95" t="s">
        <v>96</v>
      </c>
      <c r="E107" s="96"/>
      <c r="F107" s="96"/>
      <c r="G107" s="96"/>
      <c r="H107" s="96"/>
      <c r="I107" s="96"/>
      <c r="J107" s="97">
        <v>0</v>
      </c>
      <c r="L107" s="94"/>
    </row>
    <row r="108" spans="2:12" s="1" customFormat="1" ht="21.75" customHeight="1" x14ac:dyDescent="0.2">
      <c r="B108" s="27"/>
      <c r="L108" s="27"/>
    </row>
    <row r="109" spans="2:12" s="1" customFormat="1" ht="6.95" customHeight="1" x14ac:dyDescent="0.2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27"/>
    </row>
    <row r="113" spans="2:65" s="1" customFormat="1" ht="6.95" customHeight="1" x14ac:dyDescent="0.2"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27"/>
    </row>
    <row r="114" spans="2:65" s="1" customFormat="1" ht="24.95" customHeight="1" x14ac:dyDescent="0.2">
      <c r="B114" s="27"/>
      <c r="C114" s="19" t="s">
        <v>97</v>
      </c>
      <c r="L114" s="27"/>
    </row>
    <row r="115" spans="2:65" s="1" customFormat="1" ht="6.95" customHeight="1" x14ac:dyDescent="0.2">
      <c r="B115" s="27"/>
      <c r="L115" s="27"/>
    </row>
    <row r="116" spans="2:65" s="1" customFormat="1" ht="12" customHeight="1" x14ac:dyDescent="0.2">
      <c r="B116" s="27"/>
      <c r="C116" s="24" t="s">
        <v>14</v>
      </c>
      <c r="L116" s="27"/>
    </row>
    <row r="117" spans="2:65" s="1" customFormat="1" ht="30" customHeight="1" x14ac:dyDescent="0.2">
      <c r="B117" s="27"/>
      <c r="E117" s="169" t="str">
        <f>E7</f>
        <v>Cenová nabídka - Výměna potrubí bioplynu ze strojovny plynojemu</v>
      </c>
      <c r="F117" s="196"/>
      <c r="G117" s="196"/>
      <c r="H117" s="196"/>
      <c r="L117" s="27"/>
    </row>
    <row r="118" spans="2:65" s="1" customFormat="1" ht="6.95" customHeight="1" x14ac:dyDescent="0.2">
      <c r="B118" s="27"/>
      <c r="L118" s="27"/>
    </row>
    <row r="119" spans="2:65" s="1" customFormat="1" ht="12" customHeight="1" x14ac:dyDescent="0.2">
      <c r="B119" s="27"/>
      <c r="C119" s="24" t="s">
        <v>18</v>
      </c>
      <c r="F119" s="22" t="str">
        <f>F10</f>
        <v>ČOV Turnov</v>
      </c>
      <c r="I119" s="24" t="s">
        <v>20</v>
      </c>
      <c r="J119" s="47" t="str">
        <f>IF(J10="","",J10)</f>
        <v>7. 2. 2024</v>
      </c>
      <c r="L119" s="27"/>
    </row>
    <row r="120" spans="2:65" s="1" customFormat="1" ht="6.95" customHeight="1" x14ac:dyDescent="0.2">
      <c r="B120" s="27"/>
      <c r="L120" s="27"/>
    </row>
    <row r="121" spans="2:65" s="1" customFormat="1" ht="15.2" customHeight="1" x14ac:dyDescent="0.2">
      <c r="B121" s="27"/>
      <c r="C121" s="24" t="s">
        <v>22</v>
      </c>
      <c r="F121" s="22" t="str">
        <f>E13</f>
        <v>Vodohospodářské sdružení Turnov</v>
      </c>
      <c r="I121" s="24" t="s">
        <v>26</v>
      </c>
      <c r="J121" s="25" t="str">
        <f>E19</f>
        <v>PLATS s.r.o.</v>
      </c>
      <c r="L121" s="27"/>
    </row>
    <row r="122" spans="2:65" s="1" customFormat="1" ht="15.2" customHeight="1" x14ac:dyDescent="0.2">
      <c r="B122" s="27"/>
      <c r="C122" s="24" t="s">
        <v>25</v>
      </c>
      <c r="F122" s="22" t="str">
        <f>IF(E16="","",E16)</f>
        <v/>
      </c>
      <c r="I122" s="24" t="s">
        <v>28</v>
      </c>
      <c r="J122" s="25">
        <f>E22</f>
        <v>0</v>
      </c>
      <c r="L122" s="27"/>
    </row>
    <row r="123" spans="2:65" s="1" customFormat="1" ht="10.35" customHeight="1" x14ac:dyDescent="0.2">
      <c r="B123" s="27"/>
      <c r="L123" s="27"/>
    </row>
    <row r="124" spans="2:65" s="10" customFormat="1" ht="29.25" customHeight="1" x14ac:dyDescent="0.2">
      <c r="B124" s="102"/>
      <c r="C124" s="103" t="s">
        <v>98</v>
      </c>
      <c r="D124" s="104" t="s">
        <v>55</v>
      </c>
      <c r="E124" s="104" t="s">
        <v>51</v>
      </c>
      <c r="F124" s="104" t="s">
        <v>52</v>
      </c>
      <c r="G124" s="104" t="s">
        <v>99</v>
      </c>
      <c r="H124" s="104" t="s">
        <v>100</v>
      </c>
      <c r="I124" s="104" t="s">
        <v>101</v>
      </c>
      <c r="J124" s="105" t="s">
        <v>81</v>
      </c>
      <c r="K124" s="106" t="s">
        <v>102</v>
      </c>
      <c r="L124" s="102"/>
      <c r="M124" s="54" t="s">
        <v>1</v>
      </c>
      <c r="N124" s="55" t="s">
        <v>34</v>
      </c>
      <c r="O124" s="55" t="s">
        <v>103</v>
      </c>
      <c r="P124" s="55" t="s">
        <v>104</v>
      </c>
      <c r="Q124" s="55" t="s">
        <v>105</v>
      </c>
      <c r="R124" s="55" t="s">
        <v>106</v>
      </c>
      <c r="S124" s="55" t="s">
        <v>107</v>
      </c>
      <c r="T124" s="56" t="s">
        <v>108</v>
      </c>
    </row>
    <row r="125" spans="2:65" s="1" customFormat="1" ht="22.7" customHeight="1" x14ac:dyDescent="0.25">
      <c r="B125" s="27"/>
      <c r="C125" s="59" t="s">
        <v>109</v>
      </c>
      <c r="J125" s="107">
        <f>BK125</f>
        <v>70000</v>
      </c>
      <c r="L125" s="27"/>
      <c r="M125" s="57"/>
      <c r="N125" s="48"/>
      <c r="O125" s="48"/>
      <c r="P125" s="108">
        <f>P126+P217+P247+P255</f>
        <v>96.059200000000004</v>
      </c>
      <c r="Q125" s="48"/>
      <c r="R125" s="108">
        <f>R126+R217+R247+R255</f>
        <v>0.78240999999999994</v>
      </c>
      <c r="S125" s="48"/>
      <c r="T125" s="109">
        <f>T126+T217+T247+T255</f>
        <v>5.0209999999999999</v>
      </c>
      <c r="AT125" s="15" t="s">
        <v>69</v>
      </c>
      <c r="AU125" s="15" t="s">
        <v>83</v>
      </c>
      <c r="BK125" s="110">
        <f>BK126+BK217+BK247+BK255</f>
        <v>70000</v>
      </c>
    </row>
    <row r="126" spans="2:65" s="11" customFormat="1" ht="26.1" customHeight="1" x14ac:dyDescent="0.2">
      <c r="B126" s="111"/>
      <c r="D126" s="112" t="s">
        <v>69</v>
      </c>
      <c r="E126" s="113" t="s">
        <v>110</v>
      </c>
      <c r="F126" s="113" t="s">
        <v>111</v>
      </c>
      <c r="J126" s="114">
        <f>BK126</f>
        <v>0</v>
      </c>
      <c r="L126" s="111"/>
      <c r="M126" s="115"/>
      <c r="P126" s="116">
        <f>P127+P195+P201+P203+P209+P214</f>
        <v>22.868200000000002</v>
      </c>
      <c r="R126" s="116">
        <f>R127+R195+R201+R203+R209+R214</f>
        <v>6.4000000000000005E-4</v>
      </c>
      <c r="T126" s="117">
        <f>T127+T195+T201+T203+T209+T214</f>
        <v>5.0209999999999999</v>
      </c>
      <c r="AR126" s="112" t="s">
        <v>70</v>
      </c>
      <c r="AT126" s="118" t="s">
        <v>69</v>
      </c>
      <c r="AU126" s="118" t="s">
        <v>70</v>
      </c>
      <c r="AY126" s="112" t="s">
        <v>112</v>
      </c>
      <c r="BK126" s="119">
        <f>BK127+BK195+BK201+BK203+BK209+BK214</f>
        <v>0</v>
      </c>
    </row>
    <row r="127" spans="2:65" s="11" customFormat="1" ht="22.7" customHeight="1" x14ac:dyDescent="0.2">
      <c r="B127" s="111"/>
      <c r="D127" s="112" t="s">
        <v>69</v>
      </c>
      <c r="E127" s="120" t="s">
        <v>75</v>
      </c>
      <c r="F127" s="120" t="s">
        <v>113</v>
      </c>
      <c r="J127" s="121">
        <f>BK127</f>
        <v>0</v>
      </c>
      <c r="L127" s="111"/>
      <c r="M127" s="115"/>
      <c r="P127" s="116">
        <f>SUM(P128:P194)</f>
        <v>15.248719999999999</v>
      </c>
      <c r="R127" s="116">
        <f>SUM(R128:R194)</f>
        <v>0</v>
      </c>
      <c r="T127" s="117">
        <f>SUM(T128:T194)</f>
        <v>5.0209999999999999</v>
      </c>
      <c r="AR127" s="112" t="s">
        <v>70</v>
      </c>
      <c r="AT127" s="118" t="s">
        <v>69</v>
      </c>
      <c r="AU127" s="118" t="s">
        <v>75</v>
      </c>
      <c r="AY127" s="112" t="s">
        <v>112</v>
      </c>
      <c r="BK127" s="119">
        <f>SUM(BK128:BK194)</f>
        <v>0</v>
      </c>
    </row>
    <row r="128" spans="2:65" s="1" customFormat="1" ht="24.2" customHeight="1" x14ac:dyDescent="0.2">
      <c r="B128" s="27"/>
      <c r="C128" s="122" t="s">
        <v>75</v>
      </c>
      <c r="D128" s="122" t="s">
        <v>114</v>
      </c>
      <c r="E128" s="123" t="s">
        <v>115</v>
      </c>
      <c r="F128" s="124" t="s">
        <v>116</v>
      </c>
      <c r="G128" s="125" t="s">
        <v>117</v>
      </c>
      <c r="H128" s="126">
        <v>1</v>
      </c>
      <c r="I128" s="127">
        <v>0</v>
      </c>
      <c r="J128" s="127">
        <f>ROUND(I128*H128,2)</f>
        <v>0</v>
      </c>
      <c r="K128" s="128"/>
      <c r="L128" s="27"/>
      <c r="M128" s="129" t="s">
        <v>1</v>
      </c>
      <c r="N128" s="130" t="s">
        <v>35</v>
      </c>
      <c r="O128" s="131">
        <v>2.2789999999999999</v>
      </c>
      <c r="P128" s="131">
        <f>O128*H128</f>
        <v>2.2789999999999999</v>
      </c>
      <c r="Q128" s="131">
        <v>0</v>
      </c>
      <c r="R128" s="131">
        <f>Q128*H128</f>
        <v>0</v>
      </c>
      <c r="S128" s="131">
        <v>0.625</v>
      </c>
      <c r="T128" s="132">
        <f>S128*H128</f>
        <v>0.625</v>
      </c>
      <c r="AR128" s="133" t="s">
        <v>118</v>
      </c>
      <c r="AT128" s="133" t="s">
        <v>114</v>
      </c>
      <c r="AU128" s="133" t="s">
        <v>77</v>
      </c>
      <c r="AY128" s="15" t="s">
        <v>112</v>
      </c>
      <c r="BE128" s="134">
        <f>IF(N128="základní",J128,0)</f>
        <v>0</v>
      </c>
      <c r="BF128" s="134">
        <f>IF(N128="snížená",J128,0)</f>
        <v>0</v>
      </c>
      <c r="BG128" s="134">
        <f>IF(N128="zákl. přenesená",J128,0)</f>
        <v>0</v>
      </c>
      <c r="BH128" s="134">
        <f>IF(N128="sníž. přenesená",J128,0)</f>
        <v>0</v>
      </c>
      <c r="BI128" s="134">
        <f>IF(N128="nulová",J128,0)</f>
        <v>0</v>
      </c>
      <c r="BJ128" s="15" t="s">
        <v>75</v>
      </c>
      <c r="BK128" s="134">
        <f>ROUND(I128*H128,2)</f>
        <v>0</v>
      </c>
      <c r="BL128" s="15" t="s">
        <v>118</v>
      </c>
      <c r="BM128" s="133" t="s">
        <v>119</v>
      </c>
    </row>
    <row r="129" spans="2:65" s="12" customFormat="1" x14ac:dyDescent="0.2">
      <c r="B129" s="135"/>
      <c r="D129" s="136" t="s">
        <v>120</v>
      </c>
      <c r="E129" s="137" t="s">
        <v>1</v>
      </c>
      <c r="F129" s="138" t="s">
        <v>121</v>
      </c>
      <c r="H129" s="139">
        <v>1</v>
      </c>
      <c r="L129" s="135"/>
      <c r="M129" s="140"/>
      <c r="T129" s="141"/>
      <c r="AT129" s="137" t="s">
        <v>120</v>
      </c>
      <c r="AU129" s="137" t="s">
        <v>77</v>
      </c>
      <c r="AV129" s="12" t="s">
        <v>77</v>
      </c>
      <c r="AW129" s="12" t="s">
        <v>27</v>
      </c>
      <c r="AX129" s="12" t="s">
        <v>70</v>
      </c>
      <c r="AY129" s="137" t="s">
        <v>112</v>
      </c>
    </row>
    <row r="130" spans="2:65" s="13" customFormat="1" x14ac:dyDescent="0.2">
      <c r="B130" s="142"/>
      <c r="D130" s="136" t="s">
        <v>120</v>
      </c>
      <c r="E130" s="143" t="s">
        <v>1</v>
      </c>
      <c r="F130" s="144" t="s">
        <v>122</v>
      </c>
      <c r="H130" s="145">
        <v>1</v>
      </c>
      <c r="L130" s="142"/>
      <c r="M130" s="146"/>
      <c r="T130" s="147"/>
      <c r="AT130" s="143" t="s">
        <v>120</v>
      </c>
      <c r="AU130" s="143" t="s">
        <v>77</v>
      </c>
      <c r="AV130" s="13" t="s">
        <v>118</v>
      </c>
      <c r="AW130" s="13" t="s">
        <v>27</v>
      </c>
      <c r="AX130" s="13" t="s">
        <v>75</v>
      </c>
      <c r="AY130" s="143" t="s">
        <v>112</v>
      </c>
    </row>
    <row r="131" spans="2:65" s="1" customFormat="1" ht="24.2" customHeight="1" x14ac:dyDescent="0.2">
      <c r="B131" s="27"/>
      <c r="C131" s="122" t="s">
        <v>77</v>
      </c>
      <c r="D131" s="122" t="s">
        <v>114</v>
      </c>
      <c r="E131" s="123" t="s">
        <v>123</v>
      </c>
      <c r="F131" s="124" t="s">
        <v>124</v>
      </c>
      <c r="G131" s="125" t="s">
        <v>117</v>
      </c>
      <c r="H131" s="126">
        <v>4</v>
      </c>
      <c r="I131" s="127">
        <v>0</v>
      </c>
      <c r="J131" s="127">
        <f>ROUND(I131*H131,2)</f>
        <v>0</v>
      </c>
      <c r="K131" s="128"/>
      <c r="L131" s="27"/>
      <c r="M131" s="129" t="s">
        <v>1</v>
      </c>
      <c r="N131" s="130" t="s">
        <v>35</v>
      </c>
      <c r="O131" s="131">
        <v>0.53400000000000003</v>
      </c>
      <c r="P131" s="131">
        <f>O131*H131</f>
        <v>2.1360000000000001</v>
      </c>
      <c r="Q131" s="131">
        <v>0</v>
      </c>
      <c r="R131" s="131">
        <f>Q131*H131</f>
        <v>0</v>
      </c>
      <c r="S131" s="131">
        <v>0.625</v>
      </c>
      <c r="T131" s="132">
        <f>S131*H131</f>
        <v>2.5</v>
      </c>
      <c r="AR131" s="133" t="s">
        <v>118</v>
      </c>
      <c r="AT131" s="133" t="s">
        <v>114</v>
      </c>
      <c r="AU131" s="133" t="s">
        <v>77</v>
      </c>
      <c r="AY131" s="15" t="s">
        <v>112</v>
      </c>
      <c r="BE131" s="134">
        <f>IF(N131="základní",J131,0)</f>
        <v>0</v>
      </c>
      <c r="BF131" s="134">
        <f>IF(N131="snížená",J131,0)</f>
        <v>0</v>
      </c>
      <c r="BG131" s="134">
        <f>IF(N131="zákl. přenesená",J131,0)</f>
        <v>0</v>
      </c>
      <c r="BH131" s="134">
        <f>IF(N131="sníž. přenesená",J131,0)</f>
        <v>0</v>
      </c>
      <c r="BI131" s="134">
        <f>IF(N131="nulová",J131,0)</f>
        <v>0</v>
      </c>
      <c r="BJ131" s="15" t="s">
        <v>75</v>
      </c>
      <c r="BK131" s="134">
        <f>ROUND(I131*H131,2)</f>
        <v>0</v>
      </c>
      <c r="BL131" s="15" t="s">
        <v>118</v>
      </c>
      <c r="BM131" s="133" t="s">
        <v>125</v>
      </c>
    </row>
    <row r="132" spans="2:65" s="12" customFormat="1" x14ac:dyDescent="0.2">
      <c r="B132" s="135"/>
      <c r="D132" s="136" t="s">
        <v>120</v>
      </c>
      <c r="E132" s="137" t="s">
        <v>1</v>
      </c>
      <c r="F132" s="138" t="s">
        <v>126</v>
      </c>
      <c r="H132" s="139">
        <v>4</v>
      </c>
      <c r="L132" s="135"/>
      <c r="M132" s="140"/>
      <c r="T132" s="141"/>
      <c r="AT132" s="137" t="s">
        <v>120</v>
      </c>
      <c r="AU132" s="137" t="s">
        <v>77</v>
      </c>
      <c r="AV132" s="12" t="s">
        <v>77</v>
      </c>
      <c r="AW132" s="12" t="s">
        <v>27</v>
      </c>
      <c r="AX132" s="12" t="s">
        <v>70</v>
      </c>
      <c r="AY132" s="137" t="s">
        <v>112</v>
      </c>
    </row>
    <row r="133" spans="2:65" s="13" customFormat="1" x14ac:dyDescent="0.2">
      <c r="B133" s="142"/>
      <c r="D133" s="136" t="s">
        <v>120</v>
      </c>
      <c r="E133" s="143" t="s">
        <v>1</v>
      </c>
      <c r="F133" s="144" t="s">
        <v>122</v>
      </c>
      <c r="H133" s="145">
        <v>4</v>
      </c>
      <c r="L133" s="142"/>
      <c r="M133" s="146"/>
      <c r="T133" s="147"/>
      <c r="AT133" s="143" t="s">
        <v>120</v>
      </c>
      <c r="AU133" s="143" t="s">
        <v>77</v>
      </c>
      <c r="AV133" s="13" t="s">
        <v>118</v>
      </c>
      <c r="AW133" s="13" t="s">
        <v>27</v>
      </c>
      <c r="AX133" s="13" t="s">
        <v>75</v>
      </c>
      <c r="AY133" s="143" t="s">
        <v>112</v>
      </c>
    </row>
    <row r="134" spans="2:65" s="1" customFormat="1" ht="24.2" customHeight="1" x14ac:dyDescent="0.2">
      <c r="B134" s="27"/>
      <c r="C134" s="122" t="s">
        <v>127</v>
      </c>
      <c r="D134" s="122" t="s">
        <v>114</v>
      </c>
      <c r="E134" s="123" t="s">
        <v>128</v>
      </c>
      <c r="F134" s="124" t="s">
        <v>129</v>
      </c>
      <c r="G134" s="125" t="s">
        <v>117</v>
      </c>
      <c r="H134" s="126">
        <v>6</v>
      </c>
      <c r="I134" s="127">
        <v>0</v>
      </c>
      <c r="J134" s="127">
        <f>ROUND(I134*H134,2)</f>
        <v>0</v>
      </c>
      <c r="K134" s="128"/>
      <c r="L134" s="27"/>
      <c r="M134" s="129" t="s">
        <v>1</v>
      </c>
      <c r="N134" s="130" t="s">
        <v>35</v>
      </c>
      <c r="O134" s="131">
        <v>0.22</v>
      </c>
      <c r="P134" s="131">
        <f>O134*H134</f>
        <v>1.32</v>
      </c>
      <c r="Q134" s="131">
        <v>0</v>
      </c>
      <c r="R134" s="131">
        <f>Q134*H134</f>
        <v>0</v>
      </c>
      <c r="S134" s="131">
        <v>0.316</v>
      </c>
      <c r="T134" s="132">
        <f>S134*H134</f>
        <v>1.8959999999999999</v>
      </c>
      <c r="AR134" s="133" t="s">
        <v>118</v>
      </c>
      <c r="AT134" s="133" t="s">
        <v>114</v>
      </c>
      <c r="AU134" s="133" t="s">
        <v>77</v>
      </c>
      <c r="AY134" s="15" t="s">
        <v>112</v>
      </c>
      <c r="BE134" s="134">
        <f>IF(N134="základní",J134,0)</f>
        <v>0</v>
      </c>
      <c r="BF134" s="134">
        <f>IF(N134="snížená",J134,0)</f>
        <v>0</v>
      </c>
      <c r="BG134" s="134">
        <f>IF(N134="zákl. přenesená",J134,0)</f>
        <v>0</v>
      </c>
      <c r="BH134" s="134">
        <f>IF(N134="sníž. přenesená",J134,0)</f>
        <v>0</v>
      </c>
      <c r="BI134" s="134">
        <f>IF(N134="nulová",J134,0)</f>
        <v>0</v>
      </c>
      <c r="BJ134" s="15" t="s">
        <v>75</v>
      </c>
      <c r="BK134" s="134">
        <f>ROUND(I134*H134,2)</f>
        <v>0</v>
      </c>
      <c r="BL134" s="15" t="s">
        <v>118</v>
      </c>
      <c r="BM134" s="133" t="s">
        <v>130</v>
      </c>
    </row>
    <row r="135" spans="2:65" s="12" customFormat="1" x14ac:dyDescent="0.2">
      <c r="B135" s="135"/>
      <c r="D135" s="136" t="s">
        <v>120</v>
      </c>
      <c r="E135" s="137" t="s">
        <v>1</v>
      </c>
      <c r="F135" s="138" t="s">
        <v>131</v>
      </c>
      <c r="H135" s="139">
        <v>6</v>
      </c>
      <c r="L135" s="135"/>
      <c r="M135" s="140"/>
      <c r="T135" s="141"/>
      <c r="AT135" s="137" t="s">
        <v>120</v>
      </c>
      <c r="AU135" s="137" t="s">
        <v>77</v>
      </c>
      <c r="AV135" s="12" t="s">
        <v>77</v>
      </c>
      <c r="AW135" s="12" t="s">
        <v>27</v>
      </c>
      <c r="AX135" s="12" t="s">
        <v>70</v>
      </c>
      <c r="AY135" s="137" t="s">
        <v>112</v>
      </c>
    </row>
    <row r="136" spans="2:65" s="13" customFormat="1" x14ac:dyDescent="0.2">
      <c r="B136" s="142"/>
      <c r="D136" s="136" t="s">
        <v>120</v>
      </c>
      <c r="E136" s="143" t="s">
        <v>1</v>
      </c>
      <c r="F136" s="144" t="s">
        <v>122</v>
      </c>
      <c r="H136" s="145">
        <v>6</v>
      </c>
      <c r="L136" s="142"/>
      <c r="M136" s="146"/>
      <c r="T136" s="147"/>
      <c r="AT136" s="143" t="s">
        <v>120</v>
      </c>
      <c r="AU136" s="143" t="s">
        <v>77</v>
      </c>
      <c r="AV136" s="13" t="s">
        <v>118</v>
      </c>
      <c r="AW136" s="13" t="s">
        <v>27</v>
      </c>
      <c r="AX136" s="13" t="s">
        <v>75</v>
      </c>
      <c r="AY136" s="143" t="s">
        <v>112</v>
      </c>
    </row>
    <row r="137" spans="2:65" s="1" customFormat="1" ht="24.2" customHeight="1" x14ac:dyDescent="0.2">
      <c r="B137" s="27"/>
      <c r="C137" s="122" t="s">
        <v>118</v>
      </c>
      <c r="D137" s="122" t="s">
        <v>114</v>
      </c>
      <c r="E137" s="123" t="s">
        <v>132</v>
      </c>
      <c r="F137" s="124" t="s">
        <v>133</v>
      </c>
      <c r="G137" s="125" t="s">
        <v>134</v>
      </c>
      <c r="H137" s="126">
        <v>3</v>
      </c>
      <c r="I137" s="127">
        <v>0</v>
      </c>
      <c r="J137" s="127">
        <f>ROUND(I137*H137,2)</f>
        <v>0</v>
      </c>
      <c r="K137" s="128"/>
      <c r="L137" s="27"/>
      <c r="M137" s="129" t="s">
        <v>1</v>
      </c>
      <c r="N137" s="130" t="s">
        <v>35</v>
      </c>
      <c r="O137" s="131">
        <v>0</v>
      </c>
      <c r="P137" s="131">
        <f>O137*H137</f>
        <v>0</v>
      </c>
      <c r="Q137" s="131">
        <v>0</v>
      </c>
      <c r="R137" s="131">
        <f>Q137*H137</f>
        <v>0</v>
      </c>
      <c r="S137" s="131">
        <v>0</v>
      </c>
      <c r="T137" s="132">
        <f>S137*H137</f>
        <v>0</v>
      </c>
      <c r="AR137" s="133" t="s">
        <v>118</v>
      </c>
      <c r="AT137" s="133" t="s">
        <v>114</v>
      </c>
      <c r="AU137" s="133" t="s">
        <v>77</v>
      </c>
      <c r="AY137" s="15" t="s">
        <v>112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5" t="s">
        <v>75</v>
      </c>
      <c r="BK137" s="134">
        <f>ROUND(I137*H137,2)</f>
        <v>0</v>
      </c>
      <c r="BL137" s="15" t="s">
        <v>118</v>
      </c>
      <c r="BM137" s="133" t="s">
        <v>135</v>
      </c>
    </row>
    <row r="138" spans="2:65" s="12" customFormat="1" x14ac:dyDescent="0.2">
      <c r="B138" s="135"/>
      <c r="D138" s="136" t="s">
        <v>120</v>
      </c>
      <c r="E138" s="137" t="s">
        <v>1</v>
      </c>
      <c r="F138" s="138" t="s">
        <v>136</v>
      </c>
      <c r="H138" s="139">
        <v>3</v>
      </c>
      <c r="L138" s="135"/>
      <c r="M138" s="140"/>
      <c r="T138" s="141"/>
      <c r="AT138" s="137" t="s">
        <v>120</v>
      </c>
      <c r="AU138" s="137" t="s">
        <v>77</v>
      </c>
      <c r="AV138" s="12" t="s">
        <v>77</v>
      </c>
      <c r="AW138" s="12" t="s">
        <v>27</v>
      </c>
      <c r="AX138" s="12" t="s">
        <v>70</v>
      </c>
      <c r="AY138" s="137" t="s">
        <v>112</v>
      </c>
    </row>
    <row r="139" spans="2:65" s="13" customFormat="1" x14ac:dyDescent="0.2">
      <c r="B139" s="142"/>
      <c r="D139" s="136" t="s">
        <v>120</v>
      </c>
      <c r="E139" s="143" t="s">
        <v>1</v>
      </c>
      <c r="F139" s="144" t="s">
        <v>122</v>
      </c>
      <c r="H139" s="145">
        <v>3</v>
      </c>
      <c r="L139" s="142"/>
      <c r="M139" s="146"/>
      <c r="T139" s="147"/>
      <c r="AT139" s="143" t="s">
        <v>120</v>
      </c>
      <c r="AU139" s="143" t="s">
        <v>77</v>
      </c>
      <c r="AV139" s="13" t="s">
        <v>118</v>
      </c>
      <c r="AW139" s="13" t="s">
        <v>27</v>
      </c>
      <c r="AX139" s="13" t="s">
        <v>75</v>
      </c>
      <c r="AY139" s="143" t="s">
        <v>112</v>
      </c>
    </row>
    <row r="140" spans="2:65" s="1" customFormat="1" ht="24.2" customHeight="1" x14ac:dyDescent="0.2">
      <c r="B140" s="27"/>
      <c r="C140" s="122" t="s">
        <v>137</v>
      </c>
      <c r="D140" s="122" t="s">
        <v>114</v>
      </c>
      <c r="E140" s="123" t="s">
        <v>138</v>
      </c>
      <c r="F140" s="124" t="s">
        <v>139</v>
      </c>
      <c r="G140" s="125" t="s">
        <v>134</v>
      </c>
      <c r="H140" s="126">
        <v>3</v>
      </c>
      <c r="I140" s="127">
        <v>0</v>
      </c>
      <c r="J140" s="127">
        <f>ROUND(I140*H140,2)</f>
        <v>0</v>
      </c>
      <c r="K140" s="128"/>
      <c r="L140" s="27"/>
      <c r="M140" s="129" t="s">
        <v>1</v>
      </c>
      <c r="N140" s="130" t="s">
        <v>35</v>
      </c>
      <c r="O140" s="131">
        <v>0</v>
      </c>
      <c r="P140" s="131">
        <f>O140*H140</f>
        <v>0</v>
      </c>
      <c r="Q140" s="131">
        <v>0</v>
      </c>
      <c r="R140" s="131">
        <f>Q140*H140</f>
        <v>0</v>
      </c>
      <c r="S140" s="131">
        <v>0</v>
      </c>
      <c r="T140" s="132">
        <f>S140*H140</f>
        <v>0</v>
      </c>
      <c r="AR140" s="133" t="s">
        <v>118</v>
      </c>
      <c r="AT140" s="133" t="s">
        <v>114</v>
      </c>
      <c r="AU140" s="133" t="s">
        <v>77</v>
      </c>
      <c r="AY140" s="15" t="s">
        <v>112</v>
      </c>
      <c r="BE140" s="134">
        <f>IF(N140="základní",J140,0)</f>
        <v>0</v>
      </c>
      <c r="BF140" s="134">
        <f>IF(N140="snížená",J140,0)</f>
        <v>0</v>
      </c>
      <c r="BG140" s="134">
        <f>IF(N140="zákl. přenesená",J140,0)</f>
        <v>0</v>
      </c>
      <c r="BH140" s="134">
        <f>IF(N140="sníž. přenesená",J140,0)</f>
        <v>0</v>
      </c>
      <c r="BI140" s="134">
        <f>IF(N140="nulová",J140,0)</f>
        <v>0</v>
      </c>
      <c r="BJ140" s="15" t="s">
        <v>75</v>
      </c>
      <c r="BK140" s="134">
        <f>ROUND(I140*H140,2)</f>
        <v>0</v>
      </c>
      <c r="BL140" s="15" t="s">
        <v>118</v>
      </c>
      <c r="BM140" s="133" t="s">
        <v>140</v>
      </c>
    </row>
    <row r="141" spans="2:65" s="12" customFormat="1" x14ac:dyDescent="0.2">
      <c r="B141" s="135"/>
      <c r="D141" s="136" t="s">
        <v>120</v>
      </c>
      <c r="E141" s="137" t="s">
        <v>1</v>
      </c>
      <c r="F141" s="138" t="s">
        <v>136</v>
      </c>
      <c r="H141" s="139">
        <v>3</v>
      </c>
      <c r="L141" s="135"/>
      <c r="M141" s="140"/>
      <c r="T141" s="141"/>
      <c r="AT141" s="137" t="s">
        <v>120</v>
      </c>
      <c r="AU141" s="137" t="s">
        <v>77</v>
      </c>
      <c r="AV141" s="12" t="s">
        <v>77</v>
      </c>
      <c r="AW141" s="12" t="s">
        <v>27</v>
      </c>
      <c r="AX141" s="12" t="s">
        <v>70</v>
      </c>
      <c r="AY141" s="137" t="s">
        <v>112</v>
      </c>
    </row>
    <row r="142" spans="2:65" s="13" customFormat="1" x14ac:dyDescent="0.2">
      <c r="B142" s="142"/>
      <c r="D142" s="136" t="s">
        <v>120</v>
      </c>
      <c r="E142" s="143" t="s">
        <v>1</v>
      </c>
      <c r="F142" s="144" t="s">
        <v>122</v>
      </c>
      <c r="H142" s="145">
        <v>3</v>
      </c>
      <c r="L142" s="142"/>
      <c r="M142" s="146"/>
      <c r="T142" s="147"/>
      <c r="AT142" s="143" t="s">
        <v>120</v>
      </c>
      <c r="AU142" s="143" t="s">
        <v>77</v>
      </c>
      <c r="AV142" s="13" t="s">
        <v>118</v>
      </c>
      <c r="AW142" s="13" t="s">
        <v>27</v>
      </c>
      <c r="AX142" s="13" t="s">
        <v>75</v>
      </c>
      <c r="AY142" s="143" t="s">
        <v>112</v>
      </c>
    </row>
    <row r="143" spans="2:65" s="1" customFormat="1" ht="24.2" customHeight="1" x14ac:dyDescent="0.2">
      <c r="B143" s="27"/>
      <c r="C143" s="122" t="s">
        <v>141</v>
      </c>
      <c r="D143" s="122" t="s">
        <v>114</v>
      </c>
      <c r="E143" s="123" t="s">
        <v>142</v>
      </c>
      <c r="F143" s="124" t="s">
        <v>143</v>
      </c>
      <c r="G143" s="125" t="s">
        <v>117</v>
      </c>
      <c r="H143" s="126">
        <v>104</v>
      </c>
      <c r="I143" s="127">
        <v>0</v>
      </c>
      <c r="J143" s="127">
        <f>ROUND(I143*H143,2)</f>
        <v>0</v>
      </c>
      <c r="K143" s="128"/>
      <c r="L143" s="27"/>
      <c r="M143" s="129" t="s">
        <v>1</v>
      </c>
      <c r="N143" s="130" t="s">
        <v>35</v>
      </c>
      <c r="O143" s="131">
        <v>0</v>
      </c>
      <c r="P143" s="131">
        <f>O143*H143</f>
        <v>0</v>
      </c>
      <c r="Q143" s="131">
        <v>0</v>
      </c>
      <c r="R143" s="131">
        <f>Q143*H143</f>
        <v>0</v>
      </c>
      <c r="S143" s="131">
        <v>0</v>
      </c>
      <c r="T143" s="132">
        <f>S143*H143</f>
        <v>0</v>
      </c>
      <c r="AR143" s="133" t="s">
        <v>118</v>
      </c>
      <c r="AT143" s="133" t="s">
        <v>114</v>
      </c>
      <c r="AU143" s="133" t="s">
        <v>77</v>
      </c>
      <c r="AY143" s="15" t="s">
        <v>112</v>
      </c>
      <c r="BE143" s="134">
        <f>IF(N143="základní",J143,0)</f>
        <v>0</v>
      </c>
      <c r="BF143" s="134">
        <f>IF(N143="snížená",J143,0)</f>
        <v>0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5" t="s">
        <v>75</v>
      </c>
      <c r="BK143" s="134">
        <f>ROUND(I143*H143,2)</f>
        <v>0</v>
      </c>
      <c r="BL143" s="15" t="s">
        <v>118</v>
      </c>
      <c r="BM143" s="133" t="s">
        <v>144</v>
      </c>
    </row>
    <row r="144" spans="2:65" s="12" customFormat="1" x14ac:dyDescent="0.2">
      <c r="B144" s="135"/>
      <c r="D144" s="136" t="s">
        <v>120</v>
      </c>
      <c r="E144" s="137" t="s">
        <v>1</v>
      </c>
      <c r="F144" s="138" t="s">
        <v>145</v>
      </c>
      <c r="H144" s="139">
        <v>40</v>
      </c>
      <c r="L144" s="135"/>
      <c r="M144" s="140"/>
      <c r="T144" s="141"/>
      <c r="AT144" s="137" t="s">
        <v>120</v>
      </c>
      <c r="AU144" s="137" t="s">
        <v>77</v>
      </c>
      <c r="AV144" s="12" t="s">
        <v>77</v>
      </c>
      <c r="AW144" s="12" t="s">
        <v>27</v>
      </c>
      <c r="AX144" s="12" t="s">
        <v>70</v>
      </c>
      <c r="AY144" s="137" t="s">
        <v>112</v>
      </c>
    </row>
    <row r="145" spans="2:65" s="12" customFormat="1" x14ac:dyDescent="0.2">
      <c r="B145" s="135"/>
      <c r="D145" s="136" t="s">
        <v>120</v>
      </c>
      <c r="E145" s="137" t="s">
        <v>1</v>
      </c>
      <c r="F145" s="138" t="s">
        <v>146</v>
      </c>
      <c r="H145" s="139">
        <v>24</v>
      </c>
      <c r="L145" s="135"/>
      <c r="M145" s="140"/>
      <c r="T145" s="141"/>
      <c r="AT145" s="137" t="s">
        <v>120</v>
      </c>
      <c r="AU145" s="137" t="s">
        <v>77</v>
      </c>
      <c r="AV145" s="12" t="s">
        <v>77</v>
      </c>
      <c r="AW145" s="12" t="s">
        <v>27</v>
      </c>
      <c r="AX145" s="12" t="s">
        <v>70</v>
      </c>
      <c r="AY145" s="137" t="s">
        <v>112</v>
      </c>
    </row>
    <row r="146" spans="2:65" s="12" customFormat="1" x14ac:dyDescent="0.2">
      <c r="B146" s="135"/>
      <c r="D146" s="136" t="s">
        <v>120</v>
      </c>
      <c r="E146" s="137" t="s">
        <v>1</v>
      </c>
      <c r="F146" s="138" t="s">
        <v>145</v>
      </c>
      <c r="H146" s="139">
        <v>40</v>
      </c>
      <c r="L146" s="135"/>
      <c r="M146" s="140"/>
      <c r="T146" s="141"/>
      <c r="AT146" s="137" t="s">
        <v>120</v>
      </c>
      <c r="AU146" s="137" t="s">
        <v>77</v>
      </c>
      <c r="AV146" s="12" t="s">
        <v>77</v>
      </c>
      <c r="AW146" s="12" t="s">
        <v>27</v>
      </c>
      <c r="AX146" s="12" t="s">
        <v>70</v>
      </c>
      <c r="AY146" s="137" t="s">
        <v>112</v>
      </c>
    </row>
    <row r="147" spans="2:65" s="13" customFormat="1" x14ac:dyDescent="0.2">
      <c r="B147" s="142"/>
      <c r="D147" s="136" t="s">
        <v>120</v>
      </c>
      <c r="E147" s="143" t="s">
        <v>1</v>
      </c>
      <c r="F147" s="144" t="s">
        <v>122</v>
      </c>
      <c r="H147" s="145">
        <v>104</v>
      </c>
      <c r="L147" s="142"/>
      <c r="M147" s="146"/>
      <c r="T147" s="147"/>
      <c r="AT147" s="143" t="s">
        <v>120</v>
      </c>
      <c r="AU147" s="143" t="s">
        <v>77</v>
      </c>
      <c r="AV147" s="13" t="s">
        <v>118</v>
      </c>
      <c r="AW147" s="13" t="s">
        <v>27</v>
      </c>
      <c r="AX147" s="13" t="s">
        <v>75</v>
      </c>
      <c r="AY147" s="143" t="s">
        <v>112</v>
      </c>
    </row>
    <row r="148" spans="2:65" s="1" customFormat="1" ht="24.2" customHeight="1" x14ac:dyDescent="0.2">
      <c r="B148" s="27"/>
      <c r="C148" s="122" t="s">
        <v>147</v>
      </c>
      <c r="D148" s="122" t="s">
        <v>114</v>
      </c>
      <c r="E148" s="123" t="s">
        <v>148</v>
      </c>
      <c r="F148" s="124" t="s">
        <v>149</v>
      </c>
      <c r="G148" s="125" t="s">
        <v>150</v>
      </c>
      <c r="H148" s="126">
        <v>3</v>
      </c>
      <c r="I148" s="127">
        <v>0</v>
      </c>
      <c r="J148" s="127">
        <f>ROUND(I148*H148,2)</f>
        <v>0</v>
      </c>
      <c r="K148" s="128"/>
      <c r="L148" s="27"/>
      <c r="M148" s="129" t="s">
        <v>1</v>
      </c>
      <c r="N148" s="130" t="s">
        <v>35</v>
      </c>
      <c r="O148" s="131">
        <v>0</v>
      </c>
      <c r="P148" s="131">
        <f>O148*H148</f>
        <v>0</v>
      </c>
      <c r="Q148" s="131">
        <v>0</v>
      </c>
      <c r="R148" s="131">
        <f>Q148*H148</f>
        <v>0</v>
      </c>
      <c r="S148" s="131">
        <v>0</v>
      </c>
      <c r="T148" s="132">
        <f>S148*H148</f>
        <v>0</v>
      </c>
      <c r="AR148" s="133" t="s">
        <v>118</v>
      </c>
      <c r="AT148" s="133" t="s">
        <v>114</v>
      </c>
      <c r="AU148" s="133" t="s">
        <v>77</v>
      </c>
      <c r="AY148" s="15" t="s">
        <v>112</v>
      </c>
      <c r="BE148" s="134">
        <f>IF(N148="základní",J148,0)</f>
        <v>0</v>
      </c>
      <c r="BF148" s="134">
        <f>IF(N148="snížená",J148,0)</f>
        <v>0</v>
      </c>
      <c r="BG148" s="134">
        <f>IF(N148="zákl. přenesená",J148,0)</f>
        <v>0</v>
      </c>
      <c r="BH148" s="134">
        <f>IF(N148="sníž. přenesená",J148,0)</f>
        <v>0</v>
      </c>
      <c r="BI148" s="134">
        <f>IF(N148="nulová",J148,0)</f>
        <v>0</v>
      </c>
      <c r="BJ148" s="15" t="s">
        <v>75</v>
      </c>
      <c r="BK148" s="134">
        <f>ROUND(I148*H148,2)</f>
        <v>0</v>
      </c>
      <c r="BL148" s="15" t="s">
        <v>118</v>
      </c>
      <c r="BM148" s="133" t="s">
        <v>151</v>
      </c>
    </row>
    <row r="149" spans="2:65" s="12" customFormat="1" x14ac:dyDescent="0.2">
      <c r="B149" s="135"/>
      <c r="D149" s="136" t="s">
        <v>120</v>
      </c>
      <c r="E149" s="137" t="s">
        <v>1</v>
      </c>
      <c r="F149" s="138" t="s">
        <v>152</v>
      </c>
      <c r="H149" s="139">
        <v>3</v>
      </c>
      <c r="L149" s="135"/>
      <c r="M149" s="140"/>
      <c r="T149" s="141"/>
      <c r="AT149" s="137" t="s">
        <v>120</v>
      </c>
      <c r="AU149" s="137" t="s">
        <v>77</v>
      </c>
      <c r="AV149" s="12" t="s">
        <v>77</v>
      </c>
      <c r="AW149" s="12" t="s">
        <v>27</v>
      </c>
      <c r="AX149" s="12" t="s">
        <v>70</v>
      </c>
      <c r="AY149" s="137" t="s">
        <v>112</v>
      </c>
    </row>
    <row r="150" spans="2:65" s="13" customFormat="1" x14ac:dyDescent="0.2">
      <c r="B150" s="142"/>
      <c r="D150" s="136" t="s">
        <v>120</v>
      </c>
      <c r="E150" s="143" t="s">
        <v>1</v>
      </c>
      <c r="F150" s="144" t="s">
        <v>122</v>
      </c>
      <c r="H150" s="145">
        <v>3</v>
      </c>
      <c r="L150" s="142"/>
      <c r="M150" s="146"/>
      <c r="T150" s="147"/>
      <c r="AT150" s="143" t="s">
        <v>120</v>
      </c>
      <c r="AU150" s="143" t="s">
        <v>77</v>
      </c>
      <c r="AV150" s="13" t="s">
        <v>118</v>
      </c>
      <c r="AW150" s="13" t="s">
        <v>27</v>
      </c>
      <c r="AX150" s="13" t="s">
        <v>75</v>
      </c>
      <c r="AY150" s="143" t="s">
        <v>112</v>
      </c>
    </row>
    <row r="151" spans="2:65" s="1" customFormat="1" ht="33" customHeight="1" x14ac:dyDescent="0.2">
      <c r="B151" s="27"/>
      <c r="C151" s="122" t="s">
        <v>153</v>
      </c>
      <c r="D151" s="122" t="s">
        <v>114</v>
      </c>
      <c r="E151" s="123" t="s">
        <v>154</v>
      </c>
      <c r="F151" s="124" t="s">
        <v>155</v>
      </c>
      <c r="G151" s="125" t="s">
        <v>150</v>
      </c>
      <c r="H151" s="126">
        <v>15</v>
      </c>
      <c r="I151" s="127">
        <v>0</v>
      </c>
      <c r="J151" s="127">
        <f>ROUND(I151*H151,2)</f>
        <v>0</v>
      </c>
      <c r="K151" s="128"/>
      <c r="L151" s="27"/>
      <c r="M151" s="129" t="s">
        <v>1</v>
      </c>
      <c r="N151" s="130" t="s">
        <v>35</v>
      </c>
      <c r="O151" s="131">
        <v>0.56299999999999994</v>
      </c>
      <c r="P151" s="131">
        <f>O151*H151</f>
        <v>8.4449999999999985</v>
      </c>
      <c r="Q151" s="131">
        <v>0</v>
      </c>
      <c r="R151" s="131">
        <f>Q151*H151</f>
        <v>0</v>
      </c>
      <c r="S151" s="131">
        <v>0</v>
      </c>
      <c r="T151" s="132">
        <f>S151*H151</f>
        <v>0</v>
      </c>
      <c r="AR151" s="133" t="s">
        <v>118</v>
      </c>
      <c r="AT151" s="133" t="s">
        <v>114</v>
      </c>
      <c r="AU151" s="133" t="s">
        <v>77</v>
      </c>
      <c r="AY151" s="15" t="s">
        <v>112</v>
      </c>
      <c r="BE151" s="134">
        <f>IF(N151="základní",J151,0)</f>
        <v>0</v>
      </c>
      <c r="BF151" s="134">
        <f>IF(N151="snížená",J151,0)</f>
        <v>0</v>
      </c>
      <c r="BG151" s="134">
        <f>IF(N151="zákl. přenesená",J151,0)</f>
        <v>0</v>
      </c>
      <c r="BH151" s="134">
        <f>IF(N151="sníž. přenesená",J151,0)</f>
        <v>0</v>
      </c>
      <c r="BI151" s="134">
        <f>IF(N151="nulová",J151,0)</f>
        <v>0</v>
      </c>
      <c r="BJ151" s="15" t="s">
        <v>75</v>
      </c>
      <c r="BK151" s="134">
        <f>ROUND(I151*H151,2)</f>
        <v>0</v>
      </c>
      <c r="BL151" s="15" t="s">
        <v>118</v>
      </c>
      <c r="BM151" s="133" t="s">
        <v>156</v>
      </c>
    </row>
    <row r="152" spans="2:65" s="12" customFormat="1" x14ac:dyDescent="0.2">
      <c r="B152" s="135"/>
      <c r="D152" s="136" t="s">
        <v>120</v>
      </c>
      <c r="E152" s="137" t="s">
        <v>1</v>
      </c>
      <c r="F152" s="138" t="s">
        <v>157</v>
      </c>
      <c r="H152" s="139">
        <v>15</v>
      </c>
      <c r="L152" s="135"/>
      <c r="M152" s="140"/>
      <c r="T152" s="141"/>
      <c r="AT152" s="137" t="s">
        <v>120</v>
      </c>
      <c r="AU152" s="137" t="s">
        <v>77</v>
      </c>
      <c r="AV152" s="12" t="s">
        <v>77</v>
      </c>
      <c r="AW152" s="12" t="s">
        <v>27</v>
      </c>
      <c r="AX152" s="12" t="s">
        <v>70</v>
      </c>
      <c r="AY152" s="137" t="s">
        <v>112</v>
      </c>
    </row>
    <row r="153" spans="2:65" s="13" customFormat="1" x14ac:dyDescent="0.2">
      <c r="B153" s="142"/>
      <c r="D153" s="136" t="s">
        <v>120</v>
      </c>
      <c r="E153" s="143" t="s">
        <v>1</v>
      </c>
      <c r="F153" s="144" t="s">
        <v>122</v>
      </c>
      <c r="H153" s="145">
        <v>15</v>
      </c>
      <c r="L153" s="142"/>
      <c r="M153" s="146"/>
      <c r="T153" s="147"/>
      <c r="AT153" s="143" t="s">
        <v>120</v>
      </c>
      <c r="AU153" s="143" t="s">
        <v>77</v>
      </c>
      <c r="AV153" s="13" t="s">
        <v>118</v>
      </c>
      <c r="AW153" s="13" t="s">
        <v>27</v>
      </c>
      <c r="AX153" s="13" t="s">
        <v>75</v>
      </c>
      <c r="AY153" s="143" t="s">
        <v>112</v>
      </c>
    </row>
    <row r="154" spans="2:65" s="1" customFormat="1" ht="37.700000000000003" customHeight="1" x14ac:dyDescent="0.2">
      <c r="B154" s="27"/>
      <c r="C154" s="122" t="s">
        <v>158</v>
      </c>
      <c r="D154" s="122" t="s">
        <v>114</v>
      </c>
      <c r="E154" s="123" t="s">
        <v>159</v>
      </c>
      <c r="F154" s="124" t="s">
        <v>160</v>
      </c>
      <c r="G154" s="125" t="s">
        <v>150</v>
      </c>
      <c r="H154" s="126">
        <v>5.76</v>
      </c>
      <c r="I154" s="127">
        <v>0</v>
      </c>
      <c r="J154" s="127">
        <f>ROUND(I154*H154,2)</f>
        <v>0</v>
      </c>
      <c r="K154" s="128"/>
      <c r="L154" s="27"/>
      <c r="M154" s="129" t="s">
        <v>1</v>
      </c>
      <c r="N154" s="130" t="s">
        <v>35</v>
      </c>
      <c r="O154" s="131">
        <v>0</v>
      </c>
      <c r="P154" s="131">
        <f>O154*H154</f>
        <v>0</v>
      </c>
      <c r="Q154" s="131">
        <v>0</v>
      </c>
      <c r="R154" s="131">
        <f>Q154*H154</f>
        <v>0</v>
      </c>
      <c r="S154" s="131">
        <v>0</v>
      </c>
      <c r="T154" s="132">
        <f>S154*H154</f>
        <v>0</v>
      </c>
      <c r="AR154" s="133" t="s">
        <v>118</v>
      </c>
      <c r="AT154" s="133" t="s">
        <v>114</v>
      </c>
      <c r="AU154" s="133" t="s">
        <v>77</v>
      </c>
      <c r="AY154" s="15" t="s">
        <v>112</v>
      </c>
      <c r="BE154" s="134">
        <f>IF(N154="základní",J154,0)</f>
        <v>0</v>
      </c>
      <c r="BF154" s="134">
        <f>IF(N154="snížená",J154,0)</f>
        <v>0</v>
      </c>
      <c r="BG154" s="134">
        <f>IF(N154="zákl. přenesená",J154,0)</f>
        <v>0</v>
      </c>
      <c r="BH154" s="134">
        <f>IF(N154="sníž. přenesená",J154,0)</f>
        <v>0</v>
      </c>
      <c r="BI154" s="134">
        <f>IF(N154="nulová",J154,0)</f>
        <v>0</v>
      </c>
      <c r="BJ154" s="15" t="s">
        <v>75</v>
      </c>
      <c r="BK154" s="134">
        <f>ROUND(I154*H154,2)</f>
        <v>0</v>
      </c>
      <c r="BL154" s="15" t="s">
        <v>118</v>
      </c>
      <c r="BM154" s="133" t="s">
        <v>161</v>
      </c>
    </row>
    <row r="155" spans="2:65" s="12" customFormat="1" x14ac:dyDescent="0.2">
      <c r="B155" s="135"/>
      <c r="D155" s="136" t="s">
        <v>120</v>
      </c>
      <c r="E155" s="137" t="s">
        <v>1</v>
      </c>
      <c r="F155" s="138" t="s">
        <v>162</v>
      </c>
      <c r="H155" s="139">
        <v>2.2799999999999998</v>
      </c>
      <c r="L155" s="135"/>
      <c r="M155" s="140"/>
      <c r="T155" s="141"/>
      <c r="AT155" s="137" t="s">
        <v>120</v>
      </c>
      <c r="AU155" s="137" t="s">
        <v>77</v>
      </c>
      <c r="AV155" s="12" t="s">
        <v>77</v>
      </c>
      <c r="AW155" s="12" t="s">
        <v>27</v>
      </c>
      <c r="AX155" s="12" t="s">
        <v>70</v>
      </c>
      <c r="AY155" s="137" t="s">
        <v>112</v>
      </c>
    </row>
    <row r="156" spans="2:65" s="12" customFormat="1" x14ac:dyDescent="0.2">
      <c r="B156" s="135"/>
      <c r="D156" s="136" t="s">
        <v>120</v>
      </c>
      <c r="E156" s="137" t="s">
        <v>1</v>
      </c>
      <c r="F156" s="138" t="s">
        <v>163</v>
      </c>
      <c r="H156" s="139">
        <v>1.32</v>
      </c>
      <c r="L156" s="135"/>
      <c r="M156" s="140"/>
      <c r="T156" s="141"/>
      <c r="AT156" s="137" t="s">
        <v>120</v>
      </c>
      <c r="AU156" s="137" t="s">
        <v>77</v>
      </c>
      <c r="AV156" s="12" t="s">
        <v>77</v>
      </c>
      <c r="AW156" s="12" t="s">
        <v>27</v>
      </c>
      <c r="AX156" s="12" t="s">
        <v>70</v>
      </c>
      <c r="AY156" s="137" t="s">
        <v>112</v>
      </c>
    </row>
    <row r="157" spans="2:65" s="12" customFormat="1" x14ac:dyDescent="0.2">
      <c r="B157" s="135"/>
      <c r="D157" s="136" t="s">
        <v>120</v>
      </c>
      <c r="E157" s="137" t="s">
        <v>1</v>
      </c>
      <c r="F157" s="138" t="s">
        <v>164</v>
      </c>
      <c r="H157" s="139">
        <v>1.08</v>
      </c>
      <c r="L157" s="135"/>
      <c r="M157" s="140"/>
      <c r="T157" s="141"/>
      <c r="AT157" s="137" t="s">
        <v>120</v>
      </c>
      <c r="AU157" s="137" t="s">
        <v>77</v>
      </c>
      <c r="AV157" s="12" t="s">
        <v>77</v>
      </c>
      <c r="AW157" s="12" t="s">
        <v>27</v>
      </c>
      <c r="AX157" s="12" t="s">
        <v>70</v>
      </c>
      <c r="AY157" s="137" t="s">
        <v>112</v>
      </c>
    </row>
    <row r="158" spans="2:65" s="12" customFormat="1" x14ac:dyDescent="0.2">
      <c r="B158" s="135"/>
      <c r="D158" s="136" t="s">
        <v>120</v>
      </c>
      <c r="E158" s="137" t="s">
        <v>1</v>
      </c>
      <c r="F158" s="138" t="s">
        <v>164</v>
      </c>
      <c r="H158" s="139">
        <v>1.08</v>
      </c>
      <c r="L158" s="135"/>
      <c r="M158" s="140"/>
      <c r="T158" s="141"/>
      <c r="AT158" s="137" t="s">
        <v>120</v>
      </c>
      <c r="AU158" s="137" t="s">
        <v>77</v>
      </c>
      <c r="AV158" s="12" t="s">
        <v>77</v>
      </c>
      <c r="AW158" s="12" t="s">
        <v>27</v>
      </c>
      <c r="AX158" s="12" t="s">
        <v>70</v>
      </c>
      <c r="AY158" s="137" t="s">
        <v>112</v>
      </c>
    </row>
    <row r="159" spans="2:65" s="13" customFormat="1" x14ac:dyDescent="0.2">
      <c r="B159" s="142"/>
      <c r="D159" s="136" t="s">
        <v>120</v>
      </c>
      <c r="E159" s="143" t="s">
        <v>1</v>
      </c>
      <c r="F159" s="144" t="s">
        <v>122</v>
      </c>
      <c r="H159" s="145">
        <v>5.76</v>
      </c>
      <c r="L159" s="142"/>
      <c r="M159" s="146"/>
      <c r="T159" s="147"/>
      <c r="AT159" s="143" t="s">
        <v>120</v>
      </c>
      <c r="AU159" s="143" t="s">
        <v>77</v>
      </c>
      <c r="AV159" s="13" t="s">
        <v>118</v>
      </c>
      <c r="AW159" s="13" t="s">
        <v>27</v>
      </c>
      <c r="AX159" s="13" t="s">
        <v>75</v>
      </c>
      <c r="AY159" s="143" t="s">
        <v>112</v>
      </c>
    </row>
    <row r="160" spans="2:65" s="1" customFormat="1" ht="33" customHeight="1" x14ac:dyDescent="0.2">
      <c r="B160" s="27"/>
      <c r="C160" s="122" t="s">
        <v>165</v>
      </c>
      <c r="D160" s="122" t="s">
        <v>114</v>
      </c>
      <c r="E160" s="123" t="s">
        <v>166</v>
      </c>
      <c r="F160" s="124" t="s">
        <v>167</v>
      </c>
      <c r="G160" s="125" t="s">
        <v>150</v>
      </c>
      <c r="H160" s="126">
        <v>109.44</v>
      </c>
      <c r="I160" s="127">
        <v>0</v>
      </c>
      <c r="J160" s="127">
        <f>ROUND(I160*H160,2)</f>
        <v>0</v>
      </c>
      <c r="K160" s="128"/>
      <c r="L160" s="27"/>
      <c r="M160" s="129" t="s">
        <v>1</v>
      </c>
      <c r="N160" s="130" t="s">
        <v>35</v>
      </c>
      <c r="O160" s="131">
        <v>0</v>
      </c>
      <c r="P160" s="131">
        <f>O160*H160</f>
        <v>0</v>
      </c>
      <c r="Q160" s="131">
        <v>0</v>
      </c>
      <c r="R160" s="131">
        <f>Q160*H160</f>
        <v>0</v>
      </c>
      <c r="S160" s="131">
        <v>0</v>
      </c>
      <c r="T160" s="132">
        <f>S160*H160</f>
        <v>0</v>
      </c>
      <c r="AR160" s="133" t="s">
        <v>118</v>
      </c>
      <c r="AT160" s="133" t="s">
        <v>114</v>
      </c>
      <c r="AU160" s="133" t="s">
        <v>77</v>
      </c>
      <c r="AY160" s="15" t="s">
        <v>112</v>
      </c>
      <c r="BE160" s="134">
        <f>IF(N160="základní",J160,0)</f>
        <v>0</v>
      </c>
      <c r="BF160" s="134">
        <f>IF(N160="snížená",J160,0)</f>
        <v>0</v>
      </c>
      <c r="BG160" s="134">
        <f>IF(N160="zákl. přenesená",J160,0)</f>
        <v>0</v>
      </c>
      <c r="BH160" s="134">
        <f>IF(N160="sníž. přenesená",J160,0)</f>
        <v>0</v>
      </c>
      <c r="BI160" s="134">
        <f>IF(N160="nulová",J160,0)</f>
        <v>0</v>
      </c>
      <c r="BJ160" s="15" t="s">
        <v>75</v>
      </c>
      <c r="BK160" s="134">
        <f>ROUND(I160*H160,2)</f>
        <v>0</v>
      </c>
      <c r="BL160" s="15" t="s">
        <v>118</v>
      </c>
      <c r="BM160" s="133" t="s">
        <v>168</v>
      </c>
    </row>
    <row r="161" spans="2:65" s="12" customFormat="1" x14ac:dyDescent="0.2">
      <c r="B161" s="135"/>
      <c r="D161" s="136" t="s">
        <v>120</v>
      </c>
      <c r="E161" s="137" t="s">
        <v>1</v>
      </c>
      <c r="F161" s="138" t="s">
        <v>169</v>
      </c>
      <c r="H161" s="139">
        <v>43.32</v>
      </c>
      <c r="L161" s="135"/>
      <c r="M161" s="140"/>
      <c r="T161" s="141"/>
      <c r="AT161" s="137" t="s">
        <v>120</v>
      </c>
      <c r="AU161" s="137" t="s">
        <v>77</v>
      </c>
      <c r="AV161" s="12" t="s">
        <v>77</v>
      </c>
      <c r="AW161" s="12" t="s">
        <v>27</v>
      </c>
      <c r="AX161" s="12" t="s">
        <v>70</v>
      </c>
      <c r="AY161" s="137" t="s">
        <v>112</v>
      </c>
    </row>
    <row r="162" spans="2:65" s="12" customFormat="1" x14ac:dyDescent="0.2">
      <c r="B162" s="135"/>
      <c r="D162" s="136" t="s">
        <v>120</v>
      </c>
      <c r="E162" s="137" t="s">
        <v>1</v>
      </c>
      <c r="F162" s="138" t="s">
        <v>170</v>
      </c>
      <c r="H162" s="139">
        <v>25.08</v>
      </c>
      <c r="L162" s="135"/>
      <c r="M162" s="140"/>
      <c r="T162" s="141"/>
      <c r="AT162" s="137" t="s">
        <v>120</v>
      </c>
      <c r="AU162" s="137" t="s">
        <v>77</v>
      </c>
      <c r="AV162" s="12" t="s">
        <v>77</v>
      </c>
      <c r="AW162" s="12" t="s">
        <v>27</v>
      </c>
      <c r="AX162" s="12" t="s">
        <v>70</v>
      </c>
      <c r="AY162" s="137" t="s">
        <v>112</v>
      </c>
    </row>
    <row r="163" spans="2:65" s="12" customFormat="1" x14ac:dyDescent="0.2">
      <c r="B163" s="135"/>
      <c r="D163" s="136" t="s">
        <v>120</v>
      </c>
      <c r="E163" s="137" t="s">
        <v>1</v>
      </c>
      <c r="F163" s="138" t="s">
        <v>171</v>
      </c>
      <c r="H163" s="139">
        <v>20.52</v>
      </c>
      <c r="L163" s="135"/>
      <c r="M163" s="140"/>
      <c r="T163" s="141"/>
      <c r="AT163" s="137" t="s">
        <v>120</v>
      </c>
      <c r="AU163" s="137" t="s">
        <v>77</v>
      </c>
      <c r="AV163" s="12" t="s">
        <v>77</v>
      </c>
      <c r="AW163" s="12" t="s">
        <v>27</v>
      </c>
      <c r="AX163" s="12" t="s">
        <v>70</v>
      </c>
      <c r="AY163" s="137" t="s">
        <v>112</v>
      </c>
    </row>
    <row r="164" spans="2:65" s="12" customFormat="1" x14ac:dyDescent="0.2">
      <c r="B164" s="135"/>
      <c r="D164" s="136" t="s">
        <v>120</v>
      </c>
      <c r="E164" s="137" t="s">
        <v>1</v>
      </c>
      <c r="F164" s="138" t="s">
        <v>171</v>
      </c>
      <c r="H164" s="139">
        <v>20.52</v>
      </c>
      <c r="L164" s="135"/>
      <c r="M164" s="140"/>
      <c r="T164" s="141"/>
      <c r="AT164" s="137" t="s">
        <v>120</v>
      </c>
      <c r="AU164" s="137" t="s">
        <v>77</v>
      </c>
      <c r="AV164" s="12" t="s">
        <v>77</v>
      </c>
      <c r="AW164" s="12" t="s">
        <v>27</v>
      </c>
      <c r="AX164" s="12" t="s">
        <v>70</v>
      </c>
      <c r="AY164" s="137" t="s">
        <v>112</v>
      </c>
    </row>
    <row r="165" spans="2:65" s="13" customFormat="1" x14ac:dyDescent="0.2">
      <c r="B165" s="142"/>
      <c r="D165" s="136" t="s">
        <v>120</v>
      </c>
      <c r="E165" s="143" t="s">
        <v>1</v>
      </c>
      <c r="F165" s="144" t="s">
        <v>122</v>
      </c>
      <c r="H165" s="145">
        <v>109.44</v>
      </c>
      <c r="L165" s="142"/>
      <c r="M165" s="146"/>
      <c r="T165" s="147"/>
      <c r="AT165" s="143" t="s">
        <v>120</v>
      </c>
      <c r="AU165" s="143" t="s">
        <v>77</v>
      </c>
      <c r="AV165" s="13" t="s">
        <v>118</v>
      </c>
      <c r="AW165" s="13" t="s">
        <v>27</v>
      </c>
      <c r="AX165" s="13" t="s">
        <v>75</v>
      </c>
      <c r="AY165" s="143" t="s">
        <v>112</v>
      </c>
    </row>
    <row r="166" spans="2:65" s="1" customFormat="1" ht="33" customHeight="1" x14ac:dyDescent="0.2">
      <c r="B166" s="27"/>
      <c r="C166" s="122" t="s">
        <v>172</v>
      </c>
      <c r="D166" s="122" t="s">
        <v>114</v>
      </c>
      <c r="E166" s="123" t="s">
        <v>173</v>
      </c>
      <c r="F166" s="124" t="s">
        <v>174</v>
      </c>
      <c r="G166" s="125" t="s">
        <v>150</v>
      </c>
      <c r="H166" s="126">
        <v>8.76</v>
      </c>
      <c r="I166" s="127">
        <v>0</v>
      </c>
      <c r="J166" s="127">
        <f>ROUND(I166*H166,2)</f>
        <v>0</v>
      </c>
      <c r="K166" s="128"/>
      <c r="L166" s="27"/>
      <c r="M166" s="129" t="s">
        <v>1</v>
      </c>
      <c r="N166" s="130" t="s">
        <v>35</v>
      </c>
      <c r="O166" s="131">
        <v>0.122</v>
      </c>
      <c r="P166" s="131">
        <f>O166*H166</f>
        <v>1.0687199999999999</v>
      </c>
      <c r="Q166" s="131">
        <v>0</v>
      </c>
      <c r="R166" s="131">
        <f>Q166*H166</f>
        <v>0</v>
      </c>
      <c r="S166" s="131">
        <v>0</v>
      </c>
      <c r="T166" s="132">
        <f>S166*H166</f>
        <v>0</v>
      </c>
      <c r="AR166" s="133" t="s">
        <v>118</v>
      </c>
      <c r="AT166" s="133" t="s">
        <v>114</v>
      </c>
      <c r="AU166" s="133" t="s">
        <v>77</v>
      </c>
      <c r="AY166" s="15" t="s">
        <v>112</v>
      </c>
      <c r="BE166" s="134">
        <f>IF(N166="základní",J166,0)</f>
        <v>0</v>
      </c>
      <c r="BF166" s="134">
        <f>IF(N166="snížená",J166,0)</f>
        <v>0</v>
      </c>
      <c r="BG166" s="134">
        <f>IF(N166="zákl. přenesená",J166,0)</f>
        <v>0</v>
      </c>
      <c r="BH166" s="134">
        <f>IF(N166="sníž. přenesená",J166,0)</f>
        <v>0</v>
      </c>
      <c r="BI166" s="134">
        <f>IF(N166="nulová",J166,0)</f>
        <v>0</v>
      </c>
      <c r="BJ166" s="15" t="s">
        <v>75</v>
      </c>
      <c r="BK166" s="134">
        <f>ROUND(I166*H166,2)</f>
        <v>0</v>
      </c>
      <c r="BL166" s="15" t="s">
        <v>118</v>
      </c>
      <c r="BM166" s="133" t="s">
        <v>175</v>
      </c>
    </row>
    <row r="167" spans="2:65" s="12" customFormat="1" x14ac:dyDescent="0.2">
      <c r="B167" s="135"/>
      <c r="D167" s="136" t="s">
        <v>120</v>
      </c>
      <c r="E167" s="137" t="s">
        <v>1</v>
      </c>
      <c r="F167" s="138" t="s">
        <v>176</v>
      </c>
      <c r="H167" s="139">
        <v>8.76</v>
      </c>
      <c r="L167" s="135"/>
      <c r="M167" s="140"/>
      <c r="T167" s="141"/>
      <c r="AT167" s="137" t="s">
        <v>120</v>
      </c>
      <c r="AU167" s="137" t="s">
        <v>77</v>
      </c>
      <c r="AV167" s="12" t="s">
        <v>77</v>
      </c>
      <c r="AW167" s="12" t="s">
        <v>27</v>
      </c>
      <c r="AX167" s="12" t="s">
        <v>70</v>
      </c>
      <c r="AY167" s="137" t="s">
        <v>112</v>
      </c>
    </row>
    <row r="168" spans="2:65" s="13" customFormat="1" x14ac:dyDescent="0.2">
      <c r="B168" s="142"/>
      <c r="D168" s="136" t="s">
        <v>120</v>
      </c>
      <c r="E168" s="143" t="s">
        <v>1</v>
      </c>
      <c r="F168" s="144" t="s">
        <v>122</v>
      </c>
      <c r="H168" s="145">
        <v>8.76</v>
      </c>
      <c r="L168" s="142"/>
      <c r="M168" s="146"/>
      <c r="T168" s="147"/>
      <c r="AT168" s="143" t="s">
        <v>120</v>
      </c>
      <c r="AU168" s="143" t="s">
        <v>77</v>
      </c>
      <c r="AV168" s="13" t="s">
        <v>118</v>
      </c>
      <c r="AW168" s="13" t="s">
        <v>27</v>
      </c>
      <c r="AX168" s="13" t="s">
        <v>75</v>
      </c>
      <c r="AY168" s="143" t="s">
        <v>112</v>
      </c>
    </row>
    <row r="169" spans="2:65" s="1" customFormat="1" ht="37.700000000000003" customHeight="1" x14ac:dyDescent="0.2">
      <c r="B169" s="27"/>
      <c r="C169" s="122" t="s">
        <v>8</v>
      </c>
      <c r="D169" s="122" t="s">
        <v>114</v>
      </c>
      <c r="E169" s="123" t="s">
        <v>177</v>
      </c>
      <c r="F169" s="124" t="s">
        <v>178</v>
      </c>
      <c r="G169" s="125" t="s">
        <v>150</v>
      </c>
      <c r="H169" s="126">
        <v>133.19999999999999</v>
      </c>
      <c r="I169" s="127">
        <v>0</v>
      </c>
      <c r="J169" s="127">
        <f>ROUND(I169*H169,2)</f>
        <v>0</v>
      </c>
      <c r="K169" s="128"/>
      <c r="L169" s="27"/>
      <c r="M169" s="129" t="s">
        <v>1</v>
      </c>
      <c r="N169" s="130" t="s">
        <v>35</v>
      </c>
      <c r="O169" s="131">
        <v>0</v>
      </c>
      <c r="P169" s="131">
        <f>O169*H169</f>
        <v>0</v>
      </c>
      <c r="Q169" s="131">
        <v>0</v>
      </c>
      <c r="R169" s="131">
        <f>Q169*H169</f>
        <v>0</v>
      </c>
      <c r="S169" s="131">
        <v>0</v>
      </c>
      <c r="T169" s="132">
        <f>S169*H169</f>
        <v>0</v>
      </c>
      <c r="AR169" s="133" t="s">
        <v>118</v>
      </c>
      <c r="AT169" s="133" t="s">
        <v>114</v>
      </c>
      <c r="AU169" s="133" t="s">
        <v>77</v>
      </c>
      <c r="AY169" s="15" t="s">
        <v>112</v>
      </c>
      <c r="BE169" s="134">
        <f>IF(N169="základní",J169,0)</f>
        <v>0</v>
      </c>
      <c r="BF169" s="134">
        <f>IF(N169="snížená",J169,0)</f>
        <v>0</v>
      </c>
      <c r="BG169" s="134">
        <f>IF(N169="zákl. přenesená",J169,0)</f>
        <v>0</v>
      </c>
      <c r="BH169" s="134">
        <f>IF(N169="sníž. přenesená",J169,0)</f>
        <v>0</v>
      </c>
      <c r="BI169" s="134">
        <f>IF(N169="nulová",J169,0)</f>
        <v>0</v>
      </c>
      <c r="BJ169" s="15" t="s">
        <v>75</v>
      </c>
      <c r="BK169" s="134">
        <f>ROUND(I169*H169,2)</f>
        <v>0</v>
      </c>
      <c r="BL169" s="15" t="s">
        <v>118</v>
      </c>
      <c r="BM169" s="133" t="s">
        <v>179</v>
      </c>
    </row>
    <row r="170" spans="2:65" s="12" customFormat="1" x14ac:dyDescent="0.2">
      <c r="B170" s="135"/>
      <c r="D170" s="136" t="s">
        <v>120</v>
      </c>
      <c r="E170" s="137" t="s">
        <v>1</v>
      </c>
      <c r="F170" s="138" t="s">
        <v>180</v>
      </c>
      <c r="H170" s="139">
        <v>133.19999999999999</v>
      </c>
      <c r="L170" s="135"/>
      <c r="M170" s="140"/>
      <c r="T170" s="141"/>
      <c r="AT170" s="137" t="s">
        <v>120</v>
      </c>
      <c r="AU170" s="137" t="s">
        <v>77</v>
      </c>
      <c r="AV170" s="12" t="s">
        <v>77</v>
      </c>
      <c r="AW170" s="12" t="s">
        <v>27</v>
      </c>
      <c r="AX170" s="12" t="s">
        <v>70</v>
      </c>
      <c r="AY170" s="137" t="s">
        <v>112</v>
      </c>
    </row>
    <row r="171" spans="2:65" s="13" customFormat="1" x14ac:dyDescent="0.2">
      <c r="B171" s="142"/>
      <c r="D171" s="136" t="s">
        <v>120</v>
      </c>
      <c r="E171" s="143" t="s">
        <v>1</v>
      </c>
      <c r="F171" s="144" t="s">
        <v>122</v>
      </c>
      <c r="H171" s="145">
        <v>133.19999999999999</v>
      </c>
      <c r="L171" s="142"/>
      <c r="M171" s="146"/>
      <c r="T171" s="147"/>
      <c r="AT171" s="143" t="s">
        <v>120</v>
      </c>
      <c r="AU171" s="143" t="s">
        <v>77</v>
      </c>
      <c r="AV171" s="13" t="s">
        <v>118</v>
      </c>
      <c r="AW171" s="13" t="s">
        <v>27</v>
      </c>
      <c r="AX171" s="13" t="s">
        <v>75</v>
      </c>
      <c r="AY171" s="143" t="s">
        <v>112</v>
      </c>
    </row>
    <row r="172" spans="2:65" s="1" customFormat="1" ht="24.2" customHeight="1" x14ac:dyDescent="0.2">
      <c r="B172" s="27"/>
      <c r="C172" s="122" t="s">
        <v>181</v>
      </c>
      <c r="D172" s="122" t="s">
        <v>114</v>
      </c>
      <c r="E172" s="123" t="s">
        <v>182</v>
      </c>
      <c r="F172" s="124" t="s">
        <v>183</v>
      </c>
      <c r="G172" s="125" t="s">
        <v>184</v>
      </c>
      <c r="H172" s="126">
        <v>199.8</v>
      </c>
      <c r="I172" s="127">
        <v>0</v>
      </c>
      <c r="J172" s="127">
        <f>ROUND(I172*H172,2)</f>
        <v>0</v>
      </c>
      <c r="K172" s="128"/>
      <c r="L172" s="27"/>
      <c r="M172" s="129" t="s">
        <v>1</v>
      </c>
      <c r="N172" s="130" t="s">
        <v>35</v>
      </c>
      <c r="O172" s="131">
        <v>0</v>
      </c>
      <c r="P172" s="131">
        <f>O172*H172</f>
        <v>0</v>
      </c>
      <c r="Q172" s="131">
        <v>0</v>
      </c>
      <c r="R172" s="131">
        <f>Q172*H172</f>
        <v>0</v>
      </c>
      <c r="S172" s="131">
        <v>0</v>
      </c>
      <c r="T172" s="132">
        <f>S172*H172</f>
        <v>0</v>
      </c>
      <c r="AR172" s="133" t="s">
        <v>118</v>
      </c>
      <c r="AT172" s="133" t="s">
        <v>114</v>
      </c>
      <c r="AU172" s="133" t="s">
        <v>77</v>
      </c>
      <c r="AY172" s="15" t="s">
        <v>112</v>
      </c>
      <c r="BE172" s="134">
        <f>IF(N172="základní",J172,0)</f>
        <v>0</v>
      </c>
      <c r="BF172" s="134">
        <f>IF(N172="snížená",J172,0)</f>
        <v>0</v>
      </c>
      <c r="BG172" s="134">
        <f>IF(N172="zákl. přenesená",J172,0)</f>
        <v>0</v>
      </c>
      <c r="BH172" s="134">
        <f>IF(N172="sníž. přenesená",J172,0)</f>
        <v>0</v>
      </c>
      <c r="BI172" s="134">
        <f>IF(N172="nulová",J172,0)</f>
        <v>0</v>
      </c>
      <c r="BJ172" s="15" t="s">
        <v>75</v>
      </c>
      <c r="BK172" s="134">
        <f>ROUND(I172*H172,2)</f>
        <v>0</v>
      </c>
      <c r="BL172" s="15" t="s">
        <v>118</v>
      </c>
      <c r="BM172" s="133" t="s">
        <v>185</v>
      </c>
    </row>
    <row r="173" spans="2:65" s="12" customFormat="1" x14ac:dyDescent="0.2">
      <c r="B173" s="135"/>
      <c r="D173" s="136" t="s">
        <v>120</v>
      </c>
      <c r="E173" s="137" t="s">
        <v>1</v>
      </c>
      <c r="F173" s="138" t="s">
        <v>186</v>
      </c>
      <c r="H173" s="139">
        <v>199.8</v>
      </c>
      <c r="L173" s="135"/>
      <c r="M173" s="140"/>
      <c r="T173" s="141"/>
      <c r="AT173" s="137" t="s">
        <v>120</v>
      </c>
      <c r="AU173" s="137" t="s">
        <v>77</v>
      </c>
      <c r="AV173" s="12" t="s">
        <v>77</v>
      </c>
      <c r="AW173" s="12" t="s">
        <v>27</v>
      </c>
      <c r="AX173" s="12" t="s">
        <v>70</v>
      </c>
      <c r="AY173" s="137" t="s">
        <v>112</v>
      </c>
    </row>
    <row r="174" spans="2:65" s="13" customFormat="1" x14ac:dyDescent="0.2">
      <c r="B174" s="142"/>
      <c r="D174" s="136" t="s">
        <v>120</v>
      </c>
      <c r="E174" s="143" t="s">
        <v>1</v>
      </c>
      <c r="F174" s="144" t="s">
        <v>122</v>
      </c>
      <c r="H174" s="145">
        <v>199.8</v>
      </c>
      <c r="L174" s="142"/>
      <c r="M174" s="146"/>
      <c r="T174" s="147"/>
      <c r="AT174" s="143" t="s">
        <v>120</v>
      </c>
      <c r="AU174" s="143" t="s">
        <v>77</v>
      </c>
      <c r="AV174" s="13" t="s">
        <v>118</v>
      </c>
      <c r="AW174" s="13" t="s">
        <v>27</v>
      </c>
      <c r="AX174" s="13" t="s">
        <v>75</v>
      </c>
      <c r="AY174" s="143" t="s">
        <v>112</v>
      </c>
    </row>
    <row r="175" spans="2:65" s="1" customFormat="1" ht="24.2" customHeight="1" x14ac:dyDescent="0.2">
      <c r="B175" s="27"/>
      <c r="C175" s="122" t="s">
        <v>187</v>
      </c>
      <c r="D175" s="122" t="s">
        <v>114</v>
      </c>
      <c r="E175" s="123" t="s">
        <v>188</v>
      </c>
      <c r="F175" s="124" t="s">
        <v>189</v>
      </c>
      <c r="G175" s="125" t="s">
        <v>150</v>
      </c>
      <c r="H175" s="126">
        <v>62.6</v>
      </c>
      <c r="I175" s="127">
        <v>0</v>
      </c>
      <c r="J175" s="127">
        <f>ROUND(I175*H175,2)</f>
        <v>0</v>
      </c>
      <c r="K175" s="128"/>
      <c r="L175" s="27"/>
      <c r="M175" s="129" t="s">
        <v>1</v>
      </c>
      <c r="N175" s="130" t="s">
        <v>35</v>
      </c>
      <c r="O175" s="131">
        <v>0</v>
      </c>
      <c r="P175" s="131">
        <f>O175*H175</f>
        <v>0</v>
      </c>
      <c r="Q175" s="131">
        <v>0</v>
      </c>
      <c r="R175" s="131">
        <f>Q175*H175</f>
        <v>0</v>
      </c>
      <c r="S175" s="131">
        <v>0</v>
      </c>
      <c r="T175" s="132">
        <f>S175*H175</f>
        <v>0</v>
      </c>
      <c r="AR175" s="133" t="s">
        <v>118</v>
      </c>
      <c r="AT175" s="133" t="s">
        <v>114</v>
      </c>
      <c r="AU175" s="133" t="s">
        <v>77</v>
      </c>
      <c r="AY175" s="15" t="s">
        <v>112</v>
      </c>
      <c r="BE175" s="134">
        <f>IF(N175="základní",J175,0)</f>
        <v>0</v>
      </c>
      <c r="BF175" s="134">
        <f>IF(N175="snížená",J175,0)</f>
        <v>0</v>
      </c>
      <c r="BG175" s="134">
        <f>IF(N175="zákl. přenesená",J175,0)</f>
        <v>0</v>
      </c>
      <c r="BH175" s="134">
        <f>IF(N175="sníž. přenesená",J175,0)</f>
        <v>0</v>
      </c>
      <c r="BI175" s="134">
        <f>IF(N175="nulová",J175,0)</f>
        <v>0</v>
      </c>
      <c r="BJ175" s="15" t="s">
        <v>75</v>
      </c>
      <c r="BK175" s="134">
        <f>ROUND(I175*H175,2)</f>
        <v>0</v>
      </c>
      <c r="BL175" s="15" t="s">
        <v>118</v>
      </c>
      <c r="BM175" s="133" t="s">
        <v>190</v>
      </c>
    </row>
    <row r="176" spans="2:65" s="12" customFormat="1" x14ac:dyDescent="0.2">
      <c r="B176" s="135"/>
      <c r="D176" s="136" t="s">
        <v>120</v>
      </c>
      <c r="E176" s="137" t="s">
        <v>1</v>
      </c>
      <c r="F176" s="138" t="s">
        <v>191</v>
      </c>
      <c r="H176" s="139">
        <v>62.6</v>
      </c>
      <c r="L176" s="135"/>
      <c r="M176" s="140"/>
      <c r="T176" s="141"/>
      <c r="AT176" s="137" t="s">
        <v>120</v>
      </c>
      <c r="AU176" s="137" t="s">
        <v>77</v>
      </c>
      <c r="AV176" s="12" t="s">
        <v>77</v>
      </c>
      <c r="AW176" s="12" t="s">
        <v>27</v>
      </c>
      <c r="AX176" s="12" t="s">
        <v>70</v>
      </c>
      <c r="AY176" s="137" t="s">
        <v>112</v>
      </c>
    </row>
    <row r="177" spans="2:65" s="13" customFormat="1" x14ac:dyDescent="0.2">
      <c r="B177" s="142"/>
      <c r="D177" s="136" t="s">
        <v>120</v>
      </c>
      <c r="E177" s="143" t="s">
        <v>1</v>
      </c>
      <c r="F177" s="144" t="s">
        <v>122</v>
      </c>
      <c r="H177" s="145">
        <v>62.6</v>
      </c>
      <c r="L177" s="142"/>
      <c r="M177" s="146"/>
      <c r="T177" s="147"/>
      <c r="AT177" s="143" t="s">
        <v>120</v>
      </c>
      <c r="AU177" s="143" t="s">
        <v>77</v>
      </c>
      <c r="AV177" s="13" t="s">
        <v>118</v>
      </c>
      <c r="AW177" s="13" t="s">
        <v>27</v>
      </c>
      <c r="AX177" s="13" t="s">
        <v>75</v>
      </c>
      <c r="AY177" s="143" t="s">
        <v>112</v>
      </c>
    </row>
    <row r="178" spans="2:65" s="1" customFormat="1" ht="16.5" customHeight="1" x14ac:dyDescent="0.2">
      <c r="B178" s="27"/>
      <c r="C178" s="148" t="s">
        <v>192</v>
      </c>
      <c r="D178" s="148" t="s">
        <v>193</v>
      </c>
      <c r="E178" s="149" t="s">
        <v>194</v>
      </c>
      <c r="F178" s="150" t="s">
        <v>195</v>
      </c>
      <c r="G178" s="151" t="s">
        <v>184</v>
      </c>
      <c r="H178" s="152">
        <v>61.08</v>
      </c>
      <c r="I178" s="153">
        <v>0</v>
      </c>
      <c r="J178" s="153">
        <f>ROUND(I178*H178,2)</f>
        <v>0</v>
      </c>
      <c r="K178" s="154"/>
      <c r="L178" s="155"/>
      <c r="M178" s="156" t="s">
        <v>1</v>
      </c>
      <c r="N178" s="157" t="s">
        <v>35</v>
      </c>
      <c r="O178" s="131">
        <v>0</v>
      </c>
      <c r="P178" s="131">
        <f>O178*H178</f>
        <v>0</v>
      </c>
      <c r="Q178" s="131">
        <v>0</v>
      </c>
      <c r="R178" s="131">
        <f>Q178*H178</f>
        <v>0</v>
      </c>
      <c r="S178" s="131">
        <v>0</v>
      </c>
      <c r="T178" s="132">
        <f>S178*H178</f>
        <v>0</v>
      </c>
      <c r="AR178" s="133" t="s">
        <v>153</v>
      </c>
      <c r="AT178" s="133" t="s">
        <v>193</v>
      </c>
      <c r="AU178" s="133" t="s">
        <v>77</v>
      </c>
      <c r="AY178" s="15" t="s">
        <v>112</v>
      </c>
      <c r="BE178" s="134">
        <f>IF(N178="základní",J178,0)</f>
        <v>0</v>
      </c>
      <c r="BF178" s="134">
        <f>IF(N178="snížená",J178,0)</f>
        <v>0</v>
      </c>
      <c r="BG178" s="134">
        <f>IF(N178="zákl. přenesená",J178,0)</f>
        <v>0</v>
      </c>
      <c r="BH178" s="134">
        <f>IF(N178="sníž. přenesená",J178,0)</f>
        <v>0</v>
      </c>
      <c r="BI178" s="134">
        <f>IF(N178="nulová",J178,0)</f>
        <v>0</v>
      </c>
      <c r="BJ178" s="15" t="s">
        <v>75</v>
      </c>
      <c r="BK178" s="134">
        <f>ROUND(I178*H178,2)</f>
        <v>0</v>
      </c>
      <c r="BL178" s="15" t="s">
        <v>118</v>
      </c>
      <c r="BM178" s="133" t="s">
        <v>196</v>
      </c>
    </row>
    <row r="179" spans="2:65" s="12" customFormat="1" x14ac:dyDescent="0.2">
      <c r="B179" s="135"/>
      <c r="D179" s="136" t="s">
        <v>120</v>
      </c>
      <c r="E179" s="137" t="s">
        <v>1</v>
      </c>
      <c r="F179" s="138" t="s">
        <v>197</v>
      </c>
      <c r="H179" s="139">
        <v>61.08</v>
      </c>
      <c r="L179" s="135"/>
      <c r="M179" s="140"/>
      <c r="T179" s="141"/>
      <c r="AT179" s="137" t="s">
        <v>120</v>
      </c>
      <c r="AU179" s="137" t="s">
        <v>77</v>
      </c>
      <c r="AV179" s="12" t="s">
        <v>77</v>
      </c>
      <c r="AW179" s="12" t="s">
        <v>27</v>
      </c>
      <c r="AX179" s="12" t="s">
        <v>70</v>
      </c>
      <c r="AY179" s="137" t="s">
        <v>112</v>
      </c>
    </row>
    <row r="180" spans="2:65" s="13" customFormat="1" x14ac:dyDescent="0.2">
      <c r="B180" s="142"/>
      <c r="D180" s="136" t="s">
        <v>120</v>
      </c>
      <c r="E180" s="143" t="s">
        <v>1</v>
      </c>
      <c r="F180" s="144" t="s">
        <v>122</v>
      </c>
      <c r="H180" s="145">
        <v>61.08</v>
      </c>
      <c r="L180" s="142"/>
      <c r="M180" s="146"/>
      <c r="T180" s="147"/>
      <c r="AT180" s="143" t="s">
        <v>120</v>
      </c>
      <c r="AU180" s="143" t="s">
        <v>77</v>
      </c>
      <c r="AV180" s="13" t="s">
        <v>118</v>
      </c>
      <c r="AW180" s="13" t="s">
        <v>27</v>
      </c>
      <c r="AX180" s="13" t="s">
        <v>75</v>
      </c>
      <c r="AY180" s="143" t="s">
        <v>112</v>
      </c>
    </row>
    <row r="181" spans="2:65" s="1" customFormat="1" ht="24.2" customHeight="1" x14ac:dyDescent="0.2">
      <c r="B181" s="27"/>
      <c r="C181" s="122" t="s">
        <v>198</v>
      </c>
      <c r="D181" s="122" t="s">
        <v>114</v>
      </c>
      <c r="E181" s="123" t="s">
        <v>199</v>
      </c>
      <c r="F181" s="124" t="s">
        <v>200</v>
      </c>
      <c r="G181" s="125" t="s">
        <v>150</v>
      </c>
      <c r="H181" s="126">
        <v>3.84</v>
      </c>
      <c r="I181" s="127">
        <v>0</v>
      </c>
      <c r="J181" s="127">
        <f>ROUND(I181*H181,2)</f>
        <v>0</v>
      </c>
      <c r="K181" s="128"/>
      <c r="L181" s="27"/>
      <c r="M181" s="129" t="s">
        <v>1</v>
      </c>
      <c r="N181" s="130" t="s">
        <v>35</v>
      </c>
      <c r="O181" s="131">
        <v>0</v>
      </c>
      <c r="P181" s="131">
        <f>O181*H181</f>
        <v>0</v>
      </c>
      <c r="Q181" s="131">
        <v>0</v>
      </c>
      <c r="R181" s="131">
        <f>Q181*H181</f>
        <v>0</v>
      </c>
      <c r="S181" s="131">
        <v>0</v>
      </c>
      <c r="T181" s="132">
        <f>S181*H181</f>
        <v>0</v>
      </c>
      <c r="AR181" s="133" t="s">
        <v>118</v>
      </c>
      <c r="AT181" s="133" t="s">
        <v>114</v>
      </c>
      <c r="AU181" s="133" t="s">
        <v>77</v>
      </c>
      <c r="AY181" s="15" t="s">
        <v>112</v>
      </c>
      <c r="BE181" s="134">
        <f>IF(N181="základní",J181,0)</f>
        <v>0</v>
      </c>
      <c r="BF181" s="134">
        <f>IF(N181="snížená",J181,0)</f>
        <v>0</v>
      </c>
      <c r="BG181" s="134">
        <f>IF(N181="zákl. přenesená",J181,0)</f>
        <v>0</v>
      </c>
      <c r="BH181" s="134">
        <f>IF(N181="sníž. přenesená",J181,0)</f>
        <v>0</v>
      </c>
      <c r="BI181" s="134">
        <f>IF(N181="nulová",J181,0)</f>
        <v>0</v>
      </c>
      <c r="BJ181" s="15" t="s">
        <v>75</v>
      </c>
      <c r="BK181" s="134">
        <f>ROUND(I181*H181,2)</f>
        <v>0</v>
      </c>
      <c r="BL181" s="15" t="s">
        <v>118</v>
      </c>
      <c r="BM181" s="133" t="s">
        <v>201</v>
      </c>
    </row>
    <row r="182" spans="2:65" s="12" customFormat="1" x14ac:dyDescent="0.2">
      <c r="B182" s="135"/>
      <c r="D182" s="136" t="s">
        <v>120</v>
      </c>
      <c r="E182" s="137" t="s">
        <v>1</v>
      </c>
      <c r="F182" s="138" t="s">
        <v>202</v>
      </c>
      <c r="H182" s="139">
        <v>3.84</v>
      </c>
      <c r="L182" s="135"/>
      <c r="M182" s="140"/>
      <c r="T182" s="141"/>
      <c r="AT182" s="137" t="s">
        <v>120</v>
      </c>
      <c r="AU182" s="137" t="s">
        <v>77</v>
      </c>
      <c r="AV182" s="12" t="s">
        <v>77</v>
      </c>
      <c r="AW182" s="12" t="s">
        <v>27</v>
      </c>
      <c r="AX182" s="12" t="s">
        <v>70</v>
      </c>
      <c r="AY182" s="137" t="s">
        <v>112</v>
      </c>
    </row>
    <row r="183" spans="2:65" s="13" customFormat="1" x14ac:dyDescent="0.2">
      <c r="B183" s="142"/>
      <c r="D183" s="136" t="s">
        <v>120</v>
      </c>
      <c r="E183" s="143" t="s">
        <v>1</v>
      </c>
      <c r="F183" s="144" t="s">
        <v>122</v>
      </c>
      <c r="H183" s="145">
        <v>3.84</v>
      </c>
      <c r="L183" s="142"/>
      <c r="M183" s="146"/>
      <c r="T183" s="147"/>
      <c r="AT183" s="143" t="s">
        <v>120</v>
      </c>
      <c r="AU183" s="143" t="s">
        <v>77</v>
      </c>
      <c r="AV183" s="13" t="s">
        <v>118</v>
      </c>
      <c r="AW183" s="13" t="s">
        <v>27</v>
      </c>
      <c r="AX183" s="13" t="s">
        <v>75</v>
      </c>
      <c r="AY183" s="143" t="s">
        <v>112</v>
      </c>
    </row>
    <row r="184" spans="2:65" s="1" customFormat="1" ht="24.2" customHeight="1" x14ac:dyDescent="0.2">
      <c r="B184" s="27"/>
      <c r="C184" s="122" t="s">
        <v>203</v>
      </c>
      <c r="D184" s="122" t="s">
        <v>114</v>
      </c>
      <c r="E184" s="123" t="s">
        <v>204</v>
      </c>
      <c r="F184" s="124" t="s">
        <v>205</v>
      </c>
      <c r="G184" s="125" t="s">
        <v>150</v>
      </c>
      <c r="H184" s="126">
        <v>31.8</v>
      </c>
      <c r="I184" s="127">
        <v>0</v>
      </c>
      <c r="J184" s="127">
        <f>ROUND(I184*H184,2)</f>
        <v>0</v>
      </c>
      <c r="K184" s="128"/>
      <c r="L184" s="27"/>
      <c r="M184" s="129" t="s">
        <v>1</v>
      </c>
      <c r="N184" s="130" t="s">
        <v>35</v>
      </c>
      <c r="O184" s="131">
        <v>0</v>
      </c>
      <c r="P184" s="131">
        <f>O184*H184</f>
        <v>0</v>
      </c>
      <c r="Q184" s="131">
        <v>0</v>
      </c>
      <c r="R184" s="131">
        <f>Q184*H184</f>
        <v>0</v>
      </c>
      <c r="S184" s="131">
        <v>0</v>
      </c>
      <c r="T184" s="132">
        <f>S184*H184</f>
        <v>0</v>
      </c>
      <c r="AR184" s="133" t="s">
        <v>118</v>
      </c>
      <c r="AT184" s="133" t="s">
        <v>114</v>
      </c>
      <c r="AU184" s="133" t="s">
        <v>77</v>
      </c>
      <c r="AY184" s="15" t="s">
        <v>112</v>
      </c>
      <c r="BE184" s="134">
        <f>IF(N184="základní",J184,0)</f>
        <v>0</v>
      </c>
      <c r="BF184" s="134">
        <f>IF(N184="snížená",J184,0)</f>
        <v>0</v>
      </c>
      <c r="BG184" s="134">
        <f>IF(N184="zákl. přenesená",J184,0)</f>
        <v>0</v>
      </c>
      <c r="BH184" s="134">
        <f>IF(N184="sníž. přenesená",J184,0)</f>
        <v>0</v>
      </c>
      <c r="BI184" s="134">
        <f>IF(N184="nulová",J184,0)</f>
        <v>0</v>
      </c>
      <c r="BJ184" s="15" t="s">
        <v>75</v>
      </c>
      <c r="BK184" s="134">
        <f>ROUND(I184*H184,2)</f>
        <v>0</v>
      </c>
      <c r="BL184" s="15" t="s">
        <v>118</v>
      </c>
      <c r="BM184" s="133" t="s">
        <v>206</v>
      </c>
    </row>
    <row r="185" spans="2:65" s="12" customFormat="1" x14ac:dyDescent="0.2">
      <c r="B185" s="135"/>
      <c r="D185" s="136" t="s">
        <v>120</v>
      </c>
      <c r="E185" s="137" t="s">
        <v>1</v>
      </c>
      <c r="F185" s="138" t="s">
        <v>152</v>
      </c>
      <c r="H185" s="139">
        <v>3</v>
      </c>
      <c r="L185" s="135"/>
      <c r="M185" s="140"/>
      <c r="T185" s="141"/>
      <c r="AT185" s="137" t="s">
        <v>120</v>
      </c>
      <c r="AU185" s="137" t="s">
        <v>77</v>
      </c>
      <c r="AV185" s="12" t="s">
        <v>77</v>
      </c>
      <c r="AW185" s="12" t="s">
        <v>27</v>
      </c>
      <c r="AX185" s="12" t="s">
        <v>70</v>
      </c>
      <c r="AY185" s="137" t="s">
        <v>112</v>
      </c>
    </row>
    <row r="186" spans="2:65" s="12" customFormat="1" x14ac:dyDescent="0.2">
      <c r="B186" s="135"/>
      <c r="D186" s="136" t="s">
        <v>120</v>
      </c>
      <c r="E186" s="137" t="s">
        <v>1</v>
      </c>
      <c r="F186" s="138" t="s">
        <v>207</v>
      </c>
      <c r="H186" s="139">
        <v>28.8</v>
      </c>
      <c r="L186" s="135"/>
      <c r="M186" s="140"/>
      <c r="T186" s="141"/>
      <c r="AT186" s="137" t="s">
        <v>120</v>
      </c>
      <c r="AU186" s="137" t="s">
        <v>77</v>
      </c>
      <c r="AV186" s="12" t="s">
        <v>77</v>
      </c>
      <c r="AW186" s="12" t="s">
        <v>27</v>
      </c>
      <c r="AX186" s="12" t="s">
        <v>70</v>
      </c>
      <c r="AY186" s="137" t="s">
        <v>112</v>
      </c>
    </row>
    <row r="187" spans="2:65" s="13" customFormat="1" x14ac:dyDescent="0.2">
      <c r="B187" s="142"/>
      <c r="D187" s="136" t="s">
        <v>120</v>
      </c>
      <c r="E187" s="143" t="s">
        <v>1</v>
      </c>
      <c r="F187" s="144" t="s">
        <v>122</v>
      </c>
      <c r="H187" s="145">
        <v>31.8</v>
      </c>
      <c r="L187" s="142"/>
      <c r="M187" s="146"/>
      <c r="T187" s="147"/>
      <c r="AT187" s="143" t="s">
        <v>120</v>
      </c>
      <c r="AU187" s="143" t="s">
        <v>77</v>
      </c>
      <c r="AV187" s="13" t="s">
        <v>118</v>
      </c>
      <c r="AW187" s="13" t="s">
        <v>27</v>
      </c>
      <c r="AX187" s="13" t="s">
        <v>75</v>
      </c>
      <c r="AY187" s="143" t="s">
        <v>112</v>
      </c>
    </row>
    <row r="188" spans="2:65" s="1" customFormat="1" ht="16.5" customHeight="1" x14ac:dyDescent="0.2">
      <c r="B188" s="27"/>
      <c r="C188" s="148" t="s">
        <v>208</v>
      </c>
      <c r="D188" s="148" t="s">
        <v>193</v>
      </c>
      <c r="E188" s="149" t="s">
        <v>209</v>
      </c>
      <c r="F188" s="150" t="s">
        <v>210</v>
      </c>
      <c r="G188" s="151" t="s">
        <v>184</v>
      </c>
      <c r="H188" s="152">
        <v>137.72</v>
      </c>
      <c r="I188" s="153">
        <v>0</v>
      </c>
      <c r="J188" s="153">
        <f>ROUND(I188*H188,2)</f>
        <v>0</v>
      </c>
      <c r="K188" s="154"/>
      <c r="L188" s="155"/>
      <c r="M188" s="156" t="s">
        <v>1</v>
      </c>
      <c r="N188" s="157" t="s">
        <v>35</v>
      </c>
      <c r="O188" s="131">
        <v>0</v>
      </c>
      <c r="P188" s="131">
        <f>O188*H188</f>
        <v>0</v>
      </c>
      <c r="Q188" s="131">
        <v>0</v>
      </c>
      <c r="R188" s="131">
        <f>Q188*H188</f>
        <v>0</v>
      </c>
      <c r="S188" s="131">
        <v>0</v>
      </c>
      <c r="T188" s="132">
        <f>S188*H188</f>
        <v>0</v>
      </c>
      <c r="AR188" s="133" t="s">
        <v>153</v>
      </c>
      <c r="AT188" s="133" t="s">
        <v>193</v>
      </c>
      <c r="AU188" s="133" t="s">
        <v>77</v>
      </c>
      <c r="AY188" s="15" t="s">
        <v>112</v>
      </c>
      <c r="BE188" s="134">
        <f>IF(N188="základní",J188,0)</f>
        <v>0</v>
      </c>
      <c r="BF188" s="134">
        <f>IF(N188="snížená",J188,0)</f>
        <v>0</v>
      </c>
      <c r="BG188" s="134">
        <f>IF(N188="zákl. přenesená",J188,0)</f>
        <v>0</v>
      </c>
      <c r="BH188" s="134">
        <f>IF(N188="sníž. přenesená",J188,0)</f>
        <v>0</v>
      </c>
      <c r="BI188" s="134">
        <f>IF(N188="nulová",J188,0)</f>
        <v>0</v>
      </c>
      <c r="BJ188" s="15" t="s">
        <v>75</v>
      </c>
      <c r="BK188" s="134">
        <f>ROUND(I188*H188,2)</f>
        <v>0</v>
      </c>
      <c r="BL188" s="15" t="s">
        <v>118</v>
      </c>
      <c r="BM188" s="133" t="s">
        <v>211</v>
      </c>
    </row>
    <row r="189" spans="2:65" s="12" customFormat="1" x14ac:dyDescent="0.2">
      <c r="B189" s="135"/>
      <c r="D189" s="136" t="s">
        <v>120</v>
      </c>
      <c r="E189" s="137" t="s">
        <v>1</v>
      </c>
      <c r="F189" s="138" t="s">
        <v>212</v>
      </c>
      <c r="H189" s="139">
        <v>137.72</v>
      </c>
      <c r="L189" s="135"/>
      <c r="M189" s="140"/>
      <c r="T189" s="141"/>
      <c r="AT189" s="137" t="s">
        <v>120</v>
      </c>
      <c r="AU189" s="137" t="s">
        <v>77</v>
      </c>
      <c r="AV189" s="12" t="s">
        <v>77</v>
      </c>
      <c r="AW189" s="12" t="s">
        <v>27</v>
      </c>
      <c r="AX189" s="12" t="s">
        <v>70</v>
      </c>
      <c r="AY189" s="137" t="s">
        <v>112</v>
      </c>
    </row>
    <row r="190" spans="2:65" s="13" customFormat="1" x14ac:dyDescent="0.2">
      <c r="B190" s="142"/>
      <c r="D190" s="136" t="s">
        <v>120</v>
      </c>
      <c r="E190" s="143" t="s">
        <v>1</v>
      </c>
      <c r="F190" s="144" t="s">
        <v>122</v>
      </c>
      <c r="H190" s="145">
        <v>137.72</v>
      </c>
      <c r="L190" s="142"/>
      <c r="M190" s="146"/>
      <c r="T190" s="147"/>
      <c r="AT190" s="143" t="s">
        <v>120</v>
      </c>
      <c r="AU190" s="143" t="s">
        <v>77</v>
      </c>
      <c r="AV190" s="13" t="s">
        <v>118</v>
      </c>
      <c r="AW190" s="13" t="s">
        <v>27</v>
      </c>
      <c r="AX190" s="13" t="s">
        <v>75</v>
      </c>
      <c r="AY190" s="143" t="s">
        <v>112</v>
      </c>
    </row>
    <row r="191" spans="2:65" s="1" customFormat="1" ht="37.700000000000003" customHeight="1" x14ac:dyDescent="0.2">
      <c r="B191" s="27"/>
      <c r="C191" s="122" t="s">
        <v>213</v>
      </c>
      <c r="D191" s="122" t="s">
        <v>114</v>
      </c>
      <c r="E191" s="123" t="s">
        <v>214</v>
      </c>
      <c r="F191" s="124" t="s">
        <v>215</v>
      </c>
      <c r="G191" s="125" t="s">
        <v>117</v>
      </c>
      <c r="H191" s="126">
        <v>100</v>
      </c>
      <c r="I191" s="127">
        <v>0</v>
      </c>
      <c r="J191" s="127">
        <f>ROUND(I191*H191,2)</f>
        <v>0</v>
      </c>
      <c r="K191" s="128"/>
      <c r="L191" s="27"/>
      <c r="M191" s="129" t="s">
        <v>1</v>
      </c>
      <c r="N191" s="130" t="s">
        <v>35</v>
      </c>
      <c r="O191" s="131">
        <v>0</v>
      </c>
      <c r="P191" s="131">
        <f>O191*H191</f>
        <v>0</v>
      </c>
      <c r="Q191" s="131">
        <v>0</v>
      </c>
      <c r="R191" s="131">
        <f>Q191*H191</f>
        <v>0</v>
      </c>
      <c r="S191" s="131">
        <v>0</v>
      </c>
      <c r="T191" s="132">
        <f>S191*H191</f>
        <v>0</v>
      </c>
      <c r="AR191" s="133" t="s">
        <v>118</v>
      </c>
      <c r="AT191" s="133" t="s">
        <v>114</v>
      </c>
      <c r="AU191" s="133" t="s">
        <v>77</v>
      </c>
      <c r="AY191" s="15" t="s">
        <v>112</v>
      </c>
      <c r="BE191" s="134">
        <f>IF(N191="základní",J191,0)</f>
        <v>0</v>
      </c>
      <c r="BF191" s="134">
        <f>IF(N191="snížená",J191,0)</f>
        <v>0</v>
      </c>
      <c r="BG191" s="134">
        <f>IF(N191="zákl. přenesená",J191,0)</f>
        <v>0</v>
      </c>
      <c r="BH191" s="134">
        <f>IF(N191="sníž. přenesená",J191,0)</f>
        <v>0</v>
      </c>
      <c r="BI191" s="134">
        <f>IF(N191="nulová",J191,0)</f>
        <v>0</v>
      </c>
      <c r="BJ191" s="15" t="s">
        <v>75</v>
      </c>
      <c r="BK191" s="134">
        <f>ROUND(I191*H191,2)</f>
        <v>0</v>
      </c>
      <c r="BL191" s="15" t="s">
        <v>118</v>
      </c>
      <c r="BM191" s="133" t="s">
        <v>216</v>
      </c>
    </row>
    <row r="192" spans="2:65" s="1" customFormat="1" ht="24.2" customHeight="1" x14ac:dyDescent="0.2">
      <c r="B192" s="27"/>
      <c r="C192" s="122" t="s">
        <v>217</v>
      </c>
      <c r="D192" s="122" t="s">
        <v>114</v>
      </c>
      <c r="E192" s="123" t="s">
        <v>218</v>
      </c>
      <c r="F192" s="124" t="s">
        <v>219</v>
      </c>
      <c r="G192" s="125" t="s">
        <v>117</v>
      </c>
      <c r="H192" s="126">
        <v>100</v>
      </c>
      <c r="I192" s="127">
        <v>0</v>
      </c>
      <c r="J192" s="127">
        <f>ROUND(I192*H192,2)</f>
        <v>0</v>
      </c>
      <c r="K192" s="128"/>
      <c r="L192" s="27"/>
      <c r="M192" s="129" t="s">
        <v>1</v>
      </c>
      <c r="N192" s="130" t="s">
        <v>35</v>
      </c>
      <c r="O192" s="131">
        <v>0</v>
      </c>
      <c r="P192" s="131">
        <f>O192*H192</f>
        <v>0</v>
      </c>
      <c r="Q192" s="131">
        <v>0</v>
      </c>
      <c r="R192" s="131">
        <f>Q192*H192</f>
        <v>0</v>
      </c>
      <c r="S192" s="131">
        <v>0</v>
      </c>
      <c r="T192" s="132">
        <f>S192*H192</f>
        <v>0</v>
      </c>
      <c r="AR192" s="133" t="s">
        <v>118</v>
      </c>
      <c r="AT192" s="133" t="s">
        <v>114</v>
      </c>
      <c r="AU192" s="133" t="s">
        <v>77</v>
      </c>
      <c r="AY192" s="15" t="s">
        <v>112</v>
      </c>
      <c r="BE192" s="134">
        <f>IF(N192="základní",J192,0)</f>
        <v>0</v>
      </c>
      <c r="BF192" s="134">
        <f>IF(N192="snížená",J192,0)</f>
        <v>0</v>
      </c>
      <c r="BG192" s="134">
        <f>IF(N192="zákl. přenesená",J192,0)</f>
        <v>0</v>
      </c>
      <c r="BH192" s="134">
        <f>IF(N192="sníž. přenesená",J192,0)</f>
        <v>0</v>
      </c>
      <c r="BI192" s="134">
        <f>IF(N192="nulová",J192,0)</f>
        <v>0</v>
      </c>
      <c r="BJ192" s="15" t="s">
        <v>75</v>
      </c>
      <c r="BK192" s="134">
        <f>ROUND(I192*H192,2)</f>
        <v>0</v>
      </c>
      <c r="BL192" s="15" t="s">
        <v>118</v>
      </c>
      <c r="BM192" s="133" t="s">
        <v>220</v>
      </c>
    </row>
    <row r="193" spans="2:65" s="1" customFormat="1" ht="16.5" customHeight="1" x14ac:dyDescent="0.2">
      <c r="B193" s="27"/>
      <c r="C193" s="148" t="s">
        <v>7</v>
      </c>
      <c r="D193" s="148" t="s">
        <v>193</v>
      </c>
      <c r="E193" s="149" t="s">
        <v>221</v>
      </c>
      <c r="F193" s="150" t="s">
        <v>222</v>
      </c>
      <c r="G193" s="151" t="s">
        <v>223</v>
      </c>
      <c r="H193" s="152">
        <v>4</v>
      </c>
      <c r="I193" s="153">
        <v>0</v>
      </c>
      <c r="J193" s="153">
        <f>ROUND(I193*H193,2)</f>
        <v>0</v>
      </c>
      <c r="K193" s="154"/>
      <c r="L193" s="155"/>
      <c r="M193" s="156" t="s">
        <v>1</v>
      </c>
      <c r="N193" s="157" t="s">
        <v>35</v>
      </c>
      <c r="O193" s="131">
        <v>0</v>
      </c>
      <c r="P193" s="131">
        <f>O193*H193</f>
        <v>0</v>
      </c>
      <c r="Q193" s="131">
        <v>0</v>
      </c>
      <c r="R193" s="131">
        <f>Q193*H193</f>
        <v>0</v>
      </c>
      <c r="S193" s="131">
        <v>0</v>
      </c>
      <c r="T193" s="132">
        <f>S193*H193</f>
        <v>0</v>
      </c>
      <c r="AR193" s="133" t="s">
        <v>153</v>
      </c>
      <c r="AT193" s="133" t="s">
        <v>193</v>
      </c>
      <c r="AU193" s="133" t="s">
        <v>77</v>
      </c>
      <c r="AY193" s="15" t="s">
        <v>112</v>
      </c>
      <c r="BE193" s="134">
        <f>IF(N193="základní",J193,0)</f>
        <v>0</v>
      </c>
      <c r="BF193" s="134">
        <f>IF(N193="snížená",J193,0)</f>
        <v>0</v>
      </c>
      <c r="BG193" s="134">
        <f>IF(N193="zákl. přenesená",J193,0)</f>
        <v>0</v>
      </c>
      <c r="BH193" s="134">
        <f>IF(N193="sníž. přenesená",J193,0)</f>
        <v>0</v>
      </c>
      <c r="BI193" s="134">
        <f>IF(N193="nulová",J193,0)</f>
        <v>0</v>
      </c>
      <c r="BJ193" s="15" t="s">
        <v>75</v>
      </c>
      <c r="BK193" s="134">
        <f>ROUND(I193*H193,2)</f>
        <v>0</v>
      </c>
      <c r="BL193" s="15" t="s">
        <v>118</v>
      </c>
      <c r="BM193" s="133" t="s">
        <v>224</v>
      </c>
    </row>
    <row r="194" spans="2:65" s="1" customFormat="1" ht="21.75" customHeight="1" x14ac:dyDescent="0.2">
      <c r="B194" s="27"/>
      <c r="C194" s="122" t="s">
        <v>225</v>
      </c>
      <c r="D194" s="122" t="s">
        <v>114</v>
      </c>
      <c r="E194" s="123" t="s">
        <v>226</v>
      </c>
      <c r="F194" s="124" t="s">
        <v>227</v>
      </c>
      <c r="G194" s="125" t="s">
        <v>117</v>
      </c>
      <c r="H194" s="126">
        <v>100</v>
      </c>
      <c r="I194" s="127">
        <v>0</v>
      </c>
      <c r="J194" s="127">
        <f>ROUND(I194*H194,2)</f>
        <v>0</v>
      </c>
      <c r="K194" s="128"/>
      <c r="L194" s="27"/>
      <c r="M194" s="129" t="s">
        <v>1</v>
      </c>
      <c r="N194" s="130" t="s">
        <v>35</v>
      </c>
      <c r="O194" s="131">
        <v>0</v>
      </c>
      <c r="P194" s="131">
        <f>O194*H194</f>
        <v>0</v>
      </c>
      <c r="Q194" s="131">
        <v>0</v>
      </c>
      <c r="R194" s="131">
        <f>Q194*H194</f>
        <v>0</v>
      </c>
      <c r="S194" s="131">
        <v>0</v>
      </c>
      <c r="T194" s="132">
        <f>S194*H194</f>
        <v>0</v>
      </c>
      <c r="AR194" s="133" t="s">
        <v>118</v>
      </c>
      <c r="AT194" s="133" t="s">
        <v>114</v>
      </c>
      <c r="AU194" s="133" t="s">
        <v>77</v>
      </c>
      <c r="AY194" s="15" t="s">
        <v>112</v>
      </c>
      <c r="BE194" s="134">
        <f>IF(N194="základní",J194,0)</f>
        <v>0</v>
      </c>
      <c r="BF194" s="134">
        <f>IF(N194="snížená",J194,0)</f>
        <v>0</v>
      </c>
      <c r="BG194" s="134">
        <f>IF(N194="zákl. přenesená",J194,0)</f>
        <v>0</v>
      </c>
      <c r="BH194" s="134">
        <f>IF(N194="sníž. přenesená",J194,0)</f>
        <v>0</v>
      </c>
      <c r="BI194" s="134">
        <f>IF(N194="nulová",J194,0)</f>
        <v>0</v>
      </c>
      <c r="BJ194" s="15" t="s">
        <v>75</v>
      </c>
      <c r="BK194" s="134">
        <f>ROUND(I194*H194,2)</f>
        <v>0</v>
      </c>
      <c r="BL194" s="15" t="s">
        <v>118</v>
      </c>
      <c r="BM194" s="133" t="s">
        <v>228</v>
      </c>
    </row>
    <row r="195" spans="2:65" s="11" customFormat="1" ht="22.7" customHeight="1" x14ac:dyDescent="0.2">
      <c r="B195" s="111"/>
      <c r="D195" s="112" t="s">
        <v>69</v>
      </c>
      <c r="E195" s="120" t="s">
        <v>137</v>
      </c>
      <c r="F195" s="120" t="s">
        <v>229</v>
      </c>
      <c r="J195" s="121">
        <f>BK195</f>
        <v>0</v>
      </c>
      <c r="L195" s="111"/>
      <c r="M195" s="115"/>
      <c r="P195" s="116">
        <f>SUM(P196:P200)</f>
        <v>3.12</v>
      </c>
      <c r="R195" s="116">
        <f>SUM(R196:R200)</f>
        <v>0</v>
      </c>
      <c r="T195" s="117">
        <f>SUM(T196:T200)</f>
        <v>0</v>
      </c>
      <c r="AR195" s="112" t="s">
        <v>70</v>
      </c>
      <c r="AT195" s="118" t="s">
        <v>69</v>
      </c>
      <c r="AU195" s="118" t="s">
        <v>75</v>
      </c>
      <c r="AY195" s="112" t="s">
        <v>112</v>
      </c>
      <c r="BK195" s="119">
        <f>SUM(BK196:BK200)</f>
        <v>0</v>
      </c>
    </row>
    <row r="196" spans="2:65" s="1" customFormat="1" ht="21.75" customHeight="1" x14ac:dyDescent="0.2">
      <c r="B196" s="27"/>
      <c r="C196" s="122" t="s">
        <v>230</v>
      </c>
      <c r="D196" s="122" t="s">
        <v>114</v>
      </c>
      <c r="E196" s="123" t="s">
        <v>231</v>
      </c>
      <c r="F196" s="124" t="s">
        <v>232</v>
      </c>
      <c r="G196" s="125" t="s">
        <v>117</v>
      </c>
      <c r="H196" s="126">
        <v>6</v>
      </c>
      <c r="I196" s="127">
        <v>0</v>
      </c>
      <c r="J196" s="127">
        <f>ROUND(I196*H196,2)</f>
        <v>0</v>
      </c>
      <c r="K196" s="128"/>
      <c r="L196" s="27"/>
      <c r="M196" s="129" t="s">
        <v>1</v>
      </c>
      <c r="N196" s="130" t="s">
        <v>35</v>
      </c>
      <c r="O196" s="131">
        <v>0</v>
      </c>
      <c r="P196" s="131">
        <f>O196*H196</f>
        <v>0</v>
      </c>
      <c r="Q196" s="131">
        <v>0</v>
      </c>
      <c r="R196" s="131">
        <f>Q196*H196</f>
        <v>0</v>
      </c>
      <c r="S196" s="131">
        <v>0</v>
      </c>
      <c r="T196" s="132">
        <f>S196*H196</f>
        <v>0</v>
      </c>
      <c r="AR196" s="133" t="s">
        <v>118</v>
      </c>
      <c r="AT196" s="133" t="s">
        <v>114</v>
      </c>
      <c r="AU196" s="133" t="s">
        <v>77</v>
      </c>
      <c r="AY196" s="15" t="s">
        <v>112</v>
      </c>
      <c r="BE196" s="134">
        <f>IF(N196="základní",J196,0)</f>
        <v>0</v>
      </c>
      <c r="BF196" s="134">
        <f>IF(N196="snížená",J196,0)</f>
        <v>0</v>
      </c>
      <c r="BG196" s="134">
        <f>IF(N196="zákl. přenesená",J196,0)</f>
        <v>0</v>
      </c>
      <c r="BH196" s="134">
        <f>IF(N196="sníž. přenesená",J196,0)</f>
        <v>0</v>
      </c>
      <c r="BI196" s="134">
        <f>IF(N196="nulová",J196,0)</f>
        <v>0</v>
      </c>
      <c r="BJ196" s="15" t="s">
        <v>75</v>
      </c>
      <c r="BK196" s="134">
        <f>ROUND(I196*H196,2)</f>
        <v>0</v>
      </c>
      <c r="BL196" s="15" t="s">
        <v>118</v>
      </c>
      <c r="BM196" s="133" t="s">
        <v>233</v>
      </c>
    </row>
    <row r="197" spans="2:65" s="1" customFormat="1" ht="24.2" customHeight="1" x14ac:dyDescent="0.2">
      <c r="B197" s="27"/>
      <c r="C197" s="122" t="s">
        <v>234</v>
      </c>
      <c r="D197" s="122" t="s">
        <v>114</v>
      </c>
      <c r="E197" s="123" t="s">
        <v>235</v>
      </c>
      <c r="F197" s="124" t="s">
        <v>236</v>
      </c>
      <c r="G197" s="125" t="s">
        <v>117</v>
      </c>
      <c r="H197" s="126">
        <v>6</v>
      </c>
      <c r="I197" s="127">
        <v>0</v>
      </c>
      <c r="J197" s="127">
        <f>ROUND(I197*H197,2)</f>
        <v>0</v>
      </c>
      <c r="K197" s="128"/>
      <c r="L197" s="27"/>
      <c r="M197" s="129" t="s">
        <v>1</v>
      </c>
      <c r="N197" s="130" t="s">
        <v>35</v>
      </c>
      <c r="O197" s="131">
        <v>0</v>
      </c>
      <c r="P197" s="131">
        <f>O197*H197</f>
        <v>0</v>
      </c>
      <c r="Q197" s="131">
        <v>0</v>
      </c>
      <c r="R197" s="131">
        <f>Q197*H197</f>
        <v>0</v>
      </c>
      <c r="S197" s="131">
        <v>0</v>
      </c>
      <c r="T197" s="132">
        <f>S197*H197</f>
        <v>0</v>
      </c>
      <c r="AR197" s="133" t="s">
        <v>118</v>
      </c>
      <c r="AT197" s="133" t="s">
        <v>114</v>
      </c>
      <c r="AU197" s="133" t="s">
        <v>77</v>
      </c>
      <c r="AY197" s="15" t="s">
        <v>112</v>
      </c>
      <c r="BE197" s="134">
        <f>IF(N197="základní",J197,0)</f>
        <v>0</v>
      </c>
      <c r="BF197" s="134">
        <f>IF(N197="snížená",J197,0)</f>
        <v>0</v>
      </c>
      <c r="BG197" s="134">
        <f>IF(N197="zákl. přenesená",J197,0)</f>
        <v>0</v>
      </c>
      <c r="BH197" s="134">
        <f>IF(N197="sníž. přenesená",J197,0)</f>
        <v>0</v>
      </c>
      <c r="BI197" s="134">
        <f>IF(N197="nulová",J197,0)</f>
        <v>0</v>
      </c>
      <c r="BJ197" s="15" t="s">
        <v>75</v>
      </c>
      <c r="BK197" s="134">
        <f>ROUND(I197*H197,2)</f>
        <v>0</v>
      </c>
      <c r="BL197" s="15" t="s">
        <v>118</v>
      </c>
      <c r="BM197" s="133" t="s">
        <v>237</v>
      </c>
    </row>
    <row r="198" spans="2:65" s="1" customFormat="1" ht="33" customHeight="1" x14ac:dyDescent="0.2">
      <c r="B198" s="27"/>
      <c r="C198" s="122" t="s">
        <v>238</v>
      </c>
      <c r="D198" s="122" t="s">
        <v>114</v>
      </c>
      <c r="E198" s="123" t="s">
        <v>239</v>
      </c>
      <c r="F198" s="124" t="s">
        <v>240</v>
      </c>
      <c r="G198" s="125" t="s">
        <v>117</v>
      </c>
      <c r="H198" s="126">
        <v>6</v>
      </c>
      <c r="I198" s="127">
        <v>0</v>
      </c>
      <c r="J198" s="127">
        <f>ROUND(I198*H198,2)</f>
        <v>0</v>
      </c>
      <c r="K198" s="128"/>
      <c r="L198" s="27"/>
      <c r="M198" s="129" t="s">
        <v>1</v>
      </c>
      <c r="N198" s="130" t="s">
        <v>35</v>
      </c>
      <c r="O198" s="131">
        <v>0</v>
      </c>
      <c r="P198" s="131">
        <f>O198*H198</f>
        <v>0</v>
      </c>
      <c r="Q198" s="131">
        <v>0</v>
      </c>
      <c r="R198" s="131">
        <f>Q198*H198</f>
        <v>0</v>
      </c>
      <c r="S198" s="131">
        <v>0</v>
      </c>
      <c r="T198" s="132">
        <f>S198*H198</f>
        <v>0</v>
      </c>
      <c r="AR198" s="133" t="s">
        <v>118</v>
      </c>
      <c r="AT198" s="133" t="s">
        <v>114</v>
      </c>
      <c r="AU198" s="133" t="s">
        <v>77</v>
      </c>
      <c r="AY198" s="15" t="s">
        <v>112</v>
      </c>
      <c r="BE198" s="134">
        <f>IF(N198="základní",J198,0)</f>
        <v>0</v>
      </c>
      <c r="BF198" s="134">
        <f>IF(N198="snížená",J198,0)</f>
        <v>0</v>
      </c>
      <c r="BG198" s="134">
        <f>IF(N198="zákl. přenesená",J198,0)</f>
        <v>0</v>
      </c>
      <c r="BH198" s="134">
        <f>IF(N198="sníž. přenesená",J198,0)</f>
        <v>0</v>
      </c>
      <c r="BI198" s="134">
        <f>IF(N198="nulová",J198,0)</f>
        <v>0</v>
      </c>
      <c r="BJ198" s="15" t="s">
        <v>75</v>
      </c>
      <c r="BK198" s="134">
        <f>ROUND(I198*H198,2)</f>
        <v>0</v>
      </c>
      <c r="BL198" s="15" t="s">
        <v>118</v>
      </c>
      <c r="BM198" s="133" t="s">
        <v>241</v>
      </c>
    </row>
    <row r="199" spans="2:65" s="1" customFormat="1" ht="24.2" customHeight="1" x14ac:dyDescent="0.2">
      <c r="B199" s="27"/>
      <c r="C199" s="122" t="s">
        <v>242</v>
      </c>
      <c r="D199" s="122" t="s">
        <v>114</v>
      </c>
      <c r="E199" s="123" t="s">
        <v>243</v>
      </c>
      <c r="F199" s="124" t="s">
        <v>244</v>
      </c>
      <c r="G199" s="125" t="s">
        <v>117</v>
      </c>
      <c r="H199" s="126">
        <v>6</v>
      </c>
      <c r="I199" s="127">
        <v>0</v>
      </c>
      <c r="J199" s="127">
        <f>ROUND(I199*H199,2)</f>
        <v>0</v>
      </c>
      <c r="K199" s="128"/>
      <c r="L199" s="27"/>
      <c r="M199" s="129" t="s">
        <v>1</v>
      </c>
      <c r="N199" s="130" t="s">
        <v>35</v>
      </c>
      <c r="O199" s="131">
        <v>0</v>
      </c>
      <c r="P199" s="131">
        <f>O199*H199</f>
        <v>0</v>
      </c>
      <c r="Q199" s="131">
        <v>0</v>
      </c>
      <c r="R199" s="131">
        <f>Q199*H199</f>
        <v>0</v>
      </c>
      <c r="S199" s="131">
        <v>0</v>
      </c>
      <c r="T199" s="132">
        <f>S199*H199</f>
        <v>0</v>
      </c>
      <c r="AR199" s="133" t="s">
        <v>118</v>
      </c>
      <c r="AT199" s="133" t="s">
        <v>114</v>
      </c>
      <c r="AU199" s="133" t="s">
        <v>77</v>
      </c>
      <c r="AY199" s="15" t="s">
        <v>112</v>
      </c>
      <c r="BE199" s="134">
        <f>IF(N199="základní",J199,0)</f>
        <v>0</v>
      </c>
      <c r="BF199" s="134">
        <f>IF(N199="snížená",J199,0)</f>
        <v>0</v>
      </c>
      <c r="BG199" s="134">
        <f>IF(N199="zákl. přenesená",J199,0)</f>
        <v>0</v>
      </c>
      <c r="BH199" s="134">
        <f>IF(N199="sníž. přenesená",J199,0)</f>
        <v>0</v>
      </c>
      <c r="BI199" s="134">
        <f>IF(N199="nulová",J199,0)</f>
        <v>0</v>
      </c>
      <c r="BJ199" s="15" t="s">
        <v>75</v>
      </c>
      <c r="BK199" s="134">
        <f>ROUND(I199*H199,2)</f>
        <v>0</v>
      </c>
      <c r="BL199" s="15" t="s">
        <v>118</v>
      </c>
      <c r="BM199" s="133" t="s">
        <v>245</v>
      </c>
    </row>
    <row r="200" spans="2:65" s="1" customFormat="1" ht="27" customHeight="1" x14ac:dyDescent="0.2">
      <c r="B200" s="27"/>
      <c r="C200" s="122" t="s">
        <v>246</v>
      </c>
      <c r="D200" s="122" t="s">
        <v>114</v>
      </c>
      <c r="E200" s="123" t="s">
        <v>247</v>
      </c>
      <c r="F200" s="124" t="s">
        <v>477</v>
      </c>
      <c r="G200" s="125" t="s">
        <v>117</v>
      </c>
      <c r="H200" s="126">
        <v>5</v>
      </c>
      <c r="I200" s="127">
        <v>0</v>
      </c>
      <c r="J200" s="127">
        <f>ROUND(I200*H200,2)</f>
        <v>0</v>
      </c>
      <c r="K200" s="128"/>
      <c r="L200" s="27"/>
      <c r="M200" s="129" t="s">
        <v>1</v>
      </c>
      <c r="N200" s="130" t="s">
        <v>35</v>
      </c>
      <c r="O200" s="131">
        <v>0.624</v>
      </c>
      <c r="P200" s="131">
        <f>O200*H200</f>
        <v>3.12</v>
      </c>
      <c r="Q200" s="131">
        <v>0</v>
      </c>
      <c r="R200" s="131">
        <f>Q200*H200</f>
        <v>0</v>
      </c>
      <c r="S200" s="131">
        <v>0</v>
      </c>
      <c r="T200" s="132">
        <f>S200*H200</f>
        <v>0</v>
      </c>
      <c r="AR200" s="133" t="s">
        <v>118</v>
      </c>
      <c r="AT200" s="133" t="s">
        <v>114</v>
      </c>
      <c r="AU200" s="133" t="s">
        <v>77</v>
      </c>
      <c r="AY200" s="15" t="s">
        <v>112</v>
      </c>
      <c r="BE200" s="134">
        <f>IF(N200="základní",J200,0)</f>
        <v>0</v>
      </c>
      <c r="BF200" s="134">
        <f>IF(N200="snížená",J200,0)</f>
        <v>0</v>
      </c>
      <c r="BG200" s="134">
        <f>IF(N200="zákl. přenesená",J200,0)</f>
        <v>0</v>
      </c>
      <c r="BH200" s="134">
        <f>IF(N200="sníž. přenesená",J200,0)</f>
        <v>0</v>
      </c>
      <c r="BI200" s="134">
        <f>IF(N200="nulová",J200,0)</f>
        <v>0</v>
      </c>
      <c r="BJ200" s="15" t="s">
        <v>75</v>
      </c>
      <c r="BK200" s="134">
        <f>ROUND(I200*H200,2)</f>
        <v>0</v>
      </c>
      <c r="BL200" s="15" t="s">
        <v>118</v>
      </c>
      <c r="BM200" s="133" t="s">
        <v>248</v>
      </c>
    </row>
    <row r="201" spans="2:65" s="11" customFormat="1" ht="22.7" customHeight="1" x14ac:dyDescent="0.2">
      <c r="B201" s="111"/>
      <c r="D201" s="112" t="s">
        <v>69</v>
      </c>
      <c r="E201" s="120" t="s">
        <v>153</v>
      </c>
      <c r="F201" s="120" t="s">
        <v>249</v>
      </c>
      <c r="J201" s="121">
        <f>BK201</f>
        <v>0</v>
      </c>
      <c r="L201" s="111"/>
      <c r="M201" s="115"/>
      <c r="P201" s="116">
        <f>P202</f>
        <v>0</v>
      </c>
      <c r="R201" s="116">
        <f>R202</f>
        <v>0</v>
      </c>
      <c r="T201" s="117">
        <f>T202</f>
        <v>0</v>
      </c>
      <c r="AR201" s="112" t="s">
        <v>70</v>
      </c>
      <c r="AT201" s="118" t="s">
        <v>69</v>
      </c>
      <c r="AU201" s="118" t="s">
        <v>75</v>
      </c>
      <c r="AY201" s="112" t="s">
        <v>112</v>
      </c>
      <c r="BK201" s="119">
        <f>BK202</f>
        <v>0</v>
      </c>
    </row>
    <row r="202" spans="2:65" s="1" customFormat="1" ht="21.75" customHeight="1" x14ac:dyDescent="0.2">
      <c r="B202" s="27"/>
      <c r="C202" s="122" t="s">
        <v>250</v>
      </c>
      <c r="D202" s="122" t="s">
        <v>114</v>
      </c>
      <c r="E202" s="123" t="s">
        <v>251</v>
      </c>
      <c r="F202" s="124" t="s">
        <v>252</v>
      </c>
      <c r="G202" s="125" t="s">
        <v>134</v>
      </c>
      <c r="H202" s="126">
        <v>100</v>
      </c>
      <c r="I202" s="127">
        <v>0</v>
      </c>
      <c r="J202" s="127">
        <f>ROUND(I202*H202,2)</f>
        <v>0</v>
      </c>
      <c r="K202" s="128"/>
      <c r="L202" s="27"/>
      <c r="M202" s="129" t="s">
        <v>1</v>
      </c>
      <c r="N202" s="130" t="s">
        <v>35</v>
      </c>
      <c r="O202" s="131">
        <v>0</v>
      </c>
      <c r="P202" s="131">
        <f>O202*H202</f>
        <v>0</v>
      </c>
      <c r="Q202" s="131">
        <v>0</v>
      </c>
      <c r="R202" s="131">
        <f>Q202*H202</f>
        <v>0</v>
      </c>
      <c r="S202" s="131">
        <v>0</v>
      </c>
      <c r="T202" s="132">
        <f>S202*H202</f>
        <v>0</v>
      </c>
      <c r="AR202" s="133" t="s">
        <v>118</v>
      </c>
      <c r="AT202" s="133" t="s">
        <v>114</v>
      </c>
      <c r="AU202" s="133" t="s">
        <v>77</v>
      </c>
      <c r="AY202" s="15" t="s">
        <v>112</v>
      </c>
      <c r="BE202" s="134">
        <f>IF(N202="základní",J202,0)</f>
        <v>0</v>
      </c>
      <c r="BF202" s="134">
        <f>IF(N202="snížená",J202,0)</f>
        <v>0</v>
      </c>
      <c r="BG202" s="134">
        <f>IF(N202="zákl. přenesená",J202,0)</f>
        <v>0</v>
      </c>
      <c r="BH202" s="134">
        <f>IF(N202="sníž. přenesená",J202,0)</f>
        <v>0</v>
      </c>
      <c r="BI202" s="134">
        <f>IF(N202="nulová",J202,0)</f>
        <v>0</v>
      </c>
      <c r="BJ202" s="15" t="s">
        <v>75</v>
      </c>
      <c r="BK202" s="134">
        <f>ROUND(I202*H202,2)</f>
        <v>0</v>
      </c>
      <c r="BL202" s="15" t="s">
        <v>118</v>
      </c>
      <c r="BM202" s="133" t="s">
        <v>253</v>
      </c>
    </row>
    <row r="203" spans="2:65" s="11" customFormat="1" ht="22.7" customHeight="1" x14ac:dyDescent="0.2">
      <c r="B203" s="111"/>
      <c r="D203" s="112" t="s">
        <v>69</v>
      </c>
      <c r="E203" s="120" t="s">
        <v>158</v>
      </c>
      <c r="F203" s="120" t="s">
        <v>254</v>
      </c>
      <c r="J203" s="121">
        <f>BK203</f>
        <v>0</v>
      </c>
      <c r="L203" s="111"/>
      <c r="M203" s="115"/>
      <c r="P203" s="116">
        <f>SUM(P204:P208)</f>
        <v>3.8319999999999999</v>
      </c>
      <c r="R203" s="116">
        <f>SUM(R204:R208)</f>
        <v>6.4000000000000005E-4</v>
      </c>
      <c r="T203" s="117">
        <f>SUM(T204:T208)</f>
        <v>0</v>
      </c>
      <c r="AR203" s="112" t="s">
        <v>70</v>
      </c>
      <c r="AT203" s="118" t="s">
        <v>69</v>
      </c>
      <c r="AU203" s="118" t="s">
        <v>75</v>
      </c>
      <c r="AY203" s="112" t="s">
        <v>112</v>
      </c>
      <c r="BK203" s="119">
        <f>SUM(BK204:BK208)</f>
        <v>0</v>
      </c>
    </row>
    <row r="204" spans="2:65" s="1" customFormat="1" ht="33" customHeight="1" x14ac:dyDescent="0.2">
      <c r="B204" s="27"/>
      <c r="C204" s="122" t="s">
        <v>255</v>
      </c>
      <c r="D204" s="122" t="s">
        <v>114</v>
      </c>
      <c r="E204" s="123" t="s">
        <v>256</v>
      </c>
      <c r="F204" s="124" t="s">
        <v>257</v>
      </c>
      <c r="G204" s="125" t="s">
        <v>134</v>
      </c>
      <c r="H204" s="126">
        <v>6</v>
      </c>
      <c r="I204" s="127">
        <v>0</v>
      </c>
      <c r="J204" s="127">
        <f>ROUND(I204*H204,2)</f>
        <v>0</v>
      </c>
      <c r="K204" s="128"/>
      <c r="L204" s="27"/>
      <c r="M204" s="129" t="s">
        <v>1</v>
      </c>
      <c r="N204" s="130" t="s">
        <v>35</v>
      </c>
      <c r="O204" s="131">
        <v>0</v>
      </c>
      <c r="P204" s="131">
        <f>O204*H204</f>
        <v>0</v>
      </c>
      <c r="Q204" s="131">
        <v>0</v>
      </c>
      <c r="R204" s="131">
        <f>Q204*H204</f>
        <v>0</v>
      </c>
      <c r="S204" s="131">
        <v>0</v>
      </c>
      <c r="T204" s="132">
        <f>S204*H204</f>
        <v>0</v>
      </c>
      <c r="AR204" s="133" t="s">
        <v>118</v>
      </c>
      <c r="AT204" s="133" t="s">
        <v>114</v>
      </c>
      <c r="AU204" s="133" t="s">
        <v>77</v>
      </c>
      <c r="AY204" s="15" t="s">
        <v>112</v>
      </c>
      <c r="BE204" s="134">
        <f>IF(N204="základní",J204,0)</f>
        <v>0</v>
      </c>
      <c r="BF204" s="134">
        <f>IF(N204="snížená",J204,0)</f>
        <v>0</v>
      </c>
      <c r="BG204" s="134">
        <f>IF(N204="zákl. přenesená",J204,0)</f>
        <v>0</v>
      </c>
      <c r="BH204" s="134">
        <f>IF(N204="sníž. přenesená",J204,0)</f>
        <v>0</v>
      </c>
      <c r="BI204" s="134">
        <f>IF(N204="nulová",J204,0)</f>
        <v>0</v>
      </c>
      <c r="BJ204" s="15" t="s">
        <v>75</v>
      </c>
      <c r="BK204" s="134">
        <f>ROUND(I204*H204,2)</f>
        <v>0</v>
      </c>
      <c r="BL204" s="15" t="s">
        <v>118</v>
      </c>
      <c r="BM204" s="133" t="s">
        <v>258</v>
      </c>
    </row>
    <row r="205" spans="2:65" s="1" customFormat="1" ht="24.2" customHeight="1" x14ac:dyDescent="0.2">
      <c r="B205" s="27"/>
      <c r="C205" s="122" t="s">
        <v>259</v>
      </c>
      <c r="D205" s="122" t="s">
        <v>114</v>
      </c>
      <c r="E205" s="123" t="s">
        <v>260</v>
      </c>
      <c r="F205" s="124" t="s">
        <v>261</v>
      </c>
      <c r="G205" s="125" t="s">
        <v>134</v>
      </c>
      <c r="H205" s="126">
        <v>6</v>
      </c>
      <c r="I205" s="127">
        <v>0</v>
      </c>
      <c r="J205" s="127">
        <f>ROUND(I205*H205,2)</f>
        <v>0</v>
      </c>
      <c r="K205" s="128"/>
      <c r="L205" s="27"/>
      <c r="M205" s="129" t="s">
        <v>1</v>
      </c>
      <c r="N205" s="130" t="s">
        <v>35</v>
      </c>
      <c r="O205" s="131">
        <v>0</v>
      </c>
      <c r="P205" s="131">
        <f>O205*H205</f>
        <v>0</v>
      </c>
      <c r="Q205" s="131">
        <v>0</v>
      </c>
      <c r="R205" s="131">
        <f>Q205*H205</f>
        <v>0</v>
      </c>
      <c r="S205" s="131">
        <v>0</v>
      </c>
      <c r="T205" s="132">
        <f>S205*H205</f>
        <v>0</v>
      </c>
      <c r="AR205" s="133" t="s">
        <v>118</v>
      </c>
      <c r="AT205" s="133" t="s">
        <v>114</v>
      </c>
      <c r="AU205" s="133" t="s">
        <v>77</v>
      </c>
      <c r="AY205" s="15" t="s">
        <v>112</v>
      </c>
      <c r="BE205" s="134">
        <f>IF(N205="základní",J205,0)</f>
        <v>0</v>
      </c>
      <c r="BF205" s="134">
        <f>IF(N205="snížená",J205,0)</f>
        <v>0</v>
      </c>
      <c r="BG205" s="134">
        <f>IF(N205="zákl. přenesená",J205,0)</f>
        <v>0</v>
      </c>
      <c r="BH205" s="134">
        <f>IF(N205="sníž. přenesená",J205,0)</f>
        <v>0</v>
      </c>
      <c r="BI205" s="134">
        <f>IF(N205="nulová",J205,0)</f>
        <v>0</v>
      </c>
      <c r="BJ205" s="15" t="s">
        <v>75</v>
      </c>
      <c r="BK205" s="134">
        <f>ROUND(I205*H205,2)</f>
        <v>0</v>
      </c>
      <c r="BL205" s="15" t="s">
        <v>118</v>
      </c>
      <c r="BM205" s="133" t="s">
        <v>262</v>
      </c>
    </row>
    <row r="206" spans="2:65" s="1" customFormat="1" ht="24.2" customHeight="1" x14ac:dyDescent="0.2">
      <c r="B206" s="27"/>
      <c r="C206" s="122" t="s">
        <v>263</v>
      </c>
      <c r="D206" s="122" t="s">
        <v>114</v>
      </c>
      <c r="E206" s="123" t="s">
        <v>264</v>
      </c>
      <c r="F206" s="124" t="s">
        <v>265</v>
      </c>
      <c r="G206" s="125" t="s">
        <v>134</v>
      </c>
      <c r="H206" s="126">
        <v>8</v>
      </c>
      <c r="I206" s="127">
        <v>0</v>
      </c>
      <c r="J206" s="127">
        <f>ROUND(I206*H206,2)</f>
        <v>0</v>
      </c>
      <c r="K206" s="128"/>
      <c r="L206" s="27"/>
      <c r="M206" s="129" t="s">
        <v>1</v>
      </c>
      <c r="N206" s="130" t="s">
        <v>35</v>
      </c>
      <c r="O206" s="131">
        <v>0.47899999999999998</v>
      </c>
      <c r="P206" s="131">
        <f>O206*H206</f>
        <v>3.8319999999999999</v>
      </c>
      <c r="Q206" s="131">
        <v>8.0000000000000007E-5</v>
      </c>
      <c r="R206" s="131">
        <f>Q206*H206</f>
        <v>6.4000000000000005E-4</v>
      </c>
      <c r="S206" s="131">
        <v>0</v>
      </c>
      <c r="T206" s="132">
        <f>S206*H206</f>
        <v>0</v>
      </c>
      <c r="AR206" s="133" t="s">
        <v>118</v>
      </c>
      <c r="AT206" s="133" t="s">
        <v>114</v>
      </c>
      <c r="AU206" s="133" t="s">
        <v>77</v>
      </c>
      <c r="AY206" s="15" t="s">
        <v>112</v>
      </c>
      <c r="BE206" s="134">
        <f>IF(N206="základní",J206,0)</f>
        <v>0</v>
      </c>
      <c r="BF206" s="134">
        <f>IF(N206="snížená",J206,0)</f>
        <v>0</v>
      </c>
      <c r="BG206" s="134">
        <f>IF(N206="zákl. přenesená",J206,0)</f>
        <v>0</v>
      </c>
      <c r="BH206" s="134">
        <f>IF(N206="sníž. přenesená",J206,0)</f>
        <v>0</v>
      </c>
      <c r="BI206" s="134">
        <f>IF(N206="nulová",J206,0)</f>
        <v>0</v>
      </c>
      <c r="BJ206" s="15" t="s">
        <v>75</v>
      </c>
      <c r="BK206" s="134">
        <f>ROUND(I206*H206,2)</f>
        <v>0</v>
      </c>
      <c r="BL206" s="15" t="s">
        <v>118</v>
      </c>
      <c r="BM206" s="133" t="s">
        <v>266</v>
      </c>
    </row>
    <row r="207" spans="2:65" s="12" customFormat="1" x14ac:dyDescent="0.2">
      <c r="B207" s="135"/>
      <c r="D207" s="136" t="s">
        <v>120</v>
      </c>
      <c r="E207" s="137" t="s">
        <v>1</v>
      </c>
      <c r="F207" s="138" t="s">
        <v>267</v>
      </c>
      <c r="H207" s="139">
        <v>8</v>
      </c>
      <c r="L207" s="135"/>
      <c r="M207" s="140"/>
      <c r="T207" s="141"/>
      <c r="AT207" s="137" t="s">
        <v>120</v>
      </c>
      <c r="AU207" s="137" t="s">
        <v>77</v>
      </c>
      <c r="AV207" s="12" t="s">
        <v>77</v>
      </c>
      <c r="AW207" s="12" t="s">
        <v>27</v>
      </c>
      <c r="AX207" s="12" t="s">
        <v>70</v>
      </c>
      <c r="AY207" s="137" t="s">
        <v>112</v>
      </c>
    </row>
    <row r="208" spans="2:65" s="13" customFormat="1" x14ac:dyDescent="0.2">
      <c r="B208" s="142"/>
      <c r="D208" s="136" t="s">
        <v>120</v>
      </c>
      <c r="E208" s="143" t="s">
        <v>1</v>
      </c>
      <c r="F208" s="144" t="s">
        <v>122</v>
      </c>
      <c r="H208" s="145">
        <v>8</v>
      </c>
      <c r="L208" s="142"/>
      <c r="M208" s="146"/>
      <c r="T208" s="147"/>
      <c r="AT208" s="143" t="s">
        <v>120</v>
      </c>
      <c r="AU208" s="143" t="s">
        <v>77</v>
      </c>
      <c r="AV208" s="13" t="s">
        <v>118</v>
      </c>
      <c r="AW208" s="13" t="s">
        <v>27</v>
      </c>
      <c r="AX208" s="13" t="s">
        <v>75</v>
      </c>
      <c r="AY208" s="143" t="s">
        <v>112</v>
      </c>
    </row>
    <row r="209" spans="2:65" s="11" customFormat="1" ht="22.7" customHeight="1" x14ac:dyDescent="0.2">
      <c r="B209" s="111"/>
      <c r="D209" s="112" t="s">
        <v>69</v>
      </c>
      <c r="E209" s="120" t="s">
        <v>268</v>
      </c>
      <c r="F209" s="120" t="s">
        <v>269</v>
      </c>
      <c r="J209" s="121">
        <f>BK209</f>
        <v>0</v>
      </c>
      <c r="L209" s="111"/>
      <c r="M209" s="115"/>
      <c r="P209" s="116">
        <f>SUM(P210:P213)</f>
        <v>0</v>
      </c>
      <c r="R209" s="116">
        <f>SUM(R210:R213)</f>
        <v>0</v>
      </c>
      <c r="T209" s="117">
        <f>SUM(T210:T213)</f>
        <v>0</v>
      </c>
      <c r="AR209" s="112" t="s">
        <v>70</v>
      </c>
      <c r="AT209" s="118" t="s">
        <v>69</v>
      </c>
      <c r="AU209" s="118" t="s">
        <v>75</v>
      </c>
      <c r="AY209" s="112" t="s">
        <v>112</v>
      </c>
      <c r="BK209" s="119">
        <f>SUM(BK210:BK213)</f>
        <v>0</v>
      </c>
    </row>
    <row r="210" spans="2:65" s="1" customFormat="1" ht="21.75" customHeight="1" x14ac:dyDescent="0.2">
      <c r="B210" s="27"/>
      <c r="C210" s="122" t="s">
        <v>270</v>
      </c>
      <c r="D210" s="122" t="s">
        <v>114</v>
      </c>
      <c r="E210" s="123" t="s">
        <v>271</v>
      </c>
      <c r="F210" s="124" t="s">
        <v>272</v>
      </c>
      <c r="G210" s="125" t="s">
        <v>184</v>
      </c>
      <c r="H210" s="126">
        <v>5.0209999999999999</v>
      </c>
      <c r="I210" s="127">
        <v>0</v>
      </c>
      <c r="J210" s="127">
        <f>ROUND(I210*H210,2)</f>
        <v>0</v>
      </c>
      <c r="K210" s="128"/>
      <c r="L210" s="27"/>
      <c r="M210" s="129" t="s">
        <v>1</v>
      </c>
      <c r="N210" s="130" t="s">
        <v>35</v>
      </c>
      <c r="O210" s="131">
        <v>0</v>
      </c>
      <c r="P210" s="131">
        <f>O210*H210</f>
        <v>0</v>
      </c>
      <c r="Q210" s="131">
        <v>0</v>
      </c>
      <c r="R210" s="131">
        <f>Q210*H210</f>
        <v>0</v>
      </c>
      <c r="S210" s="131">
        <v>0</v>
      </c>
      <c r="T210" s="132">
        <f>S210*H210</f>
        <v>0</v>
      </c>
      <c r="AR210" s="133" t="s">
        <v>118</v>
      </c>
      <c r="AT210" s="133" t="s">
        <v>114</v>
      </c>
      <c r="AU210" s="133" t="s">
        <v>77</v>
      </c>
      <c r="AY210" s="15" t="s">
        <v>112</v>
      </c>
      <c r="BE210" s="134">
        <f>IF(N210="základní",J210,0)</f>
        <v>0</v>
      </c>
      <c r="BF210" s="134">
        <f>IF(N210="snížená",J210,0)</f>
        <v>0</v>
      </c>
      <c r="BG210" s="134">
        <f>IF(N210="zákl. přenesená",J210,0)</f>
        <v>0</v>
      </c>
      <c r="BH210" s="134">
        <f>IF(N210="sníž. přenesená",J210,0)</f>
        <v>0</v>
      </c>
      <c r="BI210" s="134">
        <f>IF(N210="nulová",J210,0)</f>
        <v>0</v>
      </c>
      <c r="BJ210" s="15" t="s">
        <v>75</v>
      </c>
      <c r="BK210" s="134">
        <f>ROUND(I210*H210,2)</f>
        <v>0</v>
      </c>
      <c r="BL210" s="15" t="s">
        <v>118</v>
      </c>
      <c r="BM210" s="133" t="s">
        <v>273</v>
      </c>
    </row>
    <row r="211" spans="2:65" s="1" customFormat="1" ht="24.2" customHeight="1" x14ac:dyDescent="0.2">
      <c r="B211" s="27"/>
      <c r="C211" s="122" t="s">
        <v>274</v>
      </c>
      <c r="D211" s="122" t="s">
        <v>114</v>
      </c>
      <c r="E211" s="123" t="s">
        <v>275</v>
      </c>
      <c r="F211" s="124" t="s">
        <v>276</v>
      </c>
      <c r="G211" s="125" t="s">
        <v>184</v>
      </c>
      <c r="H211" s="126">
        <v>50.21</v>
      </c>
      <c r="I211" s="127">
        <v>0</v>
      </c>
      <c r="J211" s="127">
        <f>ROUND(I211*H211,2)</f>
        <v>0</v>
      </c>
      <c r="K211" s="128"/>
      <c r="L211" s="27"/>
      <c r="M211" s="129" t="s">
        <v>1</v>
      </c>
      <c r="N211" s="130" t="s">
        <v>35</v>
      </c>
      <c r="O211" s="131">
        <v>0</v>
      </c>
      <c r="P211" s="131">
        <f>O211*H211</f>
        <v>0</v>
      </c>
      <c r="Q211" s="131">
        <v>0</v>
      </c>
      <c r="R211" s="131">
        <f>Q211*H211</f>
        <v>0</v>
      </c>
      <c r="S211" s="131">
        <v>0</v>
      </c>
      <c r="T211" s="132">
        <f>S211*H211</f>
        <v>0</v>
      </c>
      <c r="AR211" s="133" t="s">
        <v>118</v>
      </c>
      <c r="AT211" s="133" t="s">
        <v>114</v>
      </c>
      <c r="AU211" s="133" t="s">
        <v>77</v>
      </c>
      <c r="AY211" s="15" t="s">
        <v>112</v>
      </c>
      <c r="BE211" s="134">
        <f>IF(N211="základní",J211,0)</f>
        <v>0</v>
      </c>
      <c r="BF211" s="134">
        <f>IF(N211="snížená",J211,0)</f>
        <v>0</v>
      </c>
      <c r="BG211" s="134">
        <f>IF(N211="zákl. přenesená",J211,0)</f>
        <v>0</v>
      </c>
      <c r="BH211" s="134">
        <f>IF(N211="sníž. přenesená",J211,0)</f>
        <v>0</v>
      </c>
      <c r="BI211" s="134">
        <f>IF(N211="nulová",J211,0)</f>
        <v>0</v>
      </c>
      <c r="BJ211" s="15" t="s">
        <v>75</v>
      </c>
      <c r="BK211" s="134">
        <f>ROUND(I211*H211,2)</f>
        <v>0</v>
      </c>
      <c r="BL211" s="15" t="s">
        <v>118</v>
      </c>
      <c r="BM211" s="133" t="s">
        <v>277</v>
      </c>
    </row>
    <row r="212" spans="2:65" s="1" customFormat="1" ht="24.2" customHeight="1" x14ac:dyDescent="0.2">
      <c r="B212" s="27"/>
      <c r="C212" s="122" t="s">
        <v>278</v>
      </c>
      <c r="D212" s="122" t="s">
        <v>114</v>
      </c>
      <c r="E212" s="123" t="s">
        <v>279</v>
      </c>
      <c r="F212" s="124" t="s">
        <v>280</v>
      </c>
      <c r="G212" s="125" t="s">
        <v>184</v>
      </c>
      <c r="H212" s="126">
        <v>3.125</v>
      </c>
      <c r="I212" s="127">
        <v>0</v>
      </c>
      <c r="J212" s="127">
        <f>ROUND(I212*H212,2)</f>
        <v>0</v>
      </c>
      <c r="K212" s="128"/>
      <c r="L212" s="27"/>
      <c r="M212" s="129" t="s">
        <v>1</v>
      </c>
      <c r="N212" s="130" t="s">
        <v>35</v>
      </c>
      <c r="O212" s="131">
        <v>0</v>
      </c>
      <c r="P212" s="131">
        <f>O212*H212</f>
        <v>0</v>
      </c>
      <c r="Q212" s="131">
        <v>0</v>
      </c>
      <c r="R212" s="131">
        <f>Q212*H212</f>
        <v>0</v>
      </c>
      <c r="S212" s="131">
        <v>0</v>
      </c>
      <c r="T212" s="132">
        <f>S212*H212</f>
        <v>0</v>
      </c>
      <c r="AR212" s="133" t="s">
        <v>118</v>
      </c>
      <c r="AT212" s="133" t="s">
        <v>114</v>
      </c>
      <c r="AU212" s="133" t="s">
        <v>77</v>
      </c>
      <c r="AY212" s="15" t="s">
        <v>112</v>
      </c>
      <c r="BE212" s="134">
        <f>IF(N212="základní",J212,0)</f>
        <v>0</v>
      </c>
      <c r="BF212" s="134">
        <f>IF(N212="snížená",J212,0)</f>
        <v>0</v>
      </c>
      <c r="BG212" s="134">
        <f>IF(N212="zákl. přenesená",J212,0)</f>
        <v>0</v>
      </c>
      <c r="BH212" s="134">
        <f>IF(N212="sníž. přenesená",J212,0)</f>
        <v>0</v>
      </c>
      <c r="BI212" s="134">
        <f>IF(N212="nulová",J212,0)</f>
        <v>0</v>
      </c>
      <c r="BJ212" s="15" t="s">
        <v>75</v>
      </c>
      <c r="BK212" s="134">
        <f>ROUND(I212*H212,2)</f>
        <v>0</v>
      </c>
      <c r="BL212" s="15" t="s">
        <v>118</v>
      </c>
      <c r="BM212" s="133" t="s">
        <v>281</v>
      </c>
    </row>
    <row r="213" spans="2:65" s="1" customFormat="1" ht="33" customHeight="1" x14ac:dyDescent="0.2">
      <c r="B213" s="27"/>
      <c r="C213" s="122" t="s">
        <v>282</v>
      </c>
      <c r="D213" s="122" t="s">
        <v>114</v>
      </c>
      <c r="E213" s="123" t="s">
        <v>283</v>
      </c>
      <c r="F213" s="124" t="s">
        <v>284</v>
      </c>
      <c r="G213" s="125" t="s">
        <v>184</v>
      </c>
      <c r="H213" s="126">
        <v>1.8959999999999999</v>
      </c>
      <c r="I213" s="127">
        <v>0</v>
      </c>
      <c r="J213" s="127">
        <f>ROUND(I213*H213,2)</f>
        <v>0</v>
      </c>
      <c r="K213" s="128"/>
      <c r="L213" s="27"/>
      <c r="M213" s="129" t="s">
        <v>1</v>
      </c>
      <c r="N213" s="130" t="s">
        <v>35</v>
      </c>
      <c r="O213" s="131">
        <v>0</v>
      </c>
      <c r="P213" s="131">
        <f>O213*H213</f>
        <v>0</v>
      </c>
      <c r="Q213" s="131">
        <v>0</v>
      </c>
      <c r="R213" s="131">
        <f>Q213*H213</f>
        <v>0</v>
      </c>
      <c r="S213" s="131">
        <v>0</v>
      </c>
      <c r="T213" s="132">
        <f>S213*H213</f>
        <v>0</v>
      </c>
      <c r="AR213" s="133" t="s">
        <v>118</v>
      </c>
      <c r="AT213" s="133" t="s">
        <v>114</v>
      </c>
      <c r="AU213" s="133" t="s">
        <v>77</v>
      </c>
      <c r="AY213" s="15" t="s">
        <v>112</v>
      </c>
      <c r="BE213" s="134">
        <f>IF(N213="základní",J213,0)</f>
        <v>0</v>
      </c>
      <c r="BF213" s="134">
        <f>IF(N213="snížená",J213,0)</f>
        <v>0</v>
      </c>
      <c r="BG213" s="134">
        <f>IF(N213="zákl. přenesená",J213,0)</f>
        <v>0</v>
      </c>
      <c r="BH213" s="134">
        <f>IF(N213="sníž. přenesená",J213,0)</f>
        <v>0</v>
      </c>
      <c r="BI213" s="134">
        <f>IF(N213="nulová",J213,0)</f>
        <v>0</v>
      </c>
      <c r="BJ213" s="15" t="s">
        <v>75</v>
      </c>
      <c r="BK213" s="134">
        <f>ROUND(I213*H213,2)</f>
        <v>0</v>
      </c>
      <c r="BL213" s="15" t="s">
        <v>118</v>
      </c>
      <c r="BM213" s="133" t="s">
        <v>285</v>
      </c>
    </row>
    <row r="214" spans="2:65" s="11" customFormat="1" ht="22.7" customHeight="1" x14ac:dyDescent="0.2">
      <c r="B214" s="111"/>
      <c r="D214" s="112" t="s">
        <v>69</v>
      </c>
      <c r="E214" s="120" t="s">
        <v>286</v>
      </c>
      <c r="F214" s="120" t="s">
        <v>287</v>
      </c>
      <c r="J214" s="121">
        <f>BK214</f>
        <v>0</v>
      </c>
      <c r="L214" s="111"/>
      <c r="M214" s="115"/>
      <c r="P214" s="116">
        <f>SUM(P215:P216)</f>
        <v>0.66747999999999996</v>
      </c>
      <c r="R214" s="116">
        <f>SUM(R215:R216)</f>
        <v>0</v>
      </c>
      <c r="T214" s="117">
        <f>SUM(T215:T216)</f>
        <v>0</v>
      </c>
      <c r="AR214" s="112" t="s">
        <v>70</v>
      </c>
      <c r="AT214" s="118" t="s">
        <v>69</v>
      </c>
      <c r="AU214" s="118" t="s">
        <v>75</v>
      </c>
      <c r="AY214" s="112" t="s">
        <v>112</v>
      </c>
      <c r="BK214" s="119">
        <f>SUM(BK215:BK216)</f>
        <v>0</v>
      </c>
    </row>
    <row r="215" spans="2:65" s="1" customFormat="1" ht="33" customHeight="1" x14ac:dyDescent="0.2">
      <c r="B215" s="27"/>
      <c r="C215" s="122" t="s">
        <v>288</v>
      </c>
      <c r="D215" s="122" t="s">
        <v>114</v>
      </c>
      <c r="E215" s="123" t="s">
        <v>289</v>
      </c>
      <c r="F215" s="124" t="s">
        <v>290</v>
      </c>
      <c r="G215" s="125" t="s">
        <v>184</v>
      </c>
      <c r="H215" s="126">
        <v>5.0209999999999999</v>
      </c>
      <c r="I215" s="127">
        <v>0</v>
      </c>
      <c r="J215" s="127">
        <f>ROUND(I215*H215,2)</f>
        <v>0</v>
      </c>
      <c r="K215" s="128"/>
      <c r="L215" s="27"/>
      <c r="M215" s="129" t="s">
        <v>1</v>
      </c>
      <c r="N215" s="130" t="s">
        <v>35</v>
      </c>
      <c r="O215" s="131">
        <v>0</v>
      </c>
      <c r="P215" s="131">
        <f>O215*H215</f>
        <v>0</v>
      </c>
      <c r="Q215" s="131">
        <v>0</v>
      </c>
      <c r="R215" s="131">
        <f>Q215*H215</f>
        <v>0</v>
      </c>
      <c r="S215" s="131">
        <v>0</v>
      </c>
      <c r="T215" s="132">
        <f>S215*H215</f>
        <v>0</v>
      </c>
      <c r="AR215" s="133" t="s">
        <v>118</v>
      </c>
      <c r="AT215" s="133" t="s">
        <v>114</v>
      </c>
      <c r="AU215" s="133" t="s">
        <v>77</v>
      </c>
      <c r="AY215" s="15" t="s">
        <v>112</v>
      </c>
      <c r="BE215" s="134">
        <f>IF(N215="základní",J215,0)</f>
        <v>0</v>
      </c>
      <c r="BF215" s="134">
        <f>IF(N215="snížená",J215,0)</f>
        <v>0</v>
      </c>
      <c r="BG215" s="134">
        <f>IF(N215="zákl. přenesená",J215,0)</f>
        <v>0</v>
      </c>
      <c r="BH215" s="134">
        <f>IF(N215="sníž. přenesená",J215,0)</f>
        <v>0</v>
      </c>
      <c r="BI215" s="134">
        <f>IF(N215="nulová",J215,0)</f>
        <v>0</v>
      </c>
      <c r="BJ215" s="15" t="s">
        <v>75</v>
      </c>
      <c r="BK215" s="134">
        <f>ROUND(I215*H215,2)</f>
        <v>0</v>
      </c>
      <c r="BL215" s="15" t="s">
        <v>118</v>
      </c>
      <c r="BM215" s="133" t="s">
        <v>291</v>
      </c>
    </row>
    <row r="216" spans="2:65" s="1" customFormat="1" ht="24.2" customHeight="1" x14ac:dyDescent="0.2">
      <c r="B216" s="27"/>
      <c r="C216" s="122" t="s">
        <v>292</v>
      </c>
      <c r="D216" s="122" t="s">
        <v>114</v>
      </c>
      <c r="E216" s="123" t="s">
        <v>293</v>
      </c>
      <c r="F216" s="124" t="s">
        <v>294</v>
      </c>
      <c r="G216" s="125" t="s">
        <v>184</v>
      </c>
      <c r="H216" s="126">
        <v>0.45100000000000001</v>
      </c>
      <c r="I216" s="127">
        <v>0</v>
      </c>
      <c r="J216" s="127">
        <f>ROUND(I216*H216,2)</f>
        <v>0</v>
      </c>
      <c r="K216" s="128"/>
      <c r="L216" s="27"/>
      <c r="M216" s="129" t="s">
        <v>1</v>
      </c>
      <c r="N216" s="130" t="s">
        <v>35</v>
      </c>
      <c r="O216" s="131">
        <v>1.48</v>
      </c>
      <c r="P216" s="131">
        <f>O216*H216</f>
        <v>0.66747999999999996</v>
      </c>
      <c r="Q216" s="131">
        <v>0</v>
      </c>
      <c r="R216" s="131">
        <f>Q216*H216</f>
        <v>0</v>
      </c>
      <c r="S216" s="131">
        <v>0</v>
      </c>
      <c r="T216" s="132">
        <f>S216*H216</f>
        <v>0</v>
      </c>
      <c r="AR216" s="133" t="s">
        <v>198</v>
      </c>
      <c r="AT216" s="133" t="s">
        <v>114</v>
      </c>
      <c r="AU216" s="133" t="s">
        <v>77</v>
      </c>
      <c r="AY216" s="15" t="s">
        <v>112</v>
      </c>
      <c r="BE216" s="134">
        <f>IF(N216="základní",J216,0)</f>
        <v>0</v>
      </c>
      <c r="BF216" s="134">
        <f>IF(N216="snížená",J216,0)</f>
        <v>0</v>
      </c>
      <c r="BG216" s="134">
        <f>IF(N216="zákl. přenesená",J216,0)</f>
        <v>0</v>
      </c>
      <c r="BH216" s="134">
        <f>IF(N216="sníž. přenesená",J216,0)</f>
        <v>0</v>
      </c>
      <c r="BI216" s="134">
        <f>IF(N216="nulová",J216,0)</f>
        <v>0</v>
      </c>
      <c r="BJ216" s="15" t="s">
        <v>75</v>
      </c>
      <c r="BK216" s="134">
        <f>ROUND(I216*H216,2)</f>
        <v>0</v>
      </c>
      <c r="BL216" s="15" t="s">
        <v>198</v>
      </c>
      <c r="BM216" s="133" t="s">
        <v>295</v>
      </c>
    </row>
    <row r="217" spans="2:65" s="11" customFormat="1" ht="26.1" customHeight="1" x14ac:dyDescent="0.2">
      <c r="B217" s="111"/>
      <c r="D217" s="112" t="s">
        <v>69</v>
      </c>
      <c r="E217" s="113" t="s">
        <v>193</v>
      </c>
      <c r="F217" s="113" t="s">
        <v>296</v>
      </c>
      <c r="J217" s="114">
        <f>BK217</f>
        <v>0</v>
      </c>
      <c r="L217" s="111"/>
      <c r="M217" s="115"/>
      <c r="P217" s="116">
        <f>P218+SUM(P219:P223)</f>
        <v>72.743000000000009</v>
      </c>
      <c r="R217" s="116">
        <f>R218+SUM(R219:R223)</f>
        <v>0.78144999999999998</v>
      </c>
      <c r="T217" s="117">
        <f>T218+SUM(T219:T223)</f>
        <v>0</v>
      </c>
      <c r="AR217" s="112" t="s">
        <v>70</v>
      </c>
      <c r="AT217" s="118" t="s">
        <v>69</v>
      </c>
      <c r="AU217" s="118" t="s">
        <v>70</v>
      </c>
      <c r="AY217" s="112" t="s">
        <v>112</v>
      </c>
      <c r="BK217" s="119">
        <f>BK218+SUM(BK219:BK223)</f>
        <v>0</v>
      </c>
    </row>
    <row r="218" spans="2:65" s="1" customFormat="1" ht="44.25" customHeight="1" x14ac:dyDescent="0.2">
      <c r="B218" s="27"/>
      <c r="C218" s="122" t="s">
        <v>297</v>
      </c>
      <c r="D218" s="122" t="s">
        <v>114</v>
      </c>
      <c r="E218" s="123" t="s">
        <v>298</v>
      </c>
      <c r="F218" s="124" t="s">
        <v>299</v>
      </c>
      <c r="G218" s="125" t="s">
        <v>134</v>
      </c>
      <c r="H218" s="126">
        <v>104</v>
      </c>
      <c r="I218" s="127">
        <v>0</v>
      </c>
      <c r="J218" s="127">
        <f>ROUND(I218*H218,2)</f>
        <v>0</v>
      </c>
      <c r="K218" s="128"/>
      <c r="L218" s="27"/>
      <c r="M218" s="129" t="s">
        <v>1</v>
      </c>
      <c r="N218" s="130" t="s">
        <v>35</v>
      </c>
      <c r="O218" s="131">
        <v>0</v>
      </c>
      <c r="P218" s="131">
        <f>O218*H218</f>
        <v>0</v>
      </c>
      <c r="Q218" s="131">
        <v>0</v>
      </c>
      <c r="R218" s="131">
        <f>Q218*H218</f>
        <v>0</v>
      </c>
      <c r="S218" s="131">
        <v>0</v>
      </c>
      <c r="T218" s="132">
        <f>S218*H218</f>
        <v>0</v>
      </c>
      <c r="AR218" s="133" t="s">
        <v>300</v>
      </c>
      <c r="AT218" s="133" t="s">
        <v>114</v>
      </c>
      <c r="AU218" s="133" t="s">
        <v>75</v>
      </c>
      <c r="AY218" s="15" t="s">
        <v>112</v>
      </c>
      <c r="BE218" s="134">
        <f>IF(N218="základní",J218,0)</f>
        <v>0</v>
      </c>
      <c r="BF218" s="134">
        <f>IF(N218="snížená",J218,0)</f>
        <v>0</v>
      </c>
      <c r="BG218" s="134">
        <f>IF(N218="zákl. přenesená",J218,0)</f>
        <v>0</v>
      </c>
      <c r="BH218" s="134">
        <f>IF(N218="sníž. přenesená",J218,0)</f>
        <v>0</v>
      </c>
      <c r="BI218" s="134">
        <f>IF(N218="nulová",J218,0)</f>
        <v>0</v>
      </c>
      <c r="BJ218" s="15" t="s">
        <v>75</v>
      </c>
      <c r="BK218" s="134">
        <f>ROUND(I218*H218,2)</f>
        <v>0</v>
      </c>
      <c r="BL218" s="15" t="s">
        <v>300</v>
      </c>
      <c r="BM218" s="133" t="s">
        <v>301</v>
      </c>
    </row>
    <row r="219" spans="2:65" s="1" customFormat="1" ht="24.2" customHeight="1" x14ac:dyDescent="0.2">
      <c r="B219" s="27"/>
      <c r="C219" s="148" t="s">
        <v>302</v>
      </c>
      <c r="D219" s="148" t="s">
        <v>193</v>
      </c>
      <c r="E219" s="149" t="s">
        <v>303</v>
      </c>
      <c r="F219" s="150" t="s">
        <v>304</v>
      </c>
      <c r="G219" s="151" t="s">
        <v>134</v>
      </c>
      <c r="H219" s="152">
        <v>104</v>
      </c>
      <c r="I219" s="153">
        <v>0</v>
      </c>
      <c r="J219" s="153">
        <f>ROUND(I219*H219,2)</f>
        <v>0</v>
      </c>
      <c r="K219" s="154"/>
      <c r="L219" s="155"/>
      <c r="M219" s="156" t="s">
        <v>1</v>
      </c>
      <c r="N219" s="157" t="s">
        <v>35</v>
      </c>
      <c r="O219" s="131">
        <v>0</v>
      </c>
      <c r="P219" s="131">
        <f>O219*H219</f>
        <v>0</v>
      </c>
      <c r="Q219" s="131">
        <v>0</v>
      </c>
      <c r="R219" s="131">
        <f>Q219*H219</f>
        <v>0</v>
      </c>
      <c r="S219" s="131">
        <v>0</v>
      </c>
      <c r="T219" s="132">
        <f>S219*H219</f>
        <v>0</v>
      </c>
      <c r="AR219" s="133" t="s">
        <v>305</v>
      </c>
      <c r="AT219" s="133" t="s">
        <v>193</v>
      </c>
      <c r="AU219" s="133" t="s">
        <v>75</v>
      </c>
      <c r="AY219" s="15" t="s">
        <v>112</v>
      </c>
      <c r="BE219" s="134">
        <f>IF(N219="základní",J219,0)</f>
        <v>0</v>
      </c>
      <c r="BF219" s="134">
        <f>IF(N219="snížená",J219,0)</f>
        <v>0</v>
      </c>
      <c r="BG219" s="134">
        <f>IF(N219="zákl. přenesená",J219,0)</f>
        <v>0</v>
      </c>
      <c r="BH219" s="134">
        <f>IF(N219="sníž. přenesená",J219,0)</f>
        <v>0</v>
      </c>
      <c r="BI219" s="134">
        <f>IF(N219="nulová",J219,0)</f>
        <v>0</v>
      </c>
      <c r="BJ219" s="15" t="s">
        <v>75</v>
      </c>
      <c r="BK219" s="134">
        <f>ROUND(I219*H219,2)</f>
        <v>0</v>
      </c>
      <c r="BL219" s="15" t="s">
        <v>300</v>
      </c>
      <c r="BM219" s="133" t="s">
        <v>306</v>
      </c>
    </row>
    <row r="220" spans="2:65" s="1" customFormat="1" ht="16.5" customHeight="1" x14ac:dyDescent="0.2">
      <c r="B220" s="27"/>
      <c r="C220" s="148" t="s">
        <v>307</v>
      </c>
      <c r="D220" s="148" t="s">
        <v>193</v>
      </c>
      <c r="E220" s="149" t="s">
        <v>308</v>
      </c>
      <c r="F220" s="150" t="s">
        <v>309</v>
      </c>
      <c r="G220" s="151" t="s">
        <v>310</v>
      </c>
      <c r="H220" s="152">
        <v>5</v>
      </c>
      <c r="I220" s="153">
        <v>0</v>
      </c>
      <c r="J220" s="153">
        <f>ROUND(I220*H220,2)</f>
        <v>0</v>
      </c>
      <c r="K220" s="154"/>
      <c r="L220" s="155"/>
      <c r="M220" s="156" t="s">
        <v>1</v>
      </c>
      <c r="N220" s="157" t="s">
        <v>35</v>
      </c>
      <c r="O220" s="131">
        <v>0</v>
      </c>
      <c r="P220" s="131">
        <f>O220*H220</f>
        <v>0</v>
      </c>
      <c r="Q220" s="131">
        <v>0</v>
      </c>
      <c r="R220" s="131">
        <f>Q220*H220</f>
        <v>0</v>
      </c>
      <c r="S220" s="131">
        <v>0</v>
      </c>
      <c r="T220" s="132">
        <f>S220*H220</f>
        <v>0</v>
      </c>
      <c r="AR220" s="133" t="s">
        <v>305</v>
      </c>
      <c r="AT220" s="133" t="s">
        <v>193</v>
      </c>
      <c r="AU220" s="133" t="s">
        <v>75</v>
      </c>
      <c r="AY220" s="15" t="s">
        <v>112</v>
      </c>
      <c r="BE220" s="134">
        <f>IF(N220="základní",J220,0)</f>
        <v>0</v>
      </c>
      <c r="BF220" s="134">
        <f>IF(N220="snížená",J220,0)</f>
        <v>0</v>
      </c>
      <c r="BG220" s="134">
        <f>IF(N220="zákl. přenesená",J220,0)</f>
        <v>0</v>
      </c>
      <c r="BH220" s="134">
        <f>IF(N220="sníž. přenesená",J220,0)</f>
        <v>0</v>
      </c>
      <c r="BI220" s="134">
        <f>IF(N220="nulová",J220,0)</f>
        <v>0</v>
      </c>
      <c r="BJ220" s="15" t="s">
        <v>75</v>
      </c>
      <c r="BK220" s="134">
        <f>ROUND(I220*H220,2)</f>
        <v>0</v>
      </c>
      <c r="BL220" s="15" t="s">
        <v>300</v>
      </c>
      <c r="BM220" s="133" t="s">
        <v>311</v>
      </c>
    </row>
    <row r="221" spans="2:65" s="1" customFormat="1" ht="24.2" customHeight="1" x14ac:dyDescent="0.2">
      <c r="B221" s="27"/>
      <c r="C221" s="122" t="s">
        <v>312</v>
      </c>
      <c r="D221" s="122" t="s">
        <v>114</v>
      </c>
      <c r="E221" s="123" t="s">
        <v>313</v>
      </c>
      <c r="F221" s="124" t="s">
        <v>314</v>
      </c>
      <c r="G221" s="125" t="s">
        <v>310</v>
      </c>
      <c r="H221" s="126">
        <v>1</v>
      </c>
      <c r="I221" s="127">
        <v>0</v>
      </c>
      <c r="J221" s="127">
        <f>ROUND(I221*H221,2)</f>
        <v>0</v>
      </c>
      <c r="K221" s="128"/>
      <c r="L221" s="27"/>
      <c r="M221" s="129" t="s">
        <v>1</v>
      </c>
      <c r="N221" s="130" t="s">
        <v>35</v>
      </c>
      <c r="O221" s="131">
        <v>0</v>
      </c>
      <c r="P221" s="131">
        <f>O221*H221</f>
        <v>0</v>
      </c>
      <c r="Q221" s="131">
        <v>0</v>
      </c>
      <c r="R221" s="131">
        <f>Q221*H221</f>
        <v>0</v>
      </c>
      <c r="S221" s="131">
        <v>0</v>
      </c>
      <c r="T221" s="132">
        <f>S221*H221</f>
        <v>0</v>
      </c>
      <c r="AR221" s="133" t="s">
        <v>300</v>
      </c>
      <c r="AT221" s="133" t="s">
        <v>114</v>
      </c>
      <c r="AU221" s="133" t="s">
        <v>75</v>
      </c>
      <c r="AY221" s="15" t="s">
        <v>112</v>
      </c>
      <c r="BE221" s="134">
        <f>IF(N221="základní",J221,0)</f>
        <v>0</v>
      </c>
      <c r="BF221" s="134">
        <f>IF(N221="snížená",J221,0)</f>
        <v>0</v>
      </c>
      <c r="BG221" s="134">
        <f>IF(N221="zákl. přenesená",J221,0)</f>
        <v>0</v>
      </c>
      <c r="BH221" s="134">
        <f>IF(N221="sníž. přenesená",J221,0)</f>
        <v>0</v>
      </c>
      <c r="BI221" s="134">
        <f>IF(N221="nulová",J221,0)</f>
        <v>0</v>
      </c>
      <c r="BJ221" s="15" t="s">
        <v>75</v>
      </c>
      <c r="BK221" s="134">
        <f>ROUND(I221*H221,2)</f>
        <v>0</v>
      </c>
      <c r="BL221" s="15" t="s">
        <v>300</v>
      </c>
      <c r="BM221" s="133" t="s">
        <v>315</v>
      </c>
    </row>
    <row r="222" spans="2:65" s="1" customFormat="1" ht="24.2" customHeight="1" x14ac:dyDescent="0.2">
      <c r="B222" s="27"/>
      <c r="C222" s="122" t="s">
        <v>316</v>
      </c>
      <c r="D222" s="122" t="s">
        <v>114</v>
      </c>
      <c r="E222" s="123" t="s">
        <v>317</v>
      </c>
      <c r="F222" s="124" t="s">
        <v>318</v>
      </c>
      <c r="G222" s="125" t="s">
        <v>319</v>
      </c>
      <c r="H222" s="126">
        <v>4</v>
      </c>
      <c r="I222" s="127">
        <v>0</v>
      </c>
      <c r="J222" s="127">
        <f>ROUND(I222*H222,2)</f>
        <v>0</v>
      </c>
      <c r="K222" s="128"/>
      <c r="L222" s="27"/>
      <c r="M222" s="129" t="s">
        <v>1</v>
      </c>
      <c r="N222" s="130" t="s">
        <v>35</v>
      </c>
      <c r="O222" s="131">
        <v>0</v>
      </c>
      <c r="P222" s="131">
        <f>O222*H222</f>
        <v>0</v>
      </c>
      <c r="Q222" s="131">
        <v>0</v>
      </c>
      <c r="R222" s="131">
        <f>Q222*H222</f>
        <v>0</v>
      </c>
      <c r="S222" s="131">
        <v>0</v>
      </c>
      <c r="T222" s="132">
        <f>S222*H222</f>
        <v>0</v>
      </c>
      <c r="AR222" s="133" t="s">
        <v>300</v>
      </c>
      <c r="AT222" s="133" t="s">
        <v>114</v>
      </c>
      <c r="AU222" s="133" t="s">
        <v>75</v>
      </c>
      <c r="AY222" s="15" t="s">
        <v>112</v>
      </c>
      <c r="BE222" s="134">
        <f>IF(N222="základní",J222,0)</f>
        <v>0</v>
      </c>
      <c r="BF222" s="134">
        <f>IF(N222="snížená",J222,0)</f>
        <v>0</v>
      </c>
      <c r="BG222" s="134">
        <f>IF(N222="zákl. přenesená",J222,0)</f>
        <v>0</v>
      </c>
      <c r="BH222" s="134">
        <f>IF(N222="sníž. přenesená",J222,0)</f>
        <v>0</v>
      </c>
      <c r="BI222" s="134">
        <f>IF(N222="nulová",J222,0)</f>
        <v>0</v>
      </c>
      <c r="BJ222" s="15" t="s">
        <v>75</v>
      </c>
      <c r="BK222" s="134">
        <f>ROUND(I222*H222,2)</f>
        <v>0</v>
      </c>
      <c r="BL222" s="15" t="s">
        <v>300</v>
      </c>
      <c r="BM222" s="133" t="s">
        <v>320</v>
      </c>
    </row>
    <row r="223" spans="2:65" s="11" customFormat="1" ht="22.7" customHeight="1" x14ac:dyDescent="0.2">
      <c r="B223" s="111"/>
      <c r="D223" s="112" t="s">
        <v>69</v>
      </c>
      <c r="E223" s="120" t="s">
        <v>321</v>
      </c>
      <c r="F223" s="120" t="s">
        <v>322</v>
      </c>
      <c r="J223" s="121">
        <f>BK223</f>
        <v>0</v>
      </c>
      <c r="L223" s="111"/>
      <c r="M223" s="115"/>
      <c r="P223" s="116">
        <f>SUM(P224:P246)</f>
        <v>72.743000000000009</v>
      </c>
      <c r="R223" s="116">
        <f>SUM(R224:R246)</f>
        <v>0.78144999999999998</v>
      </c>
      <c r="T223" s="117">
        <f>SUM(T224:T246)</f>
        <v>0</v>
      </c>
      <c r="AR223" s="112" t="s">
        <v>70</v>
      </c>
      <c r="AT223" s="118" t="s">
        <v>69</v>
      </c>
      <c r="AU223" s="118" t="s">
        <v>75</v>
      </c>
      <c r="AY223" s="112" t="s">
        <v>112</v>
      </c>
      <c r="BK223" s="119">
        <f>SUM(BK224:BK246)</f>
        <v>0</v>
      </c>
    </row>
    <row r="224" spans="2:65" s="1" customFormat="1" ht="24.2" customHeight="1" x14ac:dyDescent="0.2">
      <c r="B224" s="27"/>
      <c r="C224" s="122" t="s">
        <v>323</v>
      </c>
      <c r="D224" s="122" t="s">
        <v>114</v>
      </c>
      <c r="E224" s="123" t="s">
        <v>324</v>
      </c>
      <c r="F224" s="124" t="s">
        <v>325</v>
      </c>
      <c r="G224" s="125" t="s">
        <v>310</v>
      </c>
      <c r="H224" s="126">
        <v>8</v>
      </c>
      <c r="I224" s="127">
        <v>0</v>
      </c>
      <c r="J224" s="127">
        <f t="shared" ref="J224:J246" si="0">ROUND(I224*H224,2)</f>
        <v>0</v>
      </c>
      <c r="K224" s="128"/>
      <c r="L224" s="27"/>
      <c r="M224" s="129" t="s">
        <v>1</v>
      </c>
      <c r="N224" s="130" t="s">
        <v>35</v>
      </c>
      <c r="O224" s="131">
        <v>1.28</v>
      </c>
      <c r="P224" s="131">
        <f t="shared" ref="P224:P246" si="1">O224*H224</f>
        <v>10.24</v>
      </c>
      <c r="Q224" s="131">
        <v>5.2999999999999998E-4</v>
      </c>
      <c r="R224" s="131">
        <f t="shared" ref="R224:R246" si="2">Q224*H224</f>
        <v>4.2399999999999998E-3</v>
      </c>
      <c r="S224" s="131">
        <v>0</v>
      </c>
      <c r="T224" s="132">
        <f t="shared" ref="T224:T246" si="3">S224*H224</f>
        <v>0</v>
      </c>
      <c r="AR224" s="133" t="s">
        <v>300</v>
      </c>
      <c r="AT224" s="133" t="s">
        <v>114</v>
      </c>
      <c r="AU224" s="133" t="s">
        <v>77</v>
      </c>
      <c r="AY224" s="15" t="s">
        <v>112</v>
      </c>
      <c r="BE224" s="134">
        <f t="shared" ref="BE224:BE246" si="4">IF(N224="základní",J224,0)</f>
        <v>0</v>
      </c>
      <c r="BF224" s="134">
        <f t="shared" ref="BF224:BF246" si="5">IF(N224="snížená",J224,0)</f>
        <v>0</v>
      </c>
      <c r="BG224" s="134">
        <f t="shared" ref="BG224:BG246" si="6">IF(N224="zákl. přenesená",J224,0)</f>
        <v>0</v>
      </c>
      <c r="BH224" s="134">
        <f t="shared" ref="BH224:BH246" si="7">IF(N224="sníž. přenesená",J224,0)</f>
        <v>0</v>
      </c>
      <c r="BI224" s="134">
        <f t="shared" ref="BI224:BI246" si="8">IF(N224="nulová",J224,0)</f>
        <v>0</v>
      </c>
      <c r="BJ224" s="15" t="s">
        <v>75</v>
      </c>
      <c r="BK224" s="134">
        <f t="shared" ref="BK224:BK246" si="9">ROUND(I224*H224,2)</f>
        <v>0</v>
      </c>
      <c r="BL224" s="15" t="s">
        <v>300</v>
      </c>
      <c r="BM224" s="133" t="s">
        <v>326</v>
      </c>
    </row>
    <row r="225" spans="2:65" s="1" customFormat="1" ht="16.5" customHeight="1" x14ac:dyDescent="0.2">
      <c r="B225" s="27"/>
      <c r="C225" s="122" t="s">
        <v>327</v>
      </c>
      <c r="D225" s="122" t="s">
        <v>114</v>
      </c>
      <c r="E225" s="123" t="s">
        <v>328</v>
      </c>
      <c r="F225" s="124" t="s">
        <v>329</v>
      </c>
      <c r="G225" s="125" t="s">
        <v>310</v>
      </c>
      <c r="H225" s="126">
        <v>4</v>
      </c>
      <c r="I225" s="127">
        <v>0</v>
      </c>
      <c r="J225" s="127">
        <f t="shared" si="0"/>
        <v>0</v>
      </c>
      <c r="K225" s="128"/>
      <c r="L225" s="27"/>
      <c r="M225" s="129" t="s">
        <v>1</v>
      </c>
      <c r="N225" s="130" t="s">
        <v>35</v>
      </c>
      <c r="O225" s="131">
        <v>0.26100000000000001</v>
      </c>
      <c r="P225" s="131">
        <f t="shared" si="1"/>
        <v>1.044</v>
      </c>
      <c r="Q225" s="131">
        <v>0</v>
      </c>
      <c r="R225" s="131">
        <f t="shared" si="2"/>
        <v>0</v>
      </c>
      <c r="S225" s="131">
        <v>0</v>
      </c>
      <c r="T225" s="132">
        <f t="shared" si="3"/>
        <v>0</v>
      </c>
      <c r="AR225" s="133" t="s">
        <v>300</v>
      </c>
      <c r="AT225" s="133" t="s">
        <v>114</v>
      </c>
      <c r="AU225" s="133" t="s">
        <v>77</v>
      </c>
      <c r="AY225" s="15" t="s">
        <v>112</v>
      </c>
      <c r="BE225" s="134">
        <f t="shared" si="4"/>
        <v>0</v>
      </c>
      <c r="BF225" s="134">
        <f t="shared" si="5"/>
        <v>0</v>
      </c>
      <c r="BG225" s="134">
        <f t="shared" si="6"/>
        <v>0</v>
      </c>
      <c r="BH225" s="134">
        <f t="shared" si="7"/>
        <v>0</v>
      </c>
      <c r="BI225" s="134">
        <f t="shared" si="8"/>
        <v>0</v>
      </c>
      <c r="BJ225" s="15" t="s">
        <v>75</v>
      </c>
      <c r="BK225" s="134">
        <f t="shared" si="9"/>
        <v>0</v>
      </c>
      <c r="BL225" s="15" t="s">
        <v>300</v>
      </c>
      <c r="BM225" s="133" t="s">
        <v>330</v>
      </c>
    </row>
    <row r="226" spans="2:65" s="1" customFormat="1" ht="24.2" customHeight="1" x14ac:dyDescent="0.2">
      <c r="B226" s="27"/>
      <c r="C226" s="122" t="s">
        <v>331</v>
      </c>
      <c r="D226" s="122" t="s">
        <v>114</v>
      </c>
      <c r="E226" s="123" t="s">
        <v>332</v>
      </c>
      <c r="F226" s="124" t="s">
        <v>333</v>
      </c>
      <c r="G226" s="125" t="s">
        <v>310</v>
      </c>
      <c r="H226" s="126">
        <v>20</v>
      </c>
      <c r="I226" s="127">
        <v>0</v>
      </c>
      <c r="J226" s="127">
        <f t="shared" si="0"/>
        <v>0</v>
      </c>
      <c r="K226" s="128"/>
      <c r="L226" s="27"/>
      <c r="M226" s="129" t="s">
        <v>1</v>
      </c>
      <c r="N226" s="130" t="s">
        <v>35</v>
      </c>
      <c r="O226" s="131">
        <v>0</v>
      </c>
      <c r="P226" s="131">
        <f t="shared" si="1"/>
        <v>0</v>
      </c>
      <c r="Q226" s="131">
        <v>0</v>
      </c>
      <c r="R226" s="131">
        <f t="shared" si="2"/>
        <v>0</v>
      </c>
      <c r="S226" s="131">
        <v>0</v>
      </c>
      <c r="T226" s="132">
        <f t="shared" si="3"/>
        <v>0</v>
      </c>
      <c r="AR226" s="133" t="s">
        <v>300</v>
      </c>
      <c r="AT226" s="133" t="s">
        <v>114</v>
      </c>
      <c r="AU226" s="133" t="s">
        <v>77</v>
      </c>
      <c r="AY226" s="15" t="s">
        <v>112</v>
      </c>
      <c r="BE226" s="134">
        <f t="shared" si="4"/>
        <v>0</v>
      </c>
      <c r="BF226" s="134">
        <f t="shared" si="5"/>
        <v>0</v>
      </c>
      <c r="BG226" s="134">
        <f t="shared" si="6"/>
        <v>0</v>
      </c>
      <c r="BH226" s="134">
        <f t="shared" si="7"/>
        <v>0</v>
      </c>
      <c r="BI226" s="134">
        <f t="shared" si="8"/>
        <v>0</v>
      </c>
      <c r="BJ226" s="15" t="s">
        <v>75</v>
      </c>
      <c r="BK226" s="134">
        <f t="shared" si="9"/>
        <v>0</v>
      </c>
      <c r="BL226" s="15" t="s">
        <v>300</v>
      </c>
      <c r="BM226" s="133" t="s">
        <v>334</v>
      </c>
    </row>
    <row r="227" spans="2:65" s="1" customFormat="1" ht="21.75" customHeight="1" x14ac:dyDescent="0.2">
      <c r="B227" s="27"/>
      <c r="C227" s="122" t="s">
        <v>335</v>
      </c>
      <c r="D227" s="122" t="s">
        <v>114</v>
      </c>
      <c r="E227" s="123" t="s">
        <v>336</v>
      </c>
      <c r="F227" s="124" t="s">
        <v>337</v>
      </c>
      <c r="G227" s="125" t="s">
        <v>310</v>
      </c>
      <c r="H227" s="126">
        <v>4</v>
      </c>
      <c r="I227" s="127">
        <v>0</v>
      </c>
      <c r="J227" s="127">
        <f t="shared" si="0"/>
        <v>0</v>
      </c>
      <c r="K227" s="128"/>
      <c r="L227" s="27"/>
      <c r="M227" s="129" t="s">
        <v>1</v>
      </c>
      <c r="N227" s="130" t="s">
        <v>35</v>
      </c>
      <c r="O227" s="131">
        <v>0.498</v>
      </c>
      <c r="P227" s="131">
        <f t="shared" si="1"/>
        <v>1.992</v>
      </c>
      <c r="Q227" s="131">
        <v>1.6000000000000001E-4</v>
      </c>
      <c r="R227" s="131">
        <f t="shared" si="2"/>
        <v>6.4000000000000005E-4</v>
      </c>
      <c r="S227" s="131">
        <v>0</v>
      </c>
      <c r="T227" s="132">
        <f t="shared" si="3"/>
        <v>0</v>
      </c>
      <c r="AR227" s="133" t="s">
        <v>300</v>
      </c>
      <c r="AT227" s="133" t="s">
        <v>114</v>
      </c>
      <c r="AU227" s="133" t="s">
        <v>77</v>
      </c>
      <c r="AY227" s="15" t="s">
        <v>112</v>
      </c>
      <c r="BE227" s="134">
        <f t="shared" si="4"/>
        <v>0</v>
      </c>
      <c r="BF227" s="134">
        <f t="shared" si="5"/>
        <v>0</v>
      </c>
      <c r="BG227" s="134">
        <f t="shared" si="6"/>
        <v>0</v>
      </c>
      <c r="BH227" s="134">
        <f t="shared" si="7"/>
        <v>0</v>
      </c>
      <c r="BI227" s="134">
        <f t="shared" si="8"/>
        <v>0</v>
      </c>
      <c r="BJ227" s="15" t="s">
        <v>75</v>
      </c>
      <c r="BK227" s="134">
        <f t="shared" si="9"/>
        <v>0</v>
      </c>
      <c r="BL227" s="15" t="s">
        <v>300</v>
      </c>
      <c r="BM227" s="133" t="s">
        <v>338</v>
      </c>
    </row>
    <row r="228" spans="2:65" s="1" customFormat="1" ht="27.75" customHeight="1" x14ac:dyDescent="0.2">
      <c r="B228" s="27"/>
      <c r="C228" s="122" t="s">
        <v>339</v>
      </c>
      <c r="D228" s="122" t="s">
        <v>114</v>
      </c>
      <c r="E228" s="123" t="s">
        <v>340</v>
      </c>
      <c r="F228" s="124" t="s">
        <v>470</v>
      </c>
      <c r="G228" s="125" t="s">
        <v>319</v>
      </c>
      <c r="H228" s="126">
        <v>1</v>
      </c>
      <c r="I228" s="127">
        <v>0</v>
      </c>
      <c r="J228" s="127">
        <f t="shared" si="0"/>
        <v>0</v>
      </c>
      <c r="K228" s="128"/>
      <c r="L228" s="27"/>
      <c r="M228" s="129" t="s">
        <v>1</v>
      </c>
      <c r="N228" s="130" t="s">
        <v>35</v>
      </c>
      <c r="O228" s="131">
        <v>0</v>
      </c>
      <c r="P228" s="131">
        <f t="shared" si="1"/>
        <v>0</v>
      </c>
      <c r="Q228" s="131">
        <v>0</v>
      </c>
      <c r="R228" s="131">
        <f t="shared" si="2"/>
        <v>0</v>
      </c>
      <c r="S228" s="131">
        <v>0</v>
      </c>
      <c r="T228" s="132">
        <f t="shared" si="3"/>
        <v>0</v>
      </c>
      <c r="AR228" s="133" t="s">
        <v>300</v>
      </c>
      <c r="AT228" s="133" t="s">
        <v>114</v>
      </c>
      <c r="AU228" s="133" t="s">
        <v>77</v>
      </c>
      <c r="AY228" s="15" t="s">
        <v>112</v>
      </c>
      <c r="BE228" s="134">
        <f t="shared" si="4"/>
        <v>0</v>
      </c>
      <c r="BF228" s="134">
        <f t="shared" si="5"/>
        <v>0</v>
      </c>
      <c r="BG228" s="134">
        <f t="shared" si="6"/>
        <v>0</v>
      </c>
      <c r="BH228" s="134">
        <f t="shared" si="7"/>
        <v>0</v>
      </c>
      <c r="BI228" s="134">
        <f t="shared" si="8"/>
        <v>0</v>
      </c>
      <c r="BJ228" s="15" t="s">
        <v>75</v>
      </c>
      <c r="BK228" s="134">
        <f t="shared" si="9"/>
        <v>0</v>
      </c>
      <c r="BL228" s="15" t="s">
        <v>300</v>
      </c>
      <c r="BM228" s="133" t="s">
        <v>341</v>
      </c>
    </row>
    <row r="229" spans="2:65" s="1" customFormat="1" ht="24.2" customHeight="1" x14ac:dyDescent="0.2">
      <c r="B229" s="27"/>
      <c r="C229" s="122" t="s">
        <v>342</v>
      </c>
      <c r="D229" s="122" t="s">
        <v>114</v>
      </c>
      <c r="E229" s="123" t="s">
        <v>343</v>
      </c>
      <c r="F229" s="124" t="s">
        <v>344</v>
      </c>
      <c r="G229" s="125" t="s">
        <v>345</v>
      </c>
      <c r="H229" s="126">
        <v>1</v>
      </c>
      <c r="I229" s="127">
        <v>0</v>
      </c>
      <c r="J229" s="127">
        <f t="shared" si="0"/>
        <v>0</v>
      </c>
      <c r="K229" s="128"/>
      <c r="L229" s="27"/>
      <c r="M229" s="129" t="s">
        <v>1</v>
      </c>
      <c r="N229" s="130" t="s">
        <v>35</v>
      </c>
      <c r="O229" s="131">
        <v>0</v>
      </c>
      <c r="P229" s="131">
        <f t="shared" si="1"/>
        <v>0</v>
      </c>
      <c r="Q229" s="131">
        <v>0</v>
      </c>
      <c r="R229" s="131">
        <f t="shared" si="2"/>
        <v>0</v>
      </c>
      <c r="S229" s="131">
        <v>0</v>
      </c>
      <c r="T229" s="132">
        <f t="shared" si="3"/>
        <v>0</v>
      </c>
      <c r="AR229" s="133" t="s">
        <v>300</v>
      </c>
      <c r="AT229" s="133" t="s">
        <v>114</v>
      </c>
      <c r="AU229" s="133" t="s">
        <v>77</v>
      </c>
      <c r="AY229" s="15" t="s">
        <v>112</v>
      </c>
      <c r="BE229" s="134">
        <f t="shared" si="4"/>
        <v>0</v>
      </c>
      <c r="BF229" s="134">
        <f t="shared" si="5"/>
        <v>0</v>
      </c>
      <c r="BG229" s="134">
        <f t="shared" si="6"/>
        <v>0</v>
      </c>
      <c r="BH229" s="134">
        <f t="shared" si="7"/>
        <v>0</v>
      </c>
      <c r="BI229" s="134">
        <f t="shared" si="8"/>
        <v>0</v>
      </c>
      <c r="BJ229" s="15" t="s">
        <v>75</v>
      </c>
      <c r="BK229" s="134">
        <f t="shared" si="9"/>
        <v>0</v>
      </c>
      <c r="BL229" s="15" t="s">
        <v>300</v>
      </c>
      <c r="BM229" s="133" t="s">
        <v>346</v>
      </c>
    </row>
    <row r="230" spans="2:65" s="1" customFormat="1" ht="24.2" customHeight="1" x14ac:dyDescent="0.2">
      <c r="B230" s="27"/>
      <c r="C230" s="122" t="s">
        <v>347</v>
      </c>
      <c r="D230" s="122" t="s">
        <v>114</v>
      </c>
      <c r="E230" s="123" t="s">
        <v>348</v>
      </c>
      <c r="F230" s="124" t="s">
        <v>349</v>
      </c>
      <c r="G230" s="125" t="s">
        <v>134</v>
      </c>
      <c r="H230" s="126">
        <v>104</v>
      </c>
      <c r="I230" s="127">
        <v>0</v>
      </c>
      <c r="J230" s="127">
        <f t="shared" si="0"/>
        <v>0</v>
      </c>
      <c r="K230" s="128"/>
      <c r="L230" s="27"/>
      <c r="M230" s="129" t="s">
        <v>1</v>
      </c>
      <c r="N230" s="130" t="s">
        <v>35</v>
      </c>
      <c r="O230" s="131">
        <v>0</v>
      </c>
      <c r="P230" s="131">
        <f t="shared" si="1"/>
        <v>0</v>
      </c>
      <c r="Q230" s="131">
        <v>0</v>
      </c>
      <c r="R230" s="131">
        <f t="shared" si="2"/>
        <v>0</v>
      </c>
      <c r="S230" s="131">
        <v>0</v>
      </c>
      <c r="T230" s="132">
        <f t="shared" si="3"/>
        <v>0</v>
      </c>
      <c r="AR230" s="133" t="s">
        <v>300</v>
      </c>
      <c r="AT230" s="133" t="s">
        <v>114</v>
      </c>
      <c r="AU230" s="133" t="s">
        <v>77</v>
      </c>
      <c r="AY230" s="15" t="s">
        <v>112</v>
      </c>
      <c r="BE230" s="134">
        <f t="shared" si="4"/>
        <v>0</v>
      </c>
      <c r="BF230" s="134">
        <f t="shared" si="5"/>
        <v>0</v>
      </c>
      <c r="BG230" s="134">
        <f t="shared" si="6"/>
        <v>0</v>
      </c>
      <c r="BH230" s="134">
        <f t="shared" si="7"/>
        <v>0</v>
      </c>
      <c r="BI230" s="134">
        <f t="shared" si="8"/>
        <v>0</v>
      </c>
      <c r="BJ230" s="15" t="s">
        <v>75</v>
      </c>
      <c r="BK230" s="134">
        <f t="shared" si="9"/>
        <v>0</v>
      </c>
      <c r="BL230" s="15" t="s">
        <v>300</v>
      </c>
      <c r="BM230" s="133" t="s">
        <v>350</v>
      </c>
    </row>
    <row r="231" spans="2:65" s="1" customFormat="1" ht="16.5" customHeight="1" x14ac:dyDescent="0.2">
      <c r="B231" s="27"/>
      <c r="C231" s="148" t="s">
        <v>351</v>
      </c>
      <c r="D231" s="148" t="s">
        <v>193</v>
      </c>
      <c r="E231" s="149" t="s">
        <v>352</v>
      </c>
      <c r="F231" s="150" t="s">
        <v>353</v>
      </c>
      <c r="G231" s="151" t="s">
        <v>310</v>
      </c>
      <c r="H231" s="152">
        <v>14</v>
      </c>
      <c r="I231" s="153">
        <v>0</v>
      </c>
      <c r="J231" s="153">
        <f t="shared" si="0"/>
        <v>0</v>
      </c>
      <c r="K231" s="154"/>
      <c r="L231" s="155"/>
      <c r="M231" s="156" t="s">
        <v>1</v>
      </c>
      <c r="N231" s="157" t="s">
        <v>35</v>
      </c>
      <c r="O231" s="131">
        <v>0</v>
      </c>
      <c r="P231" s="131">
        <f t="shared" si="1"/>
        <v>0</v>
      </c>
      <c r="Q231" s="131">
        <v>8.1999999999999998E-4</v>
      </c>
      <c r="R231" s="131">
        <f t="shared" si="2"/>
        <v>1.1480000000000001E-2</v>
      </c>
      <c r="S231" s="131">
        <v>0</v>
      </c>
      <c r="T231" s="132">
        <f t="shared" si="3"/>
        <v>0</v>
      </c>
      <c r="AR231" s="133" t="s">
        <v>305</v>
      </c>
      <c r="AT231" s="133" t="s">
        <v>193</v>
      </c>
      <c r="AU231" s="133" t="s">
        <v>77</v>
      </c>
      <c r="AY231" s="15" t="s">
        <v>112</v>
      </c>
      <c r="BE231" s="134">
        <f t="shared" si="4"/>
        <v>0</v>
      </c>
      <c r="BF231" s="134">
        <f t="shared" si="5"/>
        <v>0</v>
      </c>
      <c r="BG231" s="134">
        <f t="shared" si="6"/>
        <v>0</v>
      </c>
      <c r="BH231" s="134">
        <f t="shared" si="7"/>
        <v>0</v>
      </c>
      <c r="BI231" s="134">
        <f t="shared" si="8"/>
        <v>0</v>
      </c>
      <c r="BJ231" s="15" t="s">
        <v>75</v>
      </c>
      <c r="BK231" s="134">
        <f t="shared" si="9"/>
        <v>0</v>
      </c>
      <c r="BL231" s="15" t="s">
        <v>300</v>
      </c>
      <c r="BM231" s="133" t="s">
        <v>354</v>
      </c>
    </row>
    <row r="232" spans="2:65" s="1" customFormat="1" ht="16.5" customHeight="1" x14ac:dyDescent="0.2">
      <c r="B232" s="27"/>
      <c r="C232" s="148" t="s">
        <v>355</v>
      </c>
      <c r="D232" s="148" t="s">
        <v>193</v>
      </c>
      <c r="E232" s="149" t="s">
        <v>356</v>
      </c>
      <c r="F232" s="150" t="s">
        <v>357</v>
      </c>
      <c r="G232" s="151" t="s">
        <v>310</v>
      </c>
      <c r="H232" s="152">
        <v>4</v>
      </c>
      <c r="I232" s="153">
        <v>0</v>
      </c>
      <c r="J232" s="153">
        <f t="shared" si="0"/>
        <v>0</v>
      </c>
      <c r="K232" s="154"/>
      <c r="L232" s="155"/>
      <c r="M232" s="156" t="s">
        <v>1</v>
      </c>
      <c r="N232" s="157" t="s">
        <v>35</v>
      </c>
      <c r="O232" s="131">
        <v>0</v>
      </c>
      <c r="P232" s="131">
        <f t="shared" si="1"/>
        <v>0</v>
      </c>
      <c r="Q232" s="131">
        <v>4.1200000000000004E-3</v>
      </c>
      <c r="R232" s="131">
        <f t="shared" si="2"/>
        <v>1.6480000000000002E-2</v>
      </c>
      <c r="S232" s="131">
        <v>0</v>
      </c>
      <c r="T232" s="132">
        <f t="shared" si="3"/>
        <v>0</v>
      </c>
      <c r="AR232" s="133" t="s">
        <v>305</v>
      </c>
      <c r="AT232" s="133" t="s">
        <v>193</v>
      </c>
      <c r="AU232" s="133" t="s">
        <v>77</v>
      </c>
      <c r="AY232" s="15" t="s">
        <v>112</v>
      </c>
      <c r="BE232" s="134">
        <f t="shared" si="4"/>
        <v>0</v>
      </c>
      <c r="BF232" s="134">
        <f t="shared" si="5"/>
        <v>0</v>
      </c>
      <c r="BG232" s="134">
        <f t="shared" si="6"/>
        <v>0</v>
      </c>
      <c r="BH232" s="134">
        <f t="shared" si="7"/>
        <v>0</v>
      </c>
      <c r="BI232" s="134">
        <f t="shared" si="8"/>
        <v>0</v>
      </c>
      <c r="BJ232" s="15" t="s">
        <v>75</v>
      </c>
      <c r="BK232" s="134">
        <f t="shared" si="9"/>
        <v>0</v>
      </c>
      <c r="BL232" s="15" t="s">
        <v>300</v>
      </c>
      <c r="BM232" s="133" t="s">
        <v>358</v>
      </c>
    </row>
    <row r="233" spans="2:65" s="1" customFormat="1" ht="16.5" customHeight="1" x14ac:dyDescent="0.2">
      <c r="B233" s="27"/>
      <c r="C233" s="148" t="s">
        <v>359</v>
      </c>
      <c r="D233" s="148" t="s">
        <v>193</v>
      </c>
      <c r="E233" s="149" t="s">
        <v>360</v>
      </c>
      <c r="F233" s="150" t="s">
        <v>361</v>
      </c>
      <c r="G233" s="151" t="s">
        <v>310</v>
      </c>
      <c r="H233" s="152">
        <v>4</v>
      </c>
      <c r="I233" s="153">
        <v>0</v>
      </c>
      <c r="J233" s="153">
        <f t="shared" si="0"/>
        <v>0</v>
      </c>
      <c r="K233" s="154"/>
      <c r="L233" s="155"/>
      <c r="M233" s="156" t="s">
        <v>1</v>
      </c>
      <c r="N233" s="157" t="s">
        <v>35</v>
      </c>
      <c r="O233" s="131">
        <v>0</v>
      </c>
      <c r="P233" s="131">
        <f t="shared" si="1"/>
        <v>0</v>
      </c>
      <c r="Q233" s="131">
        <v>3.8E-3</v>
      </c>
      <c r="R233" s="131">
        <f t="shared" si="2"/>
        <v>1.52E-2</v>
      </c>
      <c r="S233" s="131">
        <v>0</v>
      </c>
      <c r="T233" s="132">
        <f t="shared" si="3"/>
        <v>0</v>
      </c>
      <c r="AR233" s="133" t="s">
        <v>305</v>
      </c>
      <c r="AT233" s="133" t="s">
        <v>193</v>
      </c>
      <c r="AU233" s="133" t="s">
        <v>77</v>
      </c>
      <c r="AY233" s="15" t="s">
        <v>112</v>
      </c>
      <c r="BE233" s="134">
        <f t="shared" si="4"/>
        <v>0</v>
      </c>
      <c r="BF233" s="134">
        <f t="shared" si="5"/>
        <v>0</v>
      </c>
      <c r="BG233" s="134">
        <f t="shared" si="6"/>
        <v>0</v>
      </c>
      <c r="BH233" s="134">
        <f t="shared" si="7"/>
        <v>0</v>
      </c>
      <c r="BI233" s="134">
        <f t="shared" si="8"/>
        <v>0</v>
      </c>
      <c r="BJ233" s="15" t="s">
        <v>75</v>
      </c>
      <c r="BK233" s="134">
        <f t="shared" si="9"/>
        <v>0</v>
      </c>
      <c r="BL233" s="15" t="s">
        <v>300</v>
      </c>
      <c r="BM233" s="133" t="s">
        <v>362</v>
      </c>
    </row>
    <row r="234" spans="2:65" s="1" customFormat="1" ht="21.75" customHeight="1" x14ac:dyDescent="0.2">
      <c r="B234" s="27"/>
      <c r="C234" s="148" t="s">
        <v>363</v>
      </c>
      <c r="D234" s="148" t="s">
        <v>193</v>
      </c>
      <c r="E234" s="149" t="s">
        <v>364</v>
      </c>
      <c r="F234" s="150" t="s">
        <v>365</v>
      </c>
      <c r="G234" s="151" t="s">
        <v>310</v>
      </c>
      <c r="H234" s="152">
        <v>1</v>
      </c>
      <c r="I234" s="153">
        <v>0</v>
      </c>
      <c r="J234" s="153">
        <f t="shared" si="0"/>
        <v>0</v>
      </c>
      <c r="K234" s="154"/>
      <c r="L234" s="155"/>
      <c r="M234" s="156" t="s">
        <v>1</v>
      </c>
      <c r="N234" s="157" t="s">
        <v>35</v>
      </c>
      <c r="O234" s="131">
        <v>0</v>
      </c>
      <c r="P234" s="131">
        <f t="shared" si="1"/>
        <v>0</v>
      </c>
      <c r="Q234" s="131">
        <v>1.72E-3</v>
      </c>
      <c r="R234" s="131">
        <f t="shared" si="2"/>
        <v>1.72E-3</v>
      </c>
      <c r="S234" s="131">
        <v>0</v>
      </c>
      <c r="T234" s="132">
        <f t="shared" si="3"/>
        <v>0</v>
      </c>
      <c r="AR234" s="133" t="s">
        <v>305</v>
      </c>
      <c r="AT234" s="133" t="s">
        <v>193</v>
      </c>
      <c r="AU234" s="133" t="s">
        <v>77</v>
      </c>
      <c r="AY234" s="15" t="s">
        <v>112</v>
      </c>
      <c r="BE234" s="134">
        <f t="shared" si="4"/>
        <v>0</v>
      </c>
      <c r="BF234" s="134">
        <f t="shared" si="5"/>
        <v>0</v>
      </c>
      <c r="BG234" s="134">
        <f t="shared" si="6"/>
        <v>0</v>
      </c>
      <c r="BH234" s="134">
        <f t="shared" si="7"/>
        <v>0</v>
      </c>
      <c r="BI234" s="134">
        <f t="shared" si="8"/>
        <v>0</v>
      </c>
      <c r="BJ234" s="15" t="s">
        <v>75</v>
      </c>
      <c r="BK234" s="134">
        <f t="shared" si="9"/>
        <v>0</v>
      </c>
      <c r="BL234" s="15" t="s">
        <v>300</v>
      </c>
      <c r="BM234" s="133" t="s">
        <v>366</v>
      </c>
    </row>
    <row r="235" spans="2:65" s="1" customFormat="1" ht="16.5" customHeight="1" x14ac:dyDescent="0.2">
      <c r="B235" s="27"/>
      <c r="C235" s="148" t="s">
        <v>367</v>
      </c>
      <c r="D235" s="148" t="s">
        <v>193</v>
      </c>
      <c r="E235" s="149" t="s">
        <v>368</v>
      </c>
      <c r="F235" s="150" t="s">
        <v>369</v>
      </c>
      <c r="G235" s="151" t="s">
        <v>310</v>
      </c>
      <c r="H235" s="152">
        <v>4</v>
      </c>
      <c r="I235" s="153">
        <v>0</v>
      </c>
      <c r="J235" s="153">
        <f t="shared" si="0"/>
        <v>0</v>
      </c>
      <c r="K235" s="154"/>
      <c r="L235" s="155"/>
      <c r="M235" s="156" t="s">
        <v>1</v>
      </c>
      <c r="N235" s="157" t="s">
        <v>35</v>
      </c>
      <c r="O235" s="131">
        <v>0</v>
      </c>
      <c r="P235" s="131">
        <f t="shared" si="1"/>
        <v>0</v>
      </c>
      <c r="Q235" s="131">
        <v>1.8699999999999999E-3</v>
      </c>
      <c r="R235" s="131">
        <f t="shared" si="2"/>
        <v>7.4799999999999997E-3</v>
      </c>
      <c r="S235" s="131">
        <v>0</v>
      </c>
      <c r="T235" s="132">
        <f t="shared" si="3"/>
        <v>0</v>
      </c>
      <c r="AR235" s="133" t="s">
        <v>305</v>
      </c>
      <c r="AT235" s="133" t="s">
        <v>193</v>
      </c>
      <c r="AU235" s="133" t="s">
        <v>77</v>
      </c>
      <c r="AY235" s="15" t="s">
        <v>112</v>
      </c>
      <c r="BE235" s="134">
        <f t="shared" si="4"/>
        <v>0</v>
      </c>
      <c r="BF235" s="134">
        <f t="shared" si="5"/>
        <v>0</v>
      </c>
      <c r="BG235" s="134">
        <f t="shared" si="6"/>
        <v>0</v>
      </c>
      <c r="BH235" s="134">
        <f t="shared" si="7"/>
        <v>0</v>
      </c>
      <c r="BI235" s="134">
        <f t="shared" si="8"/>
        <v>0</v>
      </c>
      <c r="BJ235" s="15" t="s">
        <v>75</v>
      </c>
      <c r="BK235" s="134">
        <f t="shared" si="9"/>
        <v>0</v>
      </c>
      <c r="BL235" s="15" t="s">
        <v>300</v>
      </c>
      <c r="BM235" s="133" t="s">
        <v>370</v>
      </c>
    </row>
    <row r="236" spans="2:65" s="1" customFormat="1" ht="16.5" customHeight="1" x14ac:dyDescent="0.2">
      <c r="B236" s="27"/>
      <c r="C236" s="148" t="s">
        <v>371</v>
      </c>
      <c r="D236" s="148" t="s">
        <v>193</v>
      </c>
      <c r="E236" s="149" t="s">
        <v>372</v>
      </c>
      <c r="F236" s="150" t="s">
        <v>373</v>
      </c>
      <c r="G236" s="151" t="s">
        <v>310</v>
      </c>
      <c r="H236" s="152">
        <v>4</v>
      </c>
      <c r="I236" s="153">
        <v>0</v>
      </c>
      <c r="J236" s="153">
        <f t="shared" si="0"/>
        <v>0</v>
      </c>
      <c r="K236" s="154"/>
      <c r="L236" s="155"/>
      <c r="M236" s="156" t="s">
        <v>1</v>
      </c>
      <c r="N236" s="157" t="s">
        <v>35</v>
      </c>
      <c r="O236" s="131">
        <v>0</v>
      </c>
      <c r="P236" s="131">
        <f t="shared" si="1"/>
        <v>0</v>
      </c>
      <c r="Q236" s="131">
        <v>2.9299999999999999E-3</v>
      </c>
      <c r="R236" s="131">
        <f t="shared" si="2"/>
        <v>1.172E-2</v>
      </c>
      <c r="S236" s="131">
        <v>0</v>
      </c>
      <c r="T236" s="132">
        <f t="shared" si="3"/>
        <v>0</v>
      </c>
      <c r="AR236" s="133" t="s">
        <v>305</v>
      </c>
      <c r="AT236" s="133" t="s">
        <v>193</v>
      </c>
      <c r="AU236" s="133" t="s">
        <v>77</v>
      </c>
      <c r="AY236" s="15" t="s">
        <v>112</v>
      </c>
      <c r="BE236" s="134">
        <f t="shared" si="4"/>
        <v>0</v>
      </c>
      <c r="BF236" s="134">
        <f t="shared" si="5"/>
        <v>0</v>
      </c>
      <c r="BG236" s="134">
        <f t="shared" si="6"/>
        <v>0</v>
      </c>
      <c r="BH236" s="134">
        <f t="shared" si="7"/>
        <v>0</v>
      </c>
      <c r="BI236" s="134">
        <f t="shared" si="8"/>
        <v>0</v>
      </c>
      <c r="BJ236" s="15" t="s">
        <v>75</v>
      </c>
      <c r="BK236" s="134">
        <f t="shared" si="9"/>
        <v>0</v>
      </c>
      <c r="BL236" s="15" t="s">
        <v>300</v>
      </c>
      <c r="BM236" s="133" t="s">
        <v>374</v>
      </c>
    </row>
    <row r="237" spans="2:65" s="1" customFormat="1" ht="16.5" customHeight="1" x14ac:dyDescent="0.2">
      <c r="B237" s="27"/>
      <c r="C237" s="148" t="s">
        <v>375</v>
      </c>
      <c r="D237" s="148" t="s">
        <v>193</v>
      </c>
      <c r="E237" s="149" t="s">
        <v>376</v>
      </c>
      <c r="F237" s="150" t="s">
        <v>377</v>
      </c>
      <c r="G237" s="151" t="s">
        <v>134</v>
      </c>
      <c r="H237" s="152">
        <v>8</v>
      </c>
      <c r="I237" s="153">
        <v>0</v>
      </c>
      <c r="J237" s="153">
        <f t="shared" si="0"/>
        <v>0</v>
      </c>
      <c r="K237" s="154"/>
      <c r="L237" s="155"/>
      <c r="M237" s="156" t="s">
        <v>1</v>
      </c>
      <c r="N237" s="157" t="s">
        <v>35</v>
      </c>
      <c r="O237" s="131">
        <v>0</v>
      </c>
      <c r="P237" s="131">
        <f t="shared" si="1"/>
        <v>0</v>
      </c>
      <c r="Q237" s="131">
        <v>1.7149999999999999E-2</v>
      </c>
      <c r="R237" s="131">
        <f t="shared" si="2"/>
        <v>0.13719999999999999</v>
      </c>
      <c r="S237" s="131">
        <v>0</v>
      </c>
      <c r="T237" s="132">
        <f t="shared" si="3"/>
        <v>0</v>
      </c>
      <c r="AR237" s="133" t="s">
        <v>305</v>
      </c>
      <c r="AT237" s="133" t="s">
        <v>193</v>
      </c>
      <c r="AU237" s="133" t="s">
        <v>77</v>
      </c>
      <c r="AY237" s="15" t="s">
        <v>112</v>
      </c>
      <c r="BE237" s="134">
        <f t="shared" si="4"/>
        <v>0</v>
      </c>
      <c r="BF237" s="134">
        <f t="shared" si="5"/>
        <v>0</v>
      </c>
      <c r="BG237" s="134">
        <f t="shared" si="6"/>
        <v>0</v>
      </c>
      <c r="BH237" s="134">
        <f t="shared" si="7"/>
        <v>0</v>
      </c>
      <c r="BI237" s="134">
        <f t="shared" si="8"/>
        <v>0</v>
      </c>
      <c r="BJ237" s="15" t="s">
        <v>75</v>
      </c>
      <c r="BK237" s="134">
        <f t="shared" si="9"/>
        <v>0</v>
      </c>
      <c r="BL237" s="15" t="s">
        <v>300</v>
      </c>
      <c r="BM237" s="133" t="s">
        <v>378</v>
      </c>
    </row>
    <row r="238" spans="2:65" s="1" customFormat="1" ht="16.5" customHeight="1" x14ac:dyDescent="0.2">
      <c r="B238" s="27"/>
      <c r="C238" s="148" t="s">
        <v>379</v>
      </c>
      <c r="D238" s="148" t="s">
        <v>193</v>
      </c>
      <c r="E238" s="149" t="s">
        <v>380</v>
      </c>
      <c r="F238" s="150" t="s">
        <v>381</v>
      </c>
      <c r="G238" s="151" t="s">
        <v>134</v>
      </c>
      <c r="H238" s="152">
        <v>4</v>
      </c>
      <c r="I238" s="153">
        <v>0</v>
      </c>
      <c r="J238" s="153">
        <f t="shared" si="0"/>
        <v>0</v>
      </c>
      <c r="K238" s="154"/>
      <c r="L238" s="155"/>
      <c r="M238" s="156" t="s">
        <v>1</v>
      </c>
      <c r="N238" s="157" t="s">
        <v>35</v>
      </c>
      <c r="O238" s="131">
        <v>0</v>
      </c>
      <c r="P238" s="131">
        <f t="shared" si="1"/>
        <v>0</v>
      </c>
      <c r="Q238" s="131">
        <v>2.9159999999999998E-2</v>
      </c>
      <c r="R238" s="131">
        <f t="shared" si="2"/>
        <v>0.11663999999999999</v>
      </c>
      <c r="S238" s="131">
        <v>0</v>
      </c>
      <c r="T238" s="132">
        <f t="shared" si="3"/>
        <v>0</v>
      </c>
      <c r="AR238" s="133" t="s">
        <v>305</v>
      </c>
      <c r="AT238" s="133" t="s">
        <v>193</v>
      </c>
      <c r="AU238" s="133" t="s">
        <v>77</v>
      </c>
      <c r="AY238" s="15" t="s">
        <v>112</v>
      </c>
      <c r="BE238" s="134">
        <f t="shared" si="4"/>
        <v>0</v>
      </c>
      <c r="BF238" s="134">
        <f t="shared" si="5"/>
        <v>0</v>
      </c>
      <c r="BG238" s="134">
        <f t="shared" si="6"/>
        <v>0</v>
      </c>
      <c r="BH238" s="134">
        <f t="shared" si="7"/>
        <v>0</v>
      </c>
      <c r="BI238" s="134">
        <f t="shared" si="8"/>
        <v>0</v>
      </c>
      <c r="BJ238" s="15" t="s">
        <v>75</v>
      </c>
      <c r="BK238" s="134">
        <f t="shared" si="9"/>
        <v>0</v>
      </c>
      <c r="BL238" s="15" t="s">
        <v>300</v>
      </c>
      <c r="BM238" s="133" t="s">
        <v>382</v>
      </c>
    </row>
    <row r="239" spans="2:65" s="1" customFormat="1" ht="24.2" customHeight="1" x14ac:dyDescent="0.2">
      <c r="B239" s="27"/>
      <c r="C239" s="148" t="s">
        <v>383</v>
      </c>
      <c r="D239" s="148" t="s">
        <v>193</v>
      </c>
      <c r="E239" s="149" t="s">
        <v>384</v>
      </c>
      <c r="F239" s="150" t="s">
        <v>467</v>
      </c>
      <c r="G239" s="151" t="s">
        <v>134</v>
      </c>
      <c r="H239" s="152">
        <v>104</v>
      </c>
      <c r="I239" s="153">
        <v>0</v>
      </c>
      <c r="J239" s="153">
        <f t="shared" si="0"/>
        <v>0</v>
      </c>
      <c r="K239" s="154"/>
      <c r="L239" s="155"/>
      <c r="M239" s="156" t="s">
        <v>1</v>
      </c>
      <c r="N239" s="157" t="s">
        <v>35</v>
      </c>
      <c r="O239" s="131">
        <v>0</v>
      </c>
      <c r="P239" s="131">
        <f t="shared" si="1"/>
        <v>0</v>
      </c>
      <c r="Q239" s="131">
        <v>4.3400000000000001E-3</v>
      </c>
      <c r="R239" s="131">
        <f t="shared" si="2"/>
        <v>0.45135999999999998</v>
      </c>
      <c r="S239" s="131">
        <v>0</v>
      </c>
      <c r="T239" s="132">
        <f t="shared" si="3"/>
        <v>0</v>
      </c>
      <c r="AR239" s="133" t="s">
        <v>305</v>
      </c>
      <c r="AT239" s="133" t="s">
        <v>193</v>
      </c>
      <c r="AU239" s="133" t="s">
        <v>77</v>
      </c>
      <c r="AY239" s="15" t="s">
        <v>112</v>
      </c>
      <c r="BE239" s="134">
        <f t="shared" si="4"/>
        <v>0</v>
      </c>
      <c r="BF239" s="134">
        <f t="shared" si="5"/>
        <v>0</v>
      </c>
      <c r="BG239" s="134">
        <f t="shared" si="6"/>
        <v>0</v>
      </c>
      <c r="BH239" s="134">
        <f t="shared" si="7"/>
        <v>0</v>
      </c>
      <c r="BI239" s="134">
        <f t="shared" si="8"/>
        <v>0</v>
      </c>
      <c r="BJ239" s="15" t="s">
        <v>75</v>
      </c>
      <c r="BK239" s="134">
        <f t="shared" si="9"/>
        <v>0</v>
      </c>
      <c r="BL239" s="15" t="s">
        <v>300</v>
      </c>
      <c r="BM239" s="133" t="s">
        <v>385</v>
      </c>
    </row>
    <row r="240" spans="2:65" s="1" customFormat="1" ht="24.2" customHeight="1" x14ac:dyDescent="0.2">
      <c r="B240" s="27"/>
      <c r="C240" s="148" t="s">
        <v>386</v>
      </c>
      <c r="D240" s="148" t="s">
        <v>193</v>
      </c>
      <c r="E240" s="149" t="s">
        <v>387</v>
      </c>
      <c r="F240" s="150" t="s">
        <v>388</v>
      </c>
      <c r="G240" s="151" t="s">
        <v>389</v>
      </c>
      <c r="H240" s="152">
        <v>2</v>
      </c>
      <c r="I240" s="153">
        <v>0</v>
      </c>
      <c r="J240" s="153">
        <f t="shared" si="0"/>
        <v>0</v>
      </c>
      <c r="K240" s="154"/>
      <c r="L240" s="155"/>
      <c r="M240" s="156" t="s">
        <v>1</v>
      </c>
      <c r="N240" s="157" t="s">
        <v>35</v>
      </c>
      <c r="O240" s="131">
        <v>0</v>
      </c>
      <c r="P240" s="131">
        <f t="shared" si="1"/>
        <v>0</v>
      </c>
      <c r="Q240" s="131">
        <v>1.07E-3</v>
      </c>
      <c r="R240" s="131">
        <f t="shared" si="2"/>
        <v>2.14E-3</v>
      </c>
      <c r="S240" s="131">
        <v>0</v>
      </c>
      <c r="T240" s="132">
        <f t="shared" si="3"/>
        <v>0</v>
      </c>
      <c r="AR240" s="133" t="s">
        <v>305</v>
      </c>
      <c r="AT240" s="133" t="s">
        <v>193</v>
      </c>
      <c r="AU240" s="133" t="s">
        <v>77</v>
      </c>
      <c r="AY240" s="15" t="s">
        <v>112</v>
      </c>
      <c r="BE240" s="134">
        <f t="shared" si="4"/>
        <v>0</v>
      </c>
      <c r="BF240" s="134">
        <f t="shared" si="5"/>
        <v>0</v>
      </c>
      <c r="BG240" s="134">
        <f t="shared" si="6"/>
        <v>0</v>
      </c>
      <c r="BH240" s="134">
        <f t="shared" si="7"/>
        <v>0</v>
      </c>
      <c r="BI240" s="134">
        <f t="shared" si="8"/>
        <v>0</v>
      </c>
      <c r="BJ240" s="15" t="s">
        <v>75</v>
      </c>
      <c r="BK240" s="134">
        <f t="shared" si="9"/>
        <v>0</v>
      </c>
      <c r="BL240" s="15" t="s">
        <v>300</v>
      </c>
      <c r="BM240" s="133" t="s">
        <v>390</v>
      </c>
    </row>
    <row r="241" spans="2:65" s="1" customFormat="1" ht="16.5" customHeight="1" x14ac:dyDescent="0.2">
      <c r="B241" s="27"/>
      <c r="C241" s="148" t="s">
        <v>391</v>
      </c>
      <c r="D241" s="148" t="s">
        <v>193</v>
      </c>
      <c r="E241" s="149" t="s">
        <v>392</v>
      </c>
      <c r="F241" s="150" t="s">
        <v>393</v>
      </c>
      <c r="G241" s="151" t="s">
        <v>319</v>
      </c>
      <c r="H241" s="152">
        <v>1</v>
      </c>
      <c r="I241" s="153">
        <v>0</v>
      </c>
      <c r="J241" s="153">
        <f t="shared" si="0"/>
        <v>0</v>
      </c>
      <c r="K241" s="154"/>
      <c r="L241" s="155"/>
      <c r="M241" s="156" t="s">
        <v>1</v>
      </c>
      <c r="N241" s="157" t="s">
        <v>35</v>
      </c>
      <c r="O241" s="131">
        <v>0</v>
      </c>
      <c r="P241" s="131">
        <f t="shared" si="1"/>
        <v>0</v>
      </c>
      <c r="Q241" s="131">
        <v>1.07E-3</v>
      </c>
      <c r="R241" s="131">
        <f t="shared" si="2"/>
        <v>1.07E-3</v>
      </c>
      <c r="S241" s="131">
        <v>0</v>
      </c>
      <c r="T241" s="132">
        <f t="shared" si="3"/>
        <v>0</v>
      </c>
      <c r="AR241" s="133" t="s">
        <v>305</v>
      </c>
      <c r="AT241" s="133" t="s">
        <v>193</v>
      </c>
      <c r="AU241" s="133" t="s">
        <v>77</v>
      </c>
      <c r="AY241" s="15" t="s">
        <v>112</v>
      </c>
      <c r="BE241" s="134">
        <f t="shared" si="4"/>
        <v>0</v>
      </c>
      <c r="BF241" s="134">
        <f t="shared" si="5"/>
        <v>0</v>
      </c>
      <c r="BG241" s="134">
        <f t="shared" si="6"/>
        <v>0</v>
      </c>
      <c r="BH241" s="134">
        <f t="shared" si="7"/>
        <v>0</v>
      </c>
      <c r="BI241" s="134">
        <f t="shared" si="8"/>
        <v>0</v>
      </c>
      <c r="BJ241" s="15" t="s">
        <v>75</v>
      </c>
      <c r="BK241" s="134">
        <f t="shared" si="9"/>
        <v>0</v>
      </c>
      <c r="BL241" s="15" t="s">
        <v>300</v>
      </c>
      <c r="BM241" s="133" t="s">
        <v>394</v>
      </c>
    </row>
    <row r="242" spans="2:65" s="1" customFormat="1" ht="24.2" customHeight="1" x14ac:dyDescent="0.2">
      <c r="B242" s="27"/>
      <c r="C242" s="122" t="s">
        <v>395</v>
      </c>
      <c r="D242" s="122" t="s">
        <v>114</v>
      </c>
      <c r="E242" s="123" t="s">
        <v>396</v>
      </c>
      <c r="F242" s="124" t="s">
        <v>468</v>
      </c>
      <c r="G242" s="125" t="s">
        <v>310</v>
      </c>
      <c r="H242" s="126">
        <v>23</v>
      </c>
      <c r="I242" s="127">
        <v>0</v>
      </c>
      <c r="J242" s="127">
        <f t="shared" si="0"/>
        <v>0</v>
      </c>
      <c r="K242" s="128"/>
      <c r="L242" s="27"/>
      <c r="M242" s="129" t="s">
        <v>1</v>
      </c>
      <c r="N242" s="130" t="s">
        <v>35</v>
      </c>
      <c r="O242" s="131">
        <v>0.91700000000000004</v>
      </c>
      <c r="P242" s="131">
        <f t="shared" si="1"/>
        <v>21.091000000000001</v>
      </c>
      <c r="Q242" s="131">
        <v>0</v>
      </c>
      <c r="R242" s="131">
        <f t="shared" si="2"/>
        <v>0</v>
      </c>
      <c r="S242" s="131">
        <v>0</v>
      </c>
      <c r="T242" s="132">
        <f t="shared" si="3"/>
        <v>0</v>
      </c>
      <c r="AR242" s="133" t="s">
        <v>198</v>
      </c>
      <c r="AT242" s="133" t="s">
        <v>114</v>
      </c>
      <c r="AU242" s="133" t="s">
        <v>77</v>
      </c>
      <c r="AY242" s="15" t="s">
        <v>112</v>
      </c>
      <c r="BE242" s="134">
        <f t="shared" si="4"/>
        <v>0</v>
      </c>
      <c r="BF242" s="134">
        <f t="shared" si="5"/>
        <v>0</v>
      </c>
      <c r="BG242" s="134">
        <f t="shared" si="6"/>
        <v>0</v>
      </c>
      <c r="BH242" s="134">
        <f t="shared" si="7"/>
        <v>0</v>
      </c>
      <c r="BI242" s="134">
        <f t="shared" si="8"/>
        <v>0</v>
      </c>
      <c r="BJ242" s="15" t="s">
        <v>75</v>
      </c>
      <c r="BK242" s="134">
        <f t="shared" si="9"/>
        <v>0</v>
      </c>
      <c r="BL242" s="15" t="s">
        <v>198</v>
      </c>
      <c r="BM242" s="133" t="s">
        <v>397</v>
      </c>
    </row>
    <row r="243" spans="2:65" s="1" customFormat="1" ht="24.2" customHeight="1" x14ac:dyDescent="0.2">
      <c r="B243" s="27"/>
      <c r="C243" s="122" t="s">
        <v>398</v>
      </c>
      <c r="D243" s="122" t="s">
        <v>114</v>
      </c>
      <c r="E243" s="123" t="s">
        <v>399</v>
      </c>
      <c r="F243" s="124" t="s">
        <v>400</v>
      </c>
      <c r="G243" s="125" t="s">
        <v>134</v>
      </c>
      <c r="H243" s="126">
        <v>8</v>
      </c>
      <c r="I243" s="127">
        <v>0</v>
      </c>
      <c r="J243" s="127">
        <f t="shared" si="0"/>
        <v>0</v>
      </c>
      <c r="K243" s="128"/>
      <c r="L243" s="27"/>
      <c r="M243" s="129" t="s">
        <v>1</v>
      </c>
      <c r="N243" s="130" t="s">
        <v>35</v>
      </c>
      <c r="O243" s="131">
        <v>0.57199999999999995</v>
      </c>
      <c r="P243" s="131">
        <f t="shared" si="1"/>
        <v>4.5759999999999996</v>
      </c>
      <c r="Q243" s="131">
        <v>5.1000000000000004E-4</v>
      </c>
      <c r="R243" s="131">
        <f t="shared" si="2"/>
        <v>4.0800000000000003E-3</v>
      </c>
      <c r="S243" s="131">
        <v>0</v>
      </c>
      <c r="T243" s="132">
        <f t="shared" si="3"/>
        <v>0</v>
      </c>
      <c r="AR243" s="133" t="s">
        <v>300</v>
      </c>
      <c r="AT243" s="133" t="s">
        <v>114</v>
      </c>
      <c r="AU243" s="133" t="s">
        <v>77</v>
      </c>
      <c r="AY243" s="15" t="s">
        <v>112</v>
      </c>
      <c r="BE243" s="134">
        <f t="shared" si="4"/>
        <v>0</v>
      </c>
      <c r="BF243" s="134">
        <f t="shared" si="5"/>
        <v>0</v>
      </c>
      <c r="BG243" s="134">
        <f t="shared" si="6"/>
        <v>0</v>
      </c>
      <c r="BH243" s="134">
        <f t="shared" si="7"/>
        <v>0</v>
      </c>
      <c r="BI243" s="134">
        <f t="shared" si="8"/>
        <v>0</v>
      </c>
      <c r="BJ243" s="15" t="s">
        <v>75</v>
      </c>
      <c r="BK243" s="134">
        <f t="shared" si="9"/>
        <v>0</v>
      </c>
      <c r="BL243" s="15" t="s">
        <v>300</v>
      </c>
      <c r="BM243" s="133" t="s">
        <v>401</v>
      </c>
    </row>
    <row r="244" spans="2:65" s="1" customFormat="1" ht="24.2" customHeight="1" x14ac:dyDescent="0.2">
      <c r="B244" s="27"/>
      <c r="C244" s="122" t="s">
        <v>402</v>
      </c>
      <c r="D244" s="122" t="s">
        <v>114</v>
      </c>
      <c r="E244" s="123" t="s">
        <v>403</v>
      </c>
      <c r="F244" s="124" t="s">
        <v>469</v>
      </c>
      <c r="G244" s="125" t="s">
        <v>134</v>
      </c>
      <c r="H244" s="126">
        <v>104</v>
      </c>
      <c r="I244" s="127">
        <v>0</v>
      </c>
      <c r="J244" s="127">
        <f t="shared" si="0"/>
        <v>0</v>
      </c>
      <c r="K244" s="128"/>
      <c r="L244" s="27"/>
      <c r="M244" s="129" t="s">
        <v>1</v>
      </c>
      <c r="N244" s="130" t="s">
        <v>35</v>
      </c>
      <c r="O244" s="131">
        <v>0.32500000000000001</v>
      </c>
      <c r="P244" s="131">
        <f t="shared" si="1"/>
        <v>33.800000000000004</v>
      </c>
      <c r="Q244" s="131">
        <v>0</v>
      </c>
      <c r="R244" s="131">
        <f t="shared" si="2"/>
        <v>0</v>
      </c>
      <c r="S244" s="131">
        <v>0</v>
      </c>
      <c r="T244" s="132">
        <f t="shared" si="3"/>
        <v>0</v>
      </c>
      <c r="AR244" s="133" t="s">
        <v>198</v>
      </c>
      <c r="AT244" s="133" t="s">
        <v>114</v>
      </c>
      <c r="AU244" s="133" t="s">
        <v>77</v>
      </c>
      <c r="AY244" s="15" t="s">
        <v>112</v>
      </c>
      <c r="BE244" s="134">
        <f t="shared" si="4"/>
        <v>0</v>
      </c>
      <c r="BF244" s="134">
        <f t="shared" si="5"/>
        <v>0</v>
      </c>
      <c r="BG244" s="134">
        <f t="shared" si="6"/>
        <v>0</v>
      </c>
      <c r="BH244" s="134">
        <f t="shared" si="7"/>
        <v>0</v>
      </c>
      <c r="BI244" s="134">
        <f t="shared" si="8"/>
        <v>0</v>
      </c>
      <c r="BJ244" s="15" t="s">
        <v>75</v>
      </c>
      <c r="BK244" s="134">
        <f t="shared" si="9"/>
        <v>0</v>
      </c>
      <c r="BL244" s="15" t="s">
        <v>198</v>
      </c>
      <c r="BM244" s="133" t="s">
        <v>404</v>
      </c>
    </row>
    <row r="245" spans="2:65" s="1" customFormat="1" ht="24.2" customHeight="1" x14ac:dyDescent="0.2">
      <c r="B245" s="27"/>
      <c r="C245" s="122" t="s">
        <v>300</v>
      </c>
      <c r="D245" s="122" t="s">
        <v>114</v>
      </c>
      <c r="E245" s="123" t="s">
        <v>405</v>
      </c>
      <c r="F245" s="124" t="s">
        <v>406</v>
      </c>
      <c r="G245" s="125" t="s">
        <v>134</v>
      </c>
      <c r="H245" s="126">
        <v>104</v>
      </c>
      <c r="I245" s="127">
        <v>0</v>
      </c>
      <c r="J245" s="127">
        <f t="shared" si="0"/>
        <v>0</v>
      </c>
      <c r="K245" s="128"/>
      <c r="L245" s="27"/>
      <c r="M245" s="129" t="s">
        <v>1</v>
      </c>
      <c r="N245" s="130" t="s">
        <v>35</v>
      </c>
      <c r="O245" s="131">
        <v>0</v>
      </c>
      <c r="P245" s="131">
        <f t="shared" si="1"/>
        <v>0</v>
      </c>
      <c r="Q245" s="131">
        <v>0</v>
      </c>
      <c r="R245" s="131">
        <f t="shared" si="2"/>
        <v>0</v>
      </c>
      <c r="S245" s="131">
        <v>0</v>
      </c>
      <c r="T245" s="132">
        <f t="shared" si="3"/>
        <v>0</v>
      </c>
      <c r="AR245" s="133" t="s">
        <v>300</v>
      </c>
      <c r="AT245" s="133" t="s">
        <v>114</v>
      </c>
      <c r="AU245" s="133" t="s">
        <v>77</v>
      </c>
      <c r="AY245" s="15" t="s">
        <v>112</v>
      </c>
      <c r="BE245" s="134">
        <f t="shared" si="4"/>
        <v>0</v>
      </c>
      <c r="BF245" s="134">
        <f t="shared" si="5"/>
        <v>0</v>
      </c>
      <c r="BG245" s="134">
        <f t="shared" si="6"/>
        <v>0</v>
      </c>
      <c r="BH245" s="134">
        <f t="shared" si="7"/>
        <v>0</v>
      </c>
      <c r="BI245" s="134">
        <f t="shared" si="8"/>
        <v>0</v>
      </c>
      <c r="BJ245" s="15" t="s">
        <v>75</v>
      </c>
      <c r="BK245" s="134">
        <f t="shared" si="9"/>
        <v>0</v>
      </c>
      <c r="BL245" s="15" t="s">
        <v>300</v>
      </c>
      <c r="BM245" s="133" t="s">
        <v>407</v>
      </c>
    </row>
    <row r="246" spans="2:65" s="1" customFormat="1" ht="16.5" customHeight="1" x14ac:dyDescent="0.2">
      <c r="B246" s="27"/>
      <c r="C246" s="122" t="s">
        <v>408</v>
      </c>
      <c r="D246" s="122" t="s">
        <v>114</v>
      </c>
      <c r="E246" s="123" t="s">
        <v>409</v>
      </c>
      <c r="F246" s="124" t="s">
        <v>410</v>
      </c>
      <c r="G246" s="125" t="s">
        <v>134</v>
      </c>
      <c r="H246" s="126">
        <v>104</v>
      </c>
      <c r="I246" s="127">
        <v>0</v>
      </c>
      <c r="J246" s="127">
        <f t="shared" si="0"/>
        <v>0</v>
      </c>
      <c r="K246" s="128"/>
      <c r="L246" s="27"/>
      <c r="M246" s="129" t="s">
        <v>1</v>
      </c>
      <c r="N246" s="130" t="s">
        <v>35</v>
      </c>
      <c r="O246" s="131">
        <v>0</v>
      </c>
      <c r="P246" s="131">
        <f t="shared" si="1"/>
        <v>0</v>
      </c>
      <c r="Q246" s="131">
        <v>0</v>
      </c>
      <c r="R246" s="131">
        <f t="shared" si="2"/>
        <v>0</v>
      </c>
      <c r="S246" s="131">
        <v>0</v>
      </c>
      <c r="T246" s="132">
        <f t="shared" si="3"/>
        <v>0</v>
      </c>
      <c r="AR246" s="133" t="s">
        <v>300</v>
      </c>
      <c r="AT246" s="133" t="s">
        <v>114</v>
      </c>
      <c r="AU246" s="133" t="s">
        <v>77</v>
      </c>
      <c r="AY246" s="15" t="s">
        <v>112</v>
      </c>
      <c r="BE246" s="134">
        <f t="shared" si="4"/>
        <v>0</v>
      </c>
      <c r="BF246" s="134">
        <f t="shared" si="5"/>
        <v>0</v>
      </c>
      <c r="BG246" s="134">
        <f t="shared" si="6"/>
        <v>0</v>
      </c>
      <c r="BH246" s="134">
        <f t="shared" si="7"/>
        <v>0</v>
      </c>
      <c r="BI246" s="134">
        <f t="shared" si="8"/>
        <v>0</v>
      </c>
      <c r="BJ246" s="15" t="s">
        <v>75</v>
      </c>
      <c r="BK246" s="134">
        <f t="shared" si="9"/>
        <v>0</v>
      </c>
      <c r="BL246" s="15" t="s">
        <v>300</v>
      </c>
      <c r="BM246" s="133" t="s">
        <v>411</v>
      </c>
    </row>
    <row r="247" spans="2:65" s="11" customFormat="1" ht="26.1" customHeight="1" x14ac:dyDescent="0.2">
      <c r="B247" s="111"/>
      <c r="D247" s="112" t="s">
        <v>69</v>
      </c>
      <c r="E247" s="113" t="s">
        <v>412</v>
      </c>
      <c r="F247" s="113" t="s">
        <v>413</v>
      </c>
      <c r="J247" s="114">
        <f>BK247</f>
        <v>0</v>
      </c>
      <c r="L247" s="111"/>
      <c r="M247" s="115"/>
      <c r="P247" s="116">
        <f>P248+P251</f>
        <v>0.44799999999999995</v>
      </c>
      <c r="R247" s="116">
        <f>R248+R251</f>
        <v>3.2000000000000003E-4</v>
      </c>
      <c r="T247" s="117">
        <f>T248+T251</f>
        <v>0</v>
      </c>
      <c r="AR247" s="112" t="s">
        <v>70</v>
      </c>
      <c r="AT247" s="118" t="s">
        <v>69</v>
      </c>
      <c r="AU247" s="118" t="s">
        <v>70</v>
      </c>
      <c r="AY247" s="112" t="s">
        <v>112</v>
      </c>
      <c r="BK247" s="119">
        <f>BK248+BK251</f>
        <v>0</v>
      </c>
    </row>
    <row r="248" spans="2:65" s="11" customFormat="1" ht="22.7" customHeight="1" x14ac:dyDescent="0.2">
      <c r="B248" s="111"/>
      <c r="D248" s="112" t="s">
        <v>69</v>
      </c>
      <c r="E248" s="120" t="s">
        <v>414</v>
      </c>
      <c r="F248" s="120" t="s">
        <v>415</v>
      </c>
      <c r="J248" s="121">
        <f>BK248</f>
        <v>0</v>
      </c>
      <c r="L248" s="111"/>
      <c r="M248" s="115"/>
      <c r="P248" s="116">
        <f>SUM(P249:P250)</f>
        <v>0.44799999999999995</v>
      </c>
      <c r="R248" s="116">
        <f>SUM(R249:R250)</f>
        <v>3.2000000000000003E-4</v>
      </c>
      <c r="T248" s="117">
        <f>SUM(T249:T250)</f>
        <v>0</v>
      </c>
      <c r="AR248" s="112" t="s">
        <v>70</v>
      </c>
      <c r="AT248" s="118" t="s">
        <v>69</v>
      </c>
      <c r="AU248" s="118" t="s">
        <v>75</v>
      </c>
      <c r="AY248" s="112" t="s">
        <v>112</v>
      </c>
      <c r="BK248" s="119">
        <f>SUM(BK249:BK250)</f>
        <v>0</v>
      </c>
    </row>
    <row r="249" spans="2:65" s="1" customFormat="1" ht="24.2" customHeight="1" x14ac:dyDescent="0.2">
      <c r="B249" s="27"/>
      <c r="C249" s="122" t="s">
        <v>416</v>
      </c>
      <c r="D249" s="122" t="s">
        <v>114</v>
      </c>
      <c r="E249" s="123" t="s">
        <v>417</v>
      </c>
      <c r="F249" s="124" t="s">
        <v>418</v>
      </c>
      <c r="G249" s="125" t="s">
        <v>134</v>
      </c>
      <c r="H249" s="126">
        <v>4</v>
      </c>
      <c r="I249" s="127">
        <v>0</v>
      </c>
      <c r="J249" s="127">
        <f>ROUND(I249*H249,2)</f>
        <v>0</v>
      </c>
      <c r="K249" s="128"/>
      <c r="L249" s="27"/>
      <c r="M249" s="129" t="s">
        <v>1</v>
      </c>
      <c r="N249" s="130" t="s">
        <v>35</v>
      </c>
      <c r="O249" s="131">
        <v>5.2999999999999999E-2</v>
      </c>
      <c r="P249" s="131">
        <f>O249*H249</f>
        <v>0.21199999999999999</v>
      </c>
      <c r="Q249" s="131">
        <v>4.0000000000000003E-5</v>
      </c>
      <c r="R249" s="131">
        <f>Q249*H249</f>
        <v>1.6000000000000001E-4</v>
      </c>
      <c r="S249" s="131">
        <v>0</v>
      </c>
      <c r="T249" s="132">
        <f>S249*H249</f>
        <v>0</v>
      </c>
      <c r="AR249" s="133" t="s">
        <v>198</v>
      </c>
      <c r="AT249" s="133" t="s">
        <v>114</v>
      </c>
      <c r="AU249" s="133" t="s">
        <v>77</v>
      </c>
      <c r="AY249" s="15" t="s">
        <v>112</v>
      </c>
      <c r="BE249" s="134">
        <f>IF(N249="základní",J249,0)</f>
        <v>0</v>
      </c>
      <c r="BF249" s="134">
        <f>IF(N249="snížená",J249,0)</f>
        <v>0</v>
      </c>
      <c r="BG249" s="134">
        <f>IF(N249="zákl. přenesená",J249,0)</f>
        <v>0</v>
      </c>
      <c r="BH249" s="134">
        <f>IF(N249="sníž. přenesená",J249,0)</f>
        <v>0</v>
      </c>
      <c r="BI249" s="134">
        <f>IF(N249="nulová",J249,0)</f>
        <v>0</v>
      </c>
      <c r="BJ249" s="15" t="s">
        <v>75</v>
      </c>
      <c r="BK249" s="134">
        <f>ROUND(I249*H249,2)</f>
        <v>0</v>
      </c>
      <c r="BL249" s="15" t="s">
        <v>198</v>
      </c>
      <c r="BM249" s="133" t="s">
        <v>419</v>
      </c>
    </row>
    <row r="250" spans="2:65" s="1" customFormat="1" ht="24.2" customHeight="1" x14ac:dyDescent="0.2">
      <c r="B250" s="27"/>
      <c r="C250" s="122" t="s">
        <v>420</v>
      </c>
      <c r="D250" s="122" t="s">
        <v>114</v>
      </c>
      <c r="E250" s="123" t="s">
        <v>421</v>
      </c>
      <c r="F250" s="124" t="s">
        <v>422</v>
      </c>
      <c r="G250" s="125" t="s">
        <v>134</v>
      </c>
      <c r="H250" s="126">
        <v>4</v>
      </c>
      <c r="I250" s="127">
        <v>0</v>
      </c>
      <c r="J250" s="127">
        <f>ROUND(I250*H250,2)</f>
        <v>0</v>
      </c>
      <c r="K250" s="128"/>
      <c r="L250" s="27"/>
      <c r="M250" s="129" t="s">
        <v>1</v>
      </c>
      <c r="N250" s="130" t="s">
        <v>35</v>
      </c>
      <c r="O250" s="131">
        <v>5.8999999999999997E-2</v>
      </c>
      <c r="P250" s="131">
        <f>O250*H250</f>
        <v>0.23599999999999999</v>
      </c>
      <c r="Q250" s="131">
        <v>4.0000000000000003E-5</v>
      </c>
      <c r="R250" s="131">
        <f>Q250*H250</f>
        <v>1.6000000000000001E-4</v>
      </c>
      <c r="S250" s="131">
        <v>0</v>
      </c>
      <c r="T250" s="132">
        <f>S250*H250</f>
        <v>0</v>
      </c>
      <c r="AR250" s="133" t="s">
        <v>198</v>
      </c>
      <c r="AT250" s="133" t="s">
        <v>114</v>
      </c>
      <c r="AU250" s="133" t="s">
        <v>77</v>
      </c>
      <c r="AY250" s="15" t="s">
        <v>112</v>
      </c>
      <c r="BE250" s="134">
        <f>IF(N250="základní",J250,0)</f>
        <v>0</v>
      </c>
      <c r="BF250" s="134">
        <f>IF(N250="snížená",J250,0)</f>
        <v>0</v>
      </c>
      <c r="BG250" s="134">
        <f>IF(N250="zákl. přenesená",J250,0)</f>
        <v>0</v>
      </c>
      <c r="BH250" s="134">
        <f>IF(N250="sníž. přenesená",J250,0)</f>
        <v>0</v>
      </c>
      <c r="BI250" s="134">
        <f>IF(N250="nulová",J250,0)</f>
        <v>0</v>
      </c>
      <c r="BJ250" s="15" t="s">
        <v>75</v>
      </c>
      <c r="BK250" s="134">
        <f>ROUND(I250*H250,2)</f>
        <v>0</v>
      </c>
      <c r="BL250" s="15" t="s">
        <v>198</v>
      </c>
      <c r="BM250" s="133" t="s">
        <v>423</v>
      </c>
    </row>
    <row r="251" spans="2:65" s="11" customFormat="1" ht="22.7" customHeight="1" x14ac:dyDescent="0.2">
      <c r="B251" s="111"/>
      <c r="D251" s="112" t="s">
        <v>69</v>
      </c>
      <c r="E251" s="120" t="s">
        <v>424</v>
      </c>
      <c r="F251" s="120" t="s">
        <v>425</v>
      </c>
      <c r="J251" s="121">
        <f>BK251</f>
        <v>0</v>
      </c>
      <c r="L251" s="111"/>
      <c r="M251" s="115"/>
      <c r="P251" s="116">
        <f>SUM(P252:P254)</f>
        <v>0</v>
      </c>
      <c r="R251" s="116">
        <f>SUM(R252:R254)</f>
        <v>0</v>
      </c>
      <c r="T251" s="117">
        <f>SUM(T252:T254)</f>
        <v>0</v>
      </c>
      <c r="AR251" s="112" t="s">
        <v>70</v>
      </c>
      <c r="AT251" s="118" t="s">
        <v>69</v>
      </c>
      <c r="AU251" s="118" t="s">
        <v>75</v>
      </c>
      <c r="AY251" s="112" t="s">
        <v>112</v>
      </c>
      <c r="BK251" s="119">
        <f>SUM(BK252:BK254)</f>
        <v>0</v>
      </c>
    </row>
    <row r="252" spans="2:65" s="1" customFormat="1" ht="24.2" customHeight="1" x14ac:dyDescent="0.2">
      <c r="B252" s="27"/>
      <c r="C252" s="122" t="s">
        <v>426</v>
      </c>
      <c r="D252" s="122" t="s">
        <v>114</v>
      </c>
      <c r="E252" s="123" t="s">
        <v>427</v>
      </c>
      <c r="F252" s="124" t="s">
        <v>428</v>
      </c>
      <c r="G252" s="125" t="s">
        <v>117</v>
      </c>
      <c r="H252" s="126">
        <v>4</v>
      </c>
      <c r="I252" s="127">
        <v>0</v>
      </c>
      <c r="J252" s="127">
        <f>ROUND(I252*H252,2)</f>
        <v>0</v>
      </c>
      <c r="K252" s="128"/>
      <c r="L252" s="27"/>
      <c r="M252" s="129" t="s">
        <v>1</v>
      </c>
      <c r="N252" s="130" t="s">
        <v>35</v>
      </c>
      <c r="O252" s="131">
        <v>0</v>
      </c>
      <c r="P252" s="131">
        <f>O252*H252</f>
        <v>0</v>
      </c>
      <c r="Q252" s="131">
        <v>0</v>
      </c>
      <c r="R252" s="131">
        <f>Q252*H252</f>
        <v>0</v>
      </c>
      <c r="S252" s="131">
        <v>0</v>
      </c>
      <c r="T252" s="132">
        <f>S252*H252</f>
        <v>0</v>
      </c>
      <c r="AR252" s="133" t="s">
        <v>198</v>
      </c>
      <c r="AT252" s="133" t="s">
        <v>114</v>
      </c>
      <c r="AU252" s="133" t="s">
        <v>77</v>
      </c>
      <c r="AY252" s="15" t="s">
        <v>112</v>
      </c>
      <c r="BE252" s="134">
        <f>IF(N252="základní",J252,0)</f>
        <v>0</v>
      </c>
      <c r="BF252" s="134">
        <f>IF(N252="snížená",J252,0)</f>
        <v>0</v>
      </c>
      <c r="BG252" s="134">
        <f>IF(N252="zákl. přenesená",J252,0)</f>
        <v>0</v>
      </c>
      <c r="BH252" s="134">
        <f>IF(N252="sníž. přenesená",J252,0)</f>
        <v>0</v>
      </c>
      <c r="BI252" s="134">
        <f>IF(N252="nulová",J252,0)</f>
        <v>0</v>
      </c>
      <c r="BJ252" s="15" t="s">
        <v>75</v>
      </c>
      <c r="BK252" s="134">
        <f>ROUND(I252*H252,2)</f>
        <v>0</v>
      </c>
      <c r="BL252" s="15" t="s">
        <v>198</v>
      </c>
      <c r="BM252" s="133" t="s">
        <v>429</v>
      </c>
    </row>
    <row r="253" spans="2:65" s="1" customFormat="1" ht="16.5" customHeight="1" x14ac:dyDescent="0.2">
      <c r="B253" s="27"/>
      <c r="C253" s="148" t="s">
        <v>430</v>
      </c>
      <c r="D253" s="148" t="s">
        <v>193</v>
      </c>
      <c r="E253" s="149" t="s">
        <v>431</v>
      </c>
      <c r="F253" s="150" t="s">
        <v>432</v>
      </c>
      <c r="G253" s="151" t="s">
        <v>433</v>
      </c>
      <c r="H253" s="152">
        <v>4</v>
      </c>
      <c r="I253" s="153">
        <v>0</v>
      </c>
      <c r="J253" s="153">
        <f>ROUND(I253*H253,2)</f>
        <v>0</v>
      </c>
      <c r="K253" s="154"/>
      <c r="L253" s="155"/>
      <c r="M253" s="156" t="s">
        <v>1</v>
      </c>
      <c r="N253" s="157" t="s">
        <v>35</v>
      </c>
      <c r="O253" s="131">
        <v>0</v>
      </c>
      <c r="P253" s="131">
        <f>O253*H253</f>
        <v>0</v>
      </c>
      <c r="Q253" s="131">
        <v>0</v>
      </c>
      <c r="R253" s="131">
        <f>Q253*H253</f>
        <v>0</v>
      </c>
      <c r="S253" s="131">
        <v>0</v>
      </c>
      <c r="T253" s="132">
        <f>S253*H253</f>
        <v>0</v>
      </c>
      <c r="AR253" s="133" t="s">
        <v>270</v>
      </c>
      <c r="AT253" s="133" t="s">
        <v>193</v>
      </c>
      <c r="AU253" s="133" t="s">
        <v>77</v>
      </c>
      <c r="AY253" s="15" t="s">
        <v>112</v>
      </c>
      <c r="BE253" s="134">
        <f>IF(N253="základní",J253,0)</f>
        <v>0</v>
      </c>
      <c r="BF253" s="134">
        <f>IF(N253="snížená",J253,0)</f>
        <v>0</v>
      </c>
      <c r="BG253" s="134">
        <f>IF(N253="zákl. přenesená",J253,0)</f>
        <v>0</v>
      </c>
      <c r="BH253" s="134">
        <f>IF(N253="sníž. přenesená",J253,0)</f>
        <v>0</v>
      </c>
      <c r="BI253" s="134">
        <f>IF(N253="nulová",J253,0)</f>
        <v>0</v>
      </c>
      <c r="BJ253" s="15" t="s">
        <v>75</v>
      </c>
      <c r="BK253" s="134">
        <f>ROUND(I253*H253,2)</f>
        <v>0</v>
      </c>
      <c r="BL253" s="15" t="s">
        <v>198</v>
      </c>
      <c r="BM253" s="133" t="s">
        <v>434</v>
      </c>
    </row>
    <row r="254" spans="2:65" s="1" customFormat="1" ht="16.5" customHeight="1" x14ac:dyDescent="0.2">
      <c r="B254" s="27"/>
      <c r="C254" s="148" t="s">
        <v>435</v>
      </c>
      <c r="D254" s="148" t="s">
        <v>193</v>
      </c>
      <c r="E254" s="149" t="s">
        <v>436</v>
      </c>
      <c r="F254" s="150" t="s">
        <v>437</v>
      </c>
      <c r="G254" s="151" t="s">
        <v>389</v>
      </c>
      <c r="H254" s="152">
        <v>2</v>
      </c>
      <c r="I254" s="153">
        <v>0</v>
      </c>
      <c r="J254" s="153">
        <f>ROUND(I254*H254,2)</f>
        <v>0</v>
      </c>
      <c r="K254" s="154"/>
      <c r="L254" s="155"/>
      <c r="M254" s="156" t="s">
        <v>1</v>
      </c>
      <c r="N254" s="157" t="s">
        <v>35</v>
      </c>
      <c r="O254" s="131">
        <v>0</v>
      </c>
      <c r="P254" s="131">
        <f>O254*H254</f>
        <v>0</v>
      </c>
      <c r="Q254" s="131">
        <v>0</v>
      </c>
      <c r="R254" s="131">
        <f>Q254*H254</f>
        <v>0</v>
      </c>
      <c r="S254" s="131">
        <v>0</v>
      </c>
      <c r="T254" s="132">
        <f>S254*H254</f>
        <v>0</v>
      </c>
      <c r="AR254" s="133" t="s">
        <v>270</v>
      </c>
      <c r="AT254" s="133" t="s">
        <v>193</v>
      </c>
      <c r="AU254" s="133" t="s">
        <v>77</v>
      </c>
      <c r="AY254" s="15" t="s">
        <v>112</v>
      </c>
      <c r="BE254" s="134">
        <f>IF(N254="základní",J254,0)</f>
        <v>0</v>
      </c>
      <c r="BF254" s="134">
        <f>IF(N254="snížená",J254,0)</f>
        <v>0</v>
      </c>
      <c r="BG254" s="134">
        <f>IF(N254="zákl. přenesená",J254,0)</f>
        <v>0</v>
      </c>
      <c r="BH254" s="134">
        <f>IF(N254="sníž. přenesená",J254,0)</f>
        <v>0</v>
      </c>
      <c r="BI254" s="134">
        <f>IF(N254="nulová",J254,0)</f>
        <v>0</v>
      </c>
      <c r="BJ254" s="15" t="s">
        <v>75</v>
      </c>
      <c r="BK254" s="134">
        <f>ROUND(I254*H254,2)</f>
        <v>0</v>
      </c>
      <c r="BL254" s="15" t="s">
        <v>198</v>
      </c>
      <c r="BM254" s="133" t="s">
        <v>438</v>
      </c>
    </row>
    <row r="255" spans="2:65" s="11" customFormat="1" ht="26.1" customHeight="1" x14ac:dyDescent="0.2">
      <c r="B255" s="111"/>
      <c r="D255" s="112" t="s">
        <v>69</v>
      </c>
      <c r="E255" s="113" t="s">
        <v>439</v>
      </c>
      <c r="F255" s="113" t="s">
        <v>440</v>
      </c>
      <c r="J255" s="114">
        <f>BK255</f>
        <v>70000</v>
      </c>
      <c r="L255" s="111"/>
      <c r="M255" s="115"/>
      <c r="P255" s="116">
        <f>SUM(P256:P262)</f>
        <v>0</v>
      </c>
      <c r="R255" s="116">
        <f>SUM(R256:R262)</f>
        <v>0</v>
      </c>
      <c r="T255" s="117">
        <f>SUM(T256:T262)</f>
        <v>0</v>
      </c>
      <c r="AR255" s="112" t="s">
        <v>118</v>
      </c>
      <c r="AT255" s="118" t="s">
        <v>69</v>
      </c>
      <c r="AU255" s="118" t="s">
        <v>70</v>
      </c>
      <c r="AY255" s="112" t="s">
        <v>112</v>
      </c>
      <c r="BK255" s="119">
        <f>SUM(BK256:BK262)</f>
        <v>70000</v>
      </c>
    </row>
    <row r="256" spans="2:65" s="1" customFormat="1" ht="16.5" customHeight="1" x14ac:dyDescent="0.2">
      <c r="B256" s="27"/>
      <c r="C256" s="122" t="s">
        <v>441</v>
      </c>
      <c r="D256" s="122" t="s">
        <v>114</v>
      </c>
      <c r="E256" s="123" t="s">
        <v>442</v>
      </c>
      <c r="F256" s="124" t="s">
        <v>475</v>
      </c>
      <c r="G256" s="125" t="s">
        <v>319</v>
      </c>
      <c r="H256" s="126">
        <v>1</v>
      </c>
      <c r="I256" s="127">
        <v>0</v>
      </c>
      <c r="J256" s="127">
        <f t="shared" ref="J256:J262" si="10">ROUND(I256*H256,2)</f>
        <v>0</v>
      </c>
      <c r="K256" s="128"/>
      <c r="L256" s="27"/>
      <c r="M256" s="129" t="s">
        <v>1</v>
      </c>
      <c r="N256" s="130" t="s">
        <v>35</v>
      </c>
      <c r="O256" s="131">
        <v>0</v>
      </c>
      <c r="P256" s="131">
        <f t="shared" ref="P256:P262" si="11">O256*H256</f>
        <v>0</v>
      </c>
      <c r="Q256" s="131">
        <v>0</v>
      </c>
      <c r="R256" s="131">
        <f t="shared" ref="R256:R262" si="12">Q256*H256</f>
        <v>0</v>
      </c>
      <c r="S256" s="131">
        <v>0</v>
      </c>
      <c r="T256" s="132">
        <f t="shared" ref="T256:T262" si="13">S256*H256</f>
        <v>0</v>
      </c>
      <c r="AR256" s="133" t="s">
        <v>118</v>
      </c>
      <c r="AT256" s="133" t="s">
        <v>114</v>
      </c>
      <c r="AU256" s="133" t="s">
        <v>75</v>
      </c>
      <c r="AY256" s="15" t="s">
        <v>112</v>
      </c>
      <c r="BE256" s="134">
        <f t="shared" ref="BE256:BE262" si="14">IF(N256="základní",J256,0)</f>
        <v>0</v>
      </c>
      <c r="BF256" s="134">
        <f t="shared" ref="BF256:BF262" si="15">IF(N256="snížená",J256,0)</f>
        <v>0</v>
      </c>
      <c r="BG256" s="134">
        <f t="shared" ref="BG256:BG262" si="16">IF(N256="zákl. přenesená",J256,0)</f>
        <v>0</v>
      </c>
      <c r="BH256" s="134">
        <f t="shared" ref="BH256:BH262" si="17">IF(N256="sníž. přenesená",J256,0)</f>
        <v>0</v>
      </c>
      <c r="BI256" s="134">
        <f t="shared" ref="BI256:BI262" si="18">IF(N256="nulová",J256,0)</f>
        <v>0</v>
      </c>
      <c r="BJ256" s="15" t="s">
        <v>75</v>
      </c>
      <c r="BK256" s="134">
        <f t="shared" ref="BK256:BK262" si="19">ROUND(I256*H256,2)</f>
        <v>0</v>
      </c>
      <c r="BL256" s="15" t="s">
        <v>118</v>
      </c>
      <c r="BM256" s="133" t="s">
        <v>443</v>
      </c>
    </row>
    <row r="257" spans="2:65" s="1" customFormat="1" ht="16.5" customHeight="1" x14ac:dyDescent="0.2">
      <c r="B257" s="27"/>
      <c r="C257" s="122" t="s">
        <v>444</v>
      </c>
      <c r="D257" s="122" t="s">
        <v>114</v>
      </c>
      <c r="E257" s="123" t="s">
        <v>445</v>
      </c>
      <c r="F257" s="124" t="s">
        <v>446</v>
      </c>
      <c r="G257" s="125" t="s">
        <v>319</v>
      </c>
      <c r="H257" s="126">
        <v>1</v>
      </c>
      <c r="I257" s="127">
        <v>0</v>
      </c>
      <c r="J257" s="127">
        <f t="shared" si="10"/>
        <v>0</v>
      </c>
      <c r="K257" s="128"/>
      <c r="L257" s="27"/>
      <c r="M257" s="129" t="s">
        <v>1</v>
      </c>
      <c r="N257" s="130" t="s">
        <v>35</v>
      </c>
      <c r="O257" s="131">
        <v>0</v>
      </c>
      <c r="P257" s="131">
        <f t="shared" si="11"/>
        <v>0</v>
      </c>
      <c r="Q257" s="131">
        <v>0</v>
      </c>
      <c r="R257" s="131">
        <f t="shared" si="12"/>
        <v>0</v>
      </c>
      <c r="S257" s="131">
        <v>0</v>
      </c>
      <c r="T257" s="132">
        <f t="shared" si="13"/>
        <v>0</v>
      </c>
      <c r="AR257" s="133" t="s">
        <v>118</v>
      </c>
      <c r="AT257" s="133" t="s">
        <v>114</v>
      </c>
      <c r="AU257" s="133" t="s">
        <v>75</v>
      </c>
      <c r="AY257" s="15" t="s">
        <v>112</v>
      </c>
      <c r="BE257" s="134">
        <f t="shared" si="14"/>
        <v>0</v>
      </c>
      <c r="BF257" s="134">
        <f t="shared" si="15"/>
        <v>0</v>
      </c>
      <c r="BG257" s="134">
        <f t="shared" si="16"/>
        <v>0</v>
      </c>
      <c r="BH257" s="134">
        <f t="shared" si="17"/>
        <v>0</v>
      </c>
      <c r="BI257" s="134">
        <f t="shared" si="18"/>
        <v>0</v>
      </c>
      <c r="BJ257" s="15" t="s">
        <v>75</v>
      </c>
      <c r="BK257" s="134">
        <f t="shared" si="19"/>
        <v>0</v>
      </c>
      <c r="BL257" s="15" t="s">
        <v>118</v>
      </c>
      <c r="BM257" s="133" t="s">
        <v>447</v>
      </c>
    </row>
    <row r="258" spans="2:65" s="1" customFormat="1" ht="19.5" customHeight="1" x14ac:dyDescent="0.2">
      <c r="B258" s="27"/>
      <c r="C258" s="122" t="s">
        <v>448</v>
      </c>
      <c r="D258" s="122" t="s">
        <v>114</v>
      </c>
      <c r="E258" s="123" t="s">
        <v>449</v>
      </c>
      <c r="F258" s="124" t="s">
        <v>474</v>
      </c>
      <c r="G258" s="125" t="s">
        <v>319</v>
      </c>
      <c r="H258" s="126">
        <v>1</v>
      </c>
      <c r="I258" s="127">
        <v>0</v>
      </c>
      <c r="J258" s="127">
        <f t="shared" si="10"/>
        <v>0</v>
      </c>
      <c r="K258" s="128"/>
      <c r="L258" s="27"/>
      <c r="M258" s="129" t="s">
        <v>1</v>
      </c>
      <c r="N258" s="130" t="s">
        <v>35</v>
      </c>
      <c r="O258" s="131">
        <v>0</v>
      </c>
      <c r="P258" s="131">
        <f t="shared" si="11"/>
        <v>0</v>
      </c>
      <c r="Q258" s="131">
        <v>0</v>
      </c>
      <c r="R258" s="131">
        <f t="shared" si="12"/>
        <v>0</v>
      </c>
      <c r="S258" s="131">
        <v>0</v>
      </c>
      <c r="T258" s="132">
        <f t="shared" si="13"/>
        <v>0</v>
      </c>
      <c r="AR258" s="133" t="s">
        <v>118</v>
      </c>
      <c r="AT258" s="133" t="s">
        <v>114</v>
      </c>
      <c r="AU258" s="133" t="s">
        <v>75</v>
      </c>
      <c r="AY258" s="15" t="s">
        <v>112</v>
      </c>
      <c r="BE258" s="134">
        <f t="shared" si="14"/>
        <v>0</v>
      </c>
      <c r="BF258" s="134">
        <f t="shared" si="15"/>
        <v>0</v>
      </c>
      <c r="BG258" s="134">
        <f t="shared" si="16"/>
        <v>0</v>
      </c>
      <c r="BH258" s="134">
        <f t="shared" si="17"/>
        <v>0</v>
      </c>
      <c r="BI258" s="134">
        <f t="shared" si="18"/>
        <v>0</v>
      </c>
      <c r="BJ258" s="15" t="s">
        <v>75</v>
      </c>
      <c r="BK258" s="134">
        <f t="shared" si="19"/>
        <v>0</v>
      </c>
      <c r="BL258" s="15" t="s">
        <v>118</v>
      </c>
      <c r="BM258" s="133" t="s">
        <v>450</v>
      </c>
    </row>
    <row r="259" spans="2:65" s="1" customFormat="1" ht="27" customHeight="1" x14ac:dyDescent="0.2">
      <c r="B259" s="27"/>
      <c r="C259" s="122" t="s">
        <v>451</v>
      </c>
      <c r="D259" s="122" t="s">
        <v>114</v>
      </c>
      <c r="E259" s="123" t="s">
        <v>452</v>
      </c>
      <c r="F259" s="124" t="s">
        <v>476</v>
      </c>
      <c r="G259" s="125" t="s">
        <v>319</v>
      </c>
      <c r="H259" s="126">
        <v>1</v>
      </c>
      <c r="I259" s="127">
        <v>0</v>
      </c>
      <c r="J259" s="127">
        <f t="shared" si="10"/>
        <v>0</v>
      </c>
      <c r="K259" s="128"/>
      <c r="L259" s="27"/>
      <c r="M259" s="129" t="s">
        <v>1</v>
      </c>
      <c r="N259" s="130" t="s">
        <v>35</v>
      </c>
      <c r="O259" s="131">
        <v>0</v>
      </c>
      <c r="P259" s="131">
        <f t="shared" si="11"/>
        <v>0</v>
      </c>
      <c r="Q259" s="131">
        <v>0</v>
      </c>
      <c r="R259" s="131">
        <f t="shared" si="12"/>
        <v>0</v>
      </c>
      <c r="S259" s="131">
        <v>0</v>
      </c>
      <c r="T259" s="132">
        <f t="shared" si="13"/>
        <v>0</v>
      </c>
      <c r="AR259" s="133" t="s">
        <v>118</v>
      </c>
      <c r="AT259" s="133" t="s">
        <v>114</v>
      </c>
      <c r="AU259" s="133" t="s">
        <v>75</v>
      </c>
      <c r="AY259" s="15" t="s">
        <v>112</v>
      </c>
      <c r="BE259" s="134">
        <f t="shared" si="14"/>
        <v>0</v>
      </c>
      <c r="BF259" s="134">
        <f t="shared" si="15"/>
        <v>0</v>
      </c>
      <c r="BG259" s="134">
        <f t="shared" si="16"/>
        <v>0</v>
      </c>
      <c r="BH259" s="134">
        <f t="shared" si="17"/>
        <v>0</v>
      </c>
      <c r="BI259" s="134">
        <f t="shared" si="18"/>
        <v>0</v>
      </c>
      <c r="BJ259" s="15" t="s">
        <v>75</v>
      </c>
      <c r="BK259" s="134">
        <f t="shared" si="19"/>
        <v>0</v>
      </c>
      <c r="BL259" s="15" t="s">
        <v>118</v>
      </c>
      <c r="BM259" s="133" t="s">
        <v>453</v>
      </c>
    </row>
    <row r="260" spans="2:65" s="1" customFormat="1" ht="21.75" customHeight="1" x14ac:dyDescent="0.2">
      <c r="B260" s="27"/>
      <c r="C260" s="122" t="s">
        <v>454</v>
      </c>
      <c r="D260" s="122" t="s">
        <v>114</v>
      </c>
      <c r="E260" s="123" t="s">
        <v>455</v>
      </c>
      <c r="F260" s="124" t="s">
        <v>473</v>
      </c>
      <c r="G260" s="125" t="s">
        <v>319</v>
      </c>
      <c r="H260" s="126">
        <v>1</v>
      </c>
      <c r="I260" s="127">
        <v>0</v>
      </c>
      <c r="J260" s="127">
        <f t="shared" si="10"/>
        <v>0</v>
      </c>
      <c r="K260" s="128"/>
      <c r="L260" s="27"/>
      <c r="M260" s="129" t="s">
        <v>1</v>
      </c>
      <c r="N260" s="130" t="s">
        <v>35</v>
      </c>
      <c r="O260" s="131">
        <v>0</v>
      </c>
      <c r="P260" s="131">
        <f t="shared" si="11"/>
        <v>0</v>
      </c>
      <c r="Q260" s="131">
        <v>0</v>
      </c>
      <c r="R260" s="131">
        <f t="shared" si="12"/>
        <v>0</v>
      </c>
      <c r="S260" s="131">
        <v>0</v>
      </c>
      <c r="T260" s="132">
        <f t="shared" si="13"/>
        <v>0</v>
      </c>
      <c r="AR260" s="133" t="s">
        <v>118</v>
      </c>
      <c r="AT260" s="133" t="s">
        <v>114</v>
      </c>
      <c r="AU260" s="133" t="s">
        <v>75</v>
      </c>
      <c r="AY260" s="15" t="s">
        <v>112</v>
      </c>
      <c r="BE260" s="134">
        <f t="shared" si="14"/>
        <v>0</v>
      </c>
      <c r="BF260" s="134">
        <f t="shared" si="15"/>
        <v>0</v>
      </c>
      <c r="BG260" s="134">
        <f t="shared" si="16"/>
        <v>0</v>
      </c>
      <c r="BH260" s="134">
        <f t="shared" si="17"/>
        <v>0</v>
      </c>
      <c r="BI260" s="134">
        <f t="shared" si="18"/>
        <v>0</v>
      </c>
      <c r="BJ260" s="15" t="s">
        <v>75</v>
      </c>
      <c r="BK260" s="134">
        <f t="shared" si="19"/>
        <v>0</v>
      </c>
      <c r="BL260" s="15" t="s">
        <v>118</v>
      </c>
      <c r="BM260" s="133" t="s">
        <v>456</v>
      </c>
    </row>
    <row r="261" spans="2:65" s="1" customFormat="1" ht="28.5" customHeight="1" x14ac:dyDescent="0.2">
      <c r="B261" s="27"/>
      <c r="C261" s="122" t="s">
        <v>457</v>
      </c>
      <c r="D261" s="122" t="s">
        <v>114</v>
      </c>
      <c r="E261" s="123" t="s">
        <v>458</v>
      </c>
      <c r="F261" s="124" t="s">
        <v>472</v>
      </c>
      <c r="G261" s="125" t="s">
        <v>319</v>
      </c>
      <c r="H261" s="126">
        <v>1</v>
      </c>
      <c r="I261" s="127">
        <v>0</v>
      </c>
      <c r="J261" s="127">
        <f t="shared" si="10"/>
        <v>0</v>
      </c>
      <c r="K261" s="128"/>
      <c r="L261" s="27"/>
      <c r="M261" s="129" t="s">
        <v>1</v>
      </c>
      <c r="N261" s="130" t="s">
        <v>35</v>
      </c>
      <c r="O261" s="131">
        <v>0</v>
      </c>
      <c r="P261" s="131">
        <f t="shared" si="11"/>
        <v>0</v>
      </c>
      <c r="Q261" s="131">
        <v>0</v>
      </c>
      <c r="R261" s="131">
        <f t="shared" si="12"/>
        <v>0</v>
      </c>
      <c r="S261" s="131">
        <v>0</v>
      </c>
      <c r="T261" s="132">
        <f t="shared" si="13"/>
        <v>0</v>
      </c>
      <c r="AR261" s="133" t="s">
        <v>118</v>
      </c>
      <c r="AT261" s="133" t="s">
        <v>114</v>
      </c>
      <c r="AU261" s="133" t="s">
        <v>75</v>
      </c>
      <c r="AY261" s="15" t="s">
        <v>112</v>
      </c>
      <c r="BE261" s="134">
        <f t="shared" si="14"/>
        <v>0</v>
      </c>
      <c r="BF261" s="134">
        <f t="shared" si="15"/>
        <v>0</v>
      </c>
      <c r="BG261" s="134">
        <f t="shared" si="16"/>
        <v>0</v>
      </c>
      <c r="BH261" s="134">
        <f t="shared" si="17"/>
        <v>0</v>
      </c>
      <c r="BI261" s="134">
        <f t="shared" si="18"/>
        <v>0</v>
      </c>
      <c r="BJ261" s="15" t="s">
        <v>75</v>
      </c>
      <c r="BK261" s="134">
        <f t="shared" si="19"/>
        <v>0</v>
      </c>
      <c r="BL261" s="15" t="s">
        <v>118</v>
      </c>
      <c r="BM261" s="133" t="s">
        <v>459</v>
      </c>
    </row>
    <row r="262" spans="2:65" s="1" customFormat="1" ht="16.5" customHeight="1" x14ac:dyDescent="0.2">
      <c r="B262" s="27"/>
      <c r="C262" s="122" t="s">
        <v>460</v>
      </c>
      <c r="D262" s="122" t="s">
        <v>114</v>
      </c>
      <c r="E262" s="123" t="s">
        <v>461</v>
      </c>
      <c r="F262" s="124" t="s">
        <v>471</v>
      </c>
      <c r="G262" s="125" t="s">
        <v>319</v>
      </c>
      <c r="H262" s="126">
        <v>1</v>
      </c>
      <c r="I262" s="127">
        <v>70000</v>
      </c>
      <c r="J262" s="127">
        <f t="shared" si="10"/>
        <v>70000</v>
      </c>
      <c r="K262" s="128"/>
      <c r="L262" s="27"/>
      <c r="M262" s="158" t="s">
        <v>1</v>
      </c>
      <c r="N262" s="159" t="s">
        <v>35</v>
      </c>
      <c r="O262" s="160">
        <v>0</v>
      </c>
      <c r="P262" s="160">
        <f t="shared" si="11"/>
        <v>0</v>
      </c>
      <c r="Q262" s="160">
        <v>0</v>
      </c>
      <c r="R262" s="160">
        <f t="shared" si="12"/>
        <v>0</v>
      </c>
      <c r="S262" s="160">
        <v>0</v>
      </c>
      <c r="T262" s="161">
        <f t="shared" si="13"/>
        <v>0</v>
      </c>
      <c r="AR262" s="133" t="s">
        <v>118</v>
      </c>
      <c r="AT262" s="133" t="s">
        <v>114</v>
      </c>
      <c r="AU262" s="133" t="s">
        <v>75</v>
      </c>
      <c r="AY262" s="15" t="s">
        <v>112</v>
      </c>
      <c r="BE262" s="134">
        <f t="shared" si="14"/>
        <v>70000</v>
      </c>
      <c r="BF262" s="134">
        <f t="shared" si="15"/>
        <v>0</v>
      </c>
      <c r="BG262" s="134">
        <f t="shared" si="16"/>
        <v>0</v>
      </c>
      <c r="BH262" s="134">
        <f t="shared" si="17"/>
        <v>0</v>
      </c>
      <c r="BI262" s="134">
        <f t="shared" si="18"/>
        <v>0</v>
      </c>
      <c r="BJ262" s="15" t="s">
        <v>75</v>
      </c>
      <c r="BK262" s="134">
        <f t="shared" si="19"/>
        <v>70000</v>
      </c>
      <c r="BL262" s="15" t="s">
        <v>118</v>
      </c>
      <c r="BM262" s="133" t="s">
        <v>462</v>
      </c>
    </row>
    <row r="263" spans="2:65" s="1" customFormat="1" ht="6.95" customHeight="1" x14ac:dyDescent="0.2">
      <c r="B263" s="39"/>
      <c r="C263" s="40"/>
      <c r="D263" s="40"/>
      <c r="E263" s="40"/>
      <c r="F263" s="40"/>
      <c r="G263" s="40"/>
      <c r="H263" s="40"/>
      <c r="I263" s="40"/>
      <c r="J263" s="40"/>
      <c r="K263" s="40"/>
      <c r="L263" s="27"/>
    </row>
  </sheetData>
  <autoFilter ref="C124:K262" xr:uid="{00000000-0009-0000-0000-000001000000}"/>
  <mergeCells count="5">
    <mergeCell ref="E7:H7"/>
    <mergeCell ref="E25:H25"/>
    <mergeCell ref="E85:H85"/>
    <mergeCell ref="E117:H117"/>
    <mergeCell ref="L2:V2"/>
  </mergeCells>
  <pageMargins left="0.39374999999999999" right="0.39374999999999999" top="0.39374999999999999" bottom="0.39374999999999999" header="0" footer="0"/>
  <pageSetup paperSize="9" scale="9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101425 - Cenová nabídka -...</vt:lpstr>
      <vt:lpstr>'101425 - Cenová nabídka -...'!Názvy_tisku</vt:lpstr>
      <vt:lpstr>'Rekapitulace stavby'!Názvy_tisku</vt:lpstr>
      <vt:lpstr>'101425 - Cenová nabídka -...'!Oblast_tisku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BILOHLAVKOVA\Radka Bilohlavkova</dc:creator>
  <cp:lastModifiedBy>Ing. Lukáš Lamač</cp:lastModifiedBy>
  <cp:lastPrinted>2024-02-25T19:34:29Z</cp:lastPrinted>
  <dcterms:created xsi:type="dcterms:W3CDTF">2024-02-12T11:20:05Z</dcterms:created>
  <dcterms:modified xsi:type="dcterms:W3CDTF">2024-06-21T11:06:51Z</dcterms:modified>
</cp:coreProperties>
</file>