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Lukáš Lamač\Documents\02_Lomnice\15_ Prodloužení sítí BZ BM8 u ExtraVitu\SOUTĚŽ\"/>
    </mc:Choice>
  </mc:AlternateContent>
  <xr:revisionPtr revIDLastSave="0" documentId="13_ncr:1_{4283DD54-B19E-479E-8EE0-669BECFA0ED4}" xr6:coauthVersionLast="47" xr6:coauthVersionMax="47" xr10:uidLastSave="{00000000-0000-0000-0000-000000000000}"/>
  <bookViews>
    <workbookView xWindow="28680" yWindow="-120" windowWidth="38640" windowHeight="21120" activeTab="1" xr2:uid="{00000000-000D-0000-FFFF-FFFF00000000}"/>
  </bookViews>
  <sheets>
    <sheet name="Rekapitulace stavby" sheetId="1" r:id="rId1"/>
    <sheet name="KOMUNIKACE - Komunikace a..." sheetId="2" r:id="rId2"/>
  </sheets>
  <definedNames>
    <definedName name="_xlnm._FilterDatabase" localSheetId="1" hidden="1">'KOMUNIKACE - Komunikace a...'!$C$128:$K$316</definedName>
    <definedName name="_xlnm.Print_Titles" localSheetId="1">'KOMUNIKACE - Komunikace a...'!$128:$128</definedName>
    <definedName name="_xlnm.Print_Titles" localSheetId="0">'Rekapitulace stavby'!$92:$92</definedName>
    <definedName name="_xlnm.Print_Area" localSheetId="1">'KOMUNIKACE - Komunikace a...'!$C$4:$J$76,'KOMUNIKACE - Komunikace a...'!$C$82:$J$110,'KOMUNIKACE - Komunikace a...'!$C$116:$J$316</definedName>
    <definedName name="_xlnm.Print_Area" localSheetId="0">'Rekapitulace stavby'!$D$4:$AO$76,'Rekapitulace stavby'!$C$82:$AQ$96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315" i="2"/>
  <c r="BH315" i="2"/>
  <c r="BG315" i="2"/>
  <c r="BF315" i="2"/>
  <c r="T315" i="2"/>
  <c r="T314" i="2"/>
  <c r="R315" i="2"/>
  <c r="R314" i="2"/>
  <c r="P315" i="2"/>
  <c r="P314" i="2"/>
  <c r="BI313" i="2"/>
  <c r="BH313" i="2"/>
  <c r="BG313" i="2"/>
  <c r="BF313" i="2"/>
  <c r="T313" i="2"/>
  <c r="R313" i="2"/>
  <c r="P313" i="2"/>
  <c r="BI312" i="2"/>
  <c r="BH312" i="2"/>
  <c r="BG312" i="2"/>
  <c r="BF312" i="2"/>
  <c r="T312" i="2"/>
  <c r="R312" i="2"/>
  <c r="P312" i="2"/>
  <c r="BI310" i="2"/>
  <c r="BH310" i="2"/>
  <c r="BG310" i="2"/>
  <c r="BF310" i="2"/>
  <c r="T310" i="2"/>
  <c r="R310" i="2"/>
  <c r="P310" i="2"/>
  <c r="BI308" i="2"/>
  <c r="BH308" i="2"/>
  <c r="BG308" i="2"/>
  <c r="BF308" i="2"/>
  <c r="T308" i="2"/>
  <c r="R308" i="2"/>
  <c r="P308" i="2"/>
  <c r="BI307" i="2"/>
  <c r="BH307" i="2"/>
  <c r="BG307" i="2"/>
  <c r="BF307" i="2"/>
  <c r="T307" i="2"/>
  <c r="R307" i="2"/>
  <c r="P307" i="2"/>
  <c r="BI305" i="2"/>
  <c r="BH305" i="2"/>
  <c r="BG305" i="2"/>
  <c r="BF305" i="2"/>
  <c r="T305" i="2"/>
  <c r="R305" i="2"/>
  <c r="P305" i="2"/>
  <c r="BI303" i="2"/>
  <c r="BH303" i="2"/>
  <c r="BG303" i="2"/>
  <c r="BF303" i="2"/>
  <c r="T303" i="2"/>
  <c r="R303" i="2"/>
  <c r="P303" i="2"/>
  <c r="BI302" i="2"/>
  <c r="BH302" i="2"/>
  <c r="BG302" i="2"/>
  <c r="BF302" i="2"/>
  <c r="T302" i="2"/>
  <c r="R302" i="2"/>
  <c r="P302" i="2"/>
  <c r="BI300" i="2"/>
  <c r="BH300" i="2"/>
  <c r="BG300" i="2"/>
  <c r="BF300" i="2"/>
  <c r="T300" i="2"/>
  <c r="R300" i="2"/>
  <c r="P300" i="2"/>
  <c r="BI297" i="2"/>
  <c r="BH297" i="2"/>
  <c r="BG297" i="2"/>
  <c r="BF297" i="2"/>
  <c r="T297" i="2"/>
  <c r="T296" i="2"/>
  <c r="R297" i="2"/>
  <c r="R296" i="2"/>
  <c r="P297" i="2"/>
  <c r="P296" i="2"/>
  <c r="BI294" i="2"/>
  <c r="BH294" i="2"/>
  <c r="BG294" i="2"/>
  <c r="BF294" i="2"/>
  <c r="T294" i="2"/>
  <c r="R294" i="2"/>
  <c r="P294" i="2"/>
  <c r="BI292" i="2"/>
  <c r="BH292" i="2"/>
  <c r="BG292" i="2"/>
  <c r="BF292" i="2"/>
  <c r="T292" i="2"/>
  <c r="R292" i="2"/>
  <c r="P292" i="2"/>
  <c r="BI290" i="2"/>
  <c r="BH290" i="2"/>
  <c r="BG290" i="2"/>
  <c r="BF290" i="2"/>
  <c r="T290" i="2"/>
  <c r="R290" i="2"/>
  <c r="P290" i="2"/>
  <c r="BI288" i="2"/>
  <c r="BH288" i="2"/>
  <c r="BG288" i="2"/>
  <c r="BF288" i="2"/>
  <c r="T288" i="2"/>
  <c r="R288" i="2"/>
  <c r="P288" i="2"/>
  <c r="BI286" i="2"/>
  <c r="BH286" i="2"/>
  <c r="BG286" i="2"/>
  <c r="BF286" i="2"/>
  <c r="T286" i="2"/>
  <c r="R286" i="2"/>
  <c r="P286" i="2"/>
  <c r="BI284" i="2"/>
  <c r="BH284" i="2"/>
  <c r="BG284" i="2"/>
  <c r="BF284" i="2"/>
  <c r="T284" i="2"/>
  <c r="R284" i="2"/>
  <c r="P284" i="2"/>
  <c r="BI282" i="2"/>
  <c r="BH282" i="2"/>
  <c r="BG282" i="2"/>
  <c r="BF282" i="2"/>
  <c r="T282" i="2"/>
  <c r="R282" i="2"/>
  <c r="P282" i="2"/>
  <c r="BI280" i="2"/>
  <c r="BH280" i="2"/>
  <c r="BG280" i="2"/>
  <c r="BF280" i="2"/>
  <c r="T280" i="2"/>
  <c r="R280" i="2"/>
  <c r="P280" i="2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72" i="2"/>
  <c r="BH272" i="2"/>
  <c r="BG272" i="2"/>
  <c r="BF272" i="2"/>
  <c r="T272" i="2"/>
  <c r="R272" i="2"/>
  <c r="P272" i="2"/>
  <c r="BI271" i="2"/>
  <c r="BH271" i="2"/>
  <c r="BG271" i="2"/>
  <c r="BF271" i="2"/>
  <c r="T271" i="2"/>
  <c r="R271" i="2"/>
  <c r="P271" i="2"/>
  <c r="BI270" i="2"/>
  <c r="BH270" i="2"/>
  <c r="BG270" i="2"/>
  <c r="BF270" i="2"/>
  <c r="T270" i="2"/>
  <c r="R270" i="2"/>
  <c r="P270" i="2"/>
  <c r="BI268" i="2"/>
  <c r="BH268" i="2"/>
  <c r="BG268" i="2"/>
  <c r="BF268" i="2"/>
  <c r="T268" i="2"/>
  <c r="R268" i="2"/>
  <c r="P268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3" i="2"/>
  <c r="BH263" i="2"/>
  <c r="BG263" i="2"/>
  <c r="BF263" i="2"/>
  <c r="T263" i="2"/>
  <c r="R263" i="2"/>
  <c r="P263" i="2"/>
  <c r="BI261" i="2"/>
  <c r="BH261" i="2"/>
  <c r="BG261" i="2"/>
  <c r="BF261" i="2"/>
  <c r="T261" i="2"/>
  <c r="R261" i="2"/>
  <c r="P261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1" i="2"/>
  <c r="BH251" i="2"/>
  <c r="BG251" i="2"/>
  <c r="BF251" i="2"/>
  <c r="T251" i="2"/>
  <c r="R251" i="2"/>
  <c r="P251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T195" i="2"/>
  <c r="R196" i="2"/>
  <c r="R195" i="2"/>
  <c r="P196" i="2"/>
  <c r="P195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2" i="2"/>
  <c r="BH182" i="2"/>
  <c r="BG182" i="2"/>
  <c r="BF182" i="2"/>
  <c r="T182" i="2"/>
  <c r="R182" i="2"/>
  <c r="P182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F123" i="2"/>
  <c r="E121" i="2"/>
  <c r="F89" i="2"/>
  <c r="E87" i="2"/>
  <c r="J24" i="2"/>
  <c r="E24" i="2"/>
  <c r="J126" i="2"/>
  <c r="J23" i="2"/>
  <c r="J21" i="2"/>
  <c r="E21" i="2"/>
  <c r="J125" i="2"/>
  <c r="J20" i="2"/>
  <c r="J18" i="2"/>
  <c r="E18" i="2"/>
  <c r="F92" i="2"/>
  <c r="J17" i="2"/>
  <c r="J15" i="2"/>
  <c r="E15" i="2"/>
  <c r="F125" i="2"/>
  <c r="J14" i="2"/>
  <c r="J12" i="2"/>
  <c r="J89" i="2"/>
  <c r="E7" i="2"/>
  <c r="E119" i="2"/>
  <c r="L90" i="1"/>
  <c r="AM90" i="1"/>
  <c r="AM89" i="1"/>
  <c r="L89" i="1"/>
  <c r="AM87" i="1"/>
  <c r="L87" i="1"/>
  <c r="L85" i="1"/>
  <c r="L84" i="1"/>
  <c r="BK236" i="2"/>
  <c r="BK160" i="2"/>
  <c r="J266" i="2"/>
  <c r="J231" i="2"/>
  <c r="BK312" i="2"/>
  <c r="J239" i="2"/>
  <c r="J196" i="2"/>
  <c r="J272" i="2"/>
  <c r="BK223" i="2"/>
  <c r="BK176" i="2"/>
  <c r="J290" i="2"/>
  <c r="BK266" i="2"/>
  <c r="BK191" i="2"/>
  <c r="J144" i="2"/>
  <c r="J248" i="2"/>
  <c r="J200" i="2"/>
  <c r="J140" i="2"/>
  <c r="BK261" i="2"/>
  <c r="J211" i="2"/>
  <c r="BK136" i="2"/>
  <c r="BK307" i="2"/>
  <c r="J256" i="2"/>
  <c r="BK214" i="2"/>
  <c r="BK182" i="2"/>
  <c r="J238" i="2"/>
  <c r="BK172" i="2"/>
  <c r="J280" i="2"/>
  <c r="J241" i="2"/>
  <c r="J170" i="2"/>
  <c r="BK280" i="2"/>
  <c r="BK229" i="2"/>
  <c r="BK308" i="2"/>
  <c r="BK242" i="2"/>
  <c r="BK189" i="2"/>
  <c r="BK132" i="2"/>
  <c r="BK284" i="2"/>
  <c r="BK244" i="2"/>
  <c r="J176" i="2"/>
  <c r="BK292" i="2"/>
  <c r="BK268" i="2"/>
  <c r="BK212" i="2"/>
  <c r="BK149" i="2"/>
  <c r="BK282" i="2"/>
  <c r="BK232" i="2"/>
  <c r="J308" i="2"/>
  <c r="J270" i="2"/>
  <c r="BK233" i="2"/>
  <c r="BK196" i="2"/>
  <c r="J245" i="2"/>
  <c r="J235" i="2"/>
  <c r="BK257" i="2"/>
  <c r="BK202" i="2"/>
  <c r="BK305" i="2"/>
  <c r="J233" i="2"/>
  <c r="J151" i="2"/>
  <c r="J257" i="2"/>
  <c r="J198" i="2"/>
  <c r="BK145" i="2"/>
  <c r="J294" i="2"/>
  <c r="J271" i="2"/>
  <c r="BK231" i="2"/>
  <c r="BK174" i="2"/>
  <c r="BK288" i="2"/>
  <c r="BK239" i="2"/>
  <c r="BK186" i="2"/>
  <c r="J132" i="2"/>
  <c r="J247" i="2"/>
  <c r="J158" i="2"/>
  <c r="J315" i="2"/>
  <c r="J300" i="2"/>
  <c r="J265" i="2"/>
  <c r="J221" i="2"/>
  <c r="J186" i="2"/>
  <c r="J282" i="2"/>
  <c r="BK164" i="2"/>
  <c r="BK255" i="2"/>
  <c r="J214" i="2"/>
  <c r="J164" i="2"/>
  <c r="J246" i="2"/>
  <c r="J223" i="2"/>
  <c r="J307" i="2"/>
  <c r="J251" i="2"/>
  <c r="BK206" i="2"/>
  <c r="J136" i="2"/>
  <c r="J278" i="2"/>
  <c r="BK251" i="2"/>
  <c r="J212" i="2"/>
  <c r="J145" i="2"/>
  <c r="J267" i="2"/>
  <c r="BK221" i="2"/>
  <c r="BK154" i="2"/>
  <c r="BK276" i="2"/>
  <c r="J225" i="2"/>
  <c r="J191" i="2"/>
  <c r="BK313" i="2"/>
  <c r="J276" i="2"/>
  <c r="J249" i="2"/>
  <c r="BK210" i="2"/>
  <c r="J162" i="2"/>
  <c r="BK294" i="2"/>
  <c r="BK152" i="2"/>
  <c r="BK265" i="2"/>
  <c r="J188" i="2"/>
  <c r="BK142" i="2"/>
  <c r="J244" i="2"/>
  <c r="J202" i="2"/>
  <c r="J302" i="2"/>
  <c r="BK248" i="2"/>
  <c r="BK200" i="2"/>
  <c r="J138" i="2"/>
  <c r="J288" i="2"/>
  <c r="BK259" i="2"/>
  <c r="J216" i="2"/>
  <c r="AS94" i="1"/>
  <c r="BK278" i="2"/>
  <c r="BK235" i="2"/>
  <c r="BK138" i="2"/>
  <c r="BK249" i="2"/>
  <c r="BK208" i="2"/>
  <c r="BK315" i="2"/>
  <c r="J297" i="2"/>
  <c r="J263" i="2"/>
  <c r="BK211" i="2"/>
  <c r="J172" i="2"/>
  <c r="J255" i="2"/>
  <c r="BK198" i="2"/>
  <c r="J135" i="2"/>
  <c r="J234" i="2"/>
  <c r="J152" i="2"/>
  <c r="BK241" i="2"/>
  <c r="BK218" i="2"/>
  <c r="J292" i="2"/>
  <c r="BK256" i="2"/>
  <c r="J218" i="2"/>
  <c r="BK158" i="2"/>
  <c r="BK300" i="2"/>
  <c r="J261" i="2"/>
  <c r="BK220" i="2"/>
  <c r="BK151" i="2"/>
  <c r="BK286" i="2"/>
  <c r="J237" i="2"/>
  <c r="BK162" i="2"/>
  <c r="J284" i="2"/>
  <c r="J220" i="2"/>
  <c r="J149" i="2"/>
  <c r="J313" i="2"/>
  <c r="J286" i="2"/>
  <c r="BK243" i="2"/>
  <c r="J206" i="2"/>
  <c r="J160" i="2"/>
  <c r="BK270" i="2"/>
  <c r="J208" i="2"/>
  <c r="BK144" i="2"/>
  <c r="BK245" i="2"/>
  <c r="J166" i="2"/>
  <c r="J259" i="2"/>
  <c r="BK234" i="2"/>
  <c r="BK178" i="2"/>
  <c r="J268" i="2"/>
  <c r="J229" i="2"/>
  <c r="J193" i="2"/>
  <c r="J305" i="2"/>
  <c r="BK272" i="2"/>
  <c r="BK246" i="2"/>
  <c r="J210" i="2"/>
  <c r="J303" i="2"/>
  <c r="J274" i="2"/>
  <c r="J232" i="2"/>
  <c r="J142" i="2"/>
  <c r="J242" i="2"/>
  <c r="BK216" i="2"/>
  <c r="BK135" i="2"/>
  <c r="J312" i="2"/>
  <c r="BK274" i="2"/>
  <c r="BK227" i="2"/>
  <c r="J189" i="2"/>
  <c r="J154" i="2"/>
  <c r="BK297" i="2"/>
  <c r="BK170" i="2"/>
  <c r="J133" i="2"/>
  <c r="BK247" i="2"/>
  <c r="J174" i="2"/>
  <c r="BK303" i="2"/>
  <c r="BK237" i="2"/>
  <c r="BK140" i="2"/>
  <c r="BK263" i="2"/>
  <c r="J227" i="2"/>
  <c r="BK188" i="2"/>
  <c r="BK302" i="2"/>
  <c r="BK267" i="2"/>
  <c r="BK225" i="2"/>
  <c r="BK166" i="2"/>
  <c r="BK290" i="2"/>
  <c r="J243" i="2"/>
  <c r="J182" i="2"/>
  <c r="J310" i="2"/>
  <c r="BK238" i="2"/>
  <c r="BK193" i="2"/>
  <c r="BK133" i="2"/>
  <c r="BK310" i="2"/>
  <c r="BK271" i="2"/>
  <c r="J236" i="2"/>
  <c r="J178" i="2"/>
  <c r="BK197" i="2"/>
  <c r="J197" i="2"/>
  <c r="J100" i="2"/>
  <c r="T197" i="2"/>
  <c r="T230" i="2"/>
  <c r="BK277" i="2"/>
  <c r="J277" i="2"/>
  <c r="J103" i="2"/>
  <c r="P197" i="2"/>
  <c r="T240" i="2"/>
  <c r="R131" i="2"/>
  <c r="BK230" i="2"/>
  <c r="J230" i="2"/>
  <c r="J101" i="2"/>
  <c r="R240" i="2"/>
  <c r="BK299" i="2"/>
  <c r="T304" i="2"/>
  <c r="R197" i="2"/>
  <c r="P240" i="2"/>
  <c r="T299" i="2"/>
  <c r="P311" i="2"/>
  <c r="T131" i="2"/>
  <c r="P230" i="2"/>
  <c r="R277" i="2"/>
  <c r="P299" i="2"/>
  <c r="R304" i="2"/>
  <c r="T311" i="2"/>
  <c r="BK131" i="2"/>
  <c r="J131" i="2"/>
  <c r="J98" i="2"/>
  <c r="BK240" i="2"/>
  <c r="J240" i="2"/>
  <c r="J102" i="2"/>
  <c r="P277" i="2"/>
  <c r="BK304" i="2"/>
  <c r="J304" i="2"/>
  <c r="J107" i="2"/>
  <c r="R311" i="2"/>
  <c r="P131" i="2"/>
  <c r="P130" i="2"/>
  <c r="R230" i="2"/>
  <c r="T277" i="2"/>
  <c r="R299" i="2"/>
  <c r="R298" i="2"/>
  <c r="P304" i="2"/>
  <c r="BK311" i="2"/>
  <c r="J311" i="2"/>
  <c r="J108" i="2"/>
  <c r="BK296" i="2"/>
  <c r="J296" i="2"/>
  <c r="J104" i="2"/>
  <c r="J92" i="2"/>
  <c r="BK195" i="2"/>
  <c r="J195" i="2"/>
  <c r="J99" i="2"/>
  <c r="BK314" i="2"/>
  <c r="J314" i="2"/>
  <c r="J109" i="2"/>
  <c r="J91" i="2"/>
  <c r="J123" i="2"/>
  <c r="BE136" i="2"/>
  <c r="BE145" i="2"/>
  <c r="BE198" i="2"/>
  <c r="BE223" i="2"/>
  <c r="BE245" i="2"/>
  <c r="BE251" i="2"/>
  <c r="BE266" i="2"/>
  <c r="BE272" i="2"/>
  <c r="BE312" i="2"/>
  <c r="BE313" i="2"/>
  <c r="BE315" i="2"/>
  <c r="F126" i="2"/>
  <c r="BE138" i="2"/>
  <c r="BE144" i="2"/>
  <c r="BE152" i="2"/>
  <c r="BE170" i="2"/>
  <c r="BE172" i="2"/>
  <c r="BE182" i="2"/>
  <c r="BE233" i="2"/>
  <c r="BE257" i="2"/>
  <c r="BE288" i="2"/>
  <c r="BE290" i="2"/>
  <c r="BE294" i="2"/>
  <c r="BE302" i="2"/>
  <c r="BE135" i="2"/>
  <c r="BE151" i="2"/>
  <c r="BE193" i="2"/>
  <c r="BE214" i="2"/>
  <c r="BE218" i="2"/>
  <c r="BE229" i="2"/>
  <c r="BE259" i="2"/>
  <c r="BE265" i="2"/>
  <c r="BE297" i="2"/>
  <c r="BE300" i="2"/>
  <c r="BE154" i="2"/>
  <c r="BE158" i="2"/>
  <c r="BE178" i="2"/>
  <c r="BE196" i="2"/>
  <c r="BE200" i="2"/>
  <c r="BE202" i="2"/>
  <c r="BE234" i="2"/>
  <c r="BE235" i="2"/>
  <c r="BE238" i="2"/>
  <c r="BE239" i="2"/>
  <c r="BE241" i="2"/>
  <c r="BE263" i="2"/>
  <c r="BE268" i="2"/>
  <c r="BE282" i="2"/>
  <c r="BE308" i="2"/>
  <c r="E85" i="2"/>
  <c r="BE133" i="2"/>
  <c r="BE140" i="2"/>
  <c r="BE162" i="2"/>
  <c r="BE166" i="2"/>
  <c r="BE212" i="2"/>
  <c r="BE232" i="2"/>
  <c r="BE236" i="2"/>
  <c r="BE237" i="2"/>
  <c r="BE246" i="2"/>
  <c r="BE280" i="2"/>
  <c r="BE286" i="2"/>
  <c r="F91" i="2"/>
  <c r="BE132" i="2"/>
  <c r="BE142" i="2"/>
  <c r="BE160" i="2"/>
  <c r="BE164" i="2"/>
  <c r="BE186" i="2"/>
  <c r="BE188" i="2"/>
  <c r="BE206" i="2"/>
  <c r="BE220" i="2"/>
  <c r="BE231" i="2"/>
  <c r="BE242" i="2"/>
  <c r="BE255" i="2"/>
  <c r="BE256" i="2"/>
  <c r="BE270" i="2"/>
  <c r="BE271" i="2"/>
  <c r="BE292" i="2"/>
  <c r="BE149" i="2"/>
  <c r="BE208" i="2"/>
  <c r="BE211" i="2"/>
  <c r="BE216" i="2"/>
  <c r="BE225" i="2"/>
  <c r="BE227" i="2"/>
  <c r="BE244" i="2"/>
  <c r="BE261" i="2"/>
  <c r="BE267" i="2"/>
  <c r="BE274" i="2"/>
  <c r="BE276" i="2"/>
  <c r="BE284" i="2"/>
  <c r="BE303" i="2"/>
  <c r="BE305" i="2"/>
  <c r="BE174" i="2"/>
  <c r="BE176" i="2"/>
  <c r="BE189" i="2"/>
  <c r="BE191" i="2"/>
  <c r="BE210" i="2"/>
  <c r="BE221" i="2"/>
  <c r="BE243" i="2"/>
  <c r="BE247" i="2"/>
  <c r="BE248" i="2"/>
  <c r="BE249" i="2"/>
  <c r="BE278" i="2"/>
  <c r="BE307" i="2"/>
  <c r="BE310" i="2"/>
  <c r="F35" i="2"/>
  <c r="BB95" i="1"/>
  <c r="BB94" i="1"/>
  <c r="W31" i="1"/>
  <c r="F34" i="2"/>
  <c r="BA95" i="1"/>
  <c r="BA94" i="1"/>
  <c r="AW94" i="1"/>
  <c r="AK30" i="1"/>
  <c r="F36" i="2"/>
  <c r="BC95" i="1"/>
  <c r="BC94" i="1"/>
  <c r="AY94" i="1"/>
  <c r="J34" i="2"/>
  <c r="AW95" i="1"/>
  <c r="F37" i="2"/>
  <c r="BD95" i="1"/>
  <c r="BD94" i="1"/>
  <c r="W33" i="1"/>
  <c r="T130" i="2"/>
  <c r="BK298" i="2"/>
  <c r="J298" i="2"/>
  <c r="J105" i="2"/>
  <c r="P298" i="2"/>
  <c r="P129" i="2"/>
  <c r="AU95" i="1"/>
  <c r="T298" i="2"/>
  <c r="R130" i="2"/>
  <c r="R129" i="2"/>
  <c r="BK130" i="2"/>
  <c r="J130" i="2"/>
  <c r="J97" i="2"/>
  <c r="J299" i="2"/>
  <c r="J106" i="2"/>
  <c r="W32" i="1"/>
  <c r="AX94" i="1"/>
  <c r="F33" i="2"/>
  <c r="AZ95" i="1"/>
  <c r="AZ94" i="1"/>
  <c r="AV94" i="1"/>
  <c r="AK29" i="1"/>
  <c r="J33" i="2"/>
  <c r="AV95" i="1"/>
  <c r="AT95" i="1"/>
  <c r="W30" i="1"/>
  <c r="AU94" i="1"/>
  <c r="T129" i="2"/>
  <c r="BK129" i="2"/>
  <c r="J129" i="2"/>
  <c r="J30" i="2"/>
  <c r="AG95" i="1"/>
  <c r="AG94" i="1"/>
  <c r="AK26" i="1"/>
  <c r="AK35" i="1"/>
  <c r="W29" i="1"/>
  <c r="AT94" i="1"/>
  <c r="J39" i="2"/>
  <c r="J96" i="2"/>
  <c r="AN94" i="1"/>
  <c r="AN95" i="1"/>
</calcChain>
</file>

<file path=xl/sharedStrings.xml><?xml version="1.0" encoding="utf-8"?>
<sst xmlns="http://schemas.openxmlformats.org/spreadsheetml/2006/main" count="2412" uniqueCount="618">
  <si>
    <t>Export Komplet</t>
  </si>
  <si>
    <t/>
  </si>
  <si>
    <t>2.0</t>
  </si>
  <si>
    <t>ZAMOK</t>
  </si>
  <si>
    <t>False</t>
  </si>
  <si>
    <t>{d75da1f0-eacb-4f6a-b9c4-8e92934491e5}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</si>
  <si>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</si>
  <si>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</si>
  <si>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</si>
  <si>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</si>
  <si>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</si>
  <si>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</si>
  <si>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</si>
  <si>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</si>
  <si>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LOMNICE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</si>
  <si>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</si>
  <si>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</si>
  <si>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Komunikace na p.p.č.3316/1 a dalších</t>
  </si>
  <si>
    <t>KSO:</t>
  </si>
  <si>
    <t>CC-CZ:</t>
  </si>
  <si>
    <t>Místo:</t>
  </si>
  <si>
    <t>Lomnice nad Popelkou</t>
  </si>
  <si>
    <t>Datum:</t>
  </si>
  <si>
    <t>29. 7. 2024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</si>
  <si>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</si>
  <si>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</si>
  <si>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</si>
  <si>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</si>
  <si>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</si>
  <si>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</si>
  <si>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</si>
  <si>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</si>
  <si>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</si>
  <si>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</si>
  <si>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</si>
  <si>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</si>
  <si>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</si>
  <si>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</si>
  <si>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</si>
  <si>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</si>
  <si>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</si>
  <si>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</si>
  <si>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</si>
  <si>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</si>
  <si>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</si>
  <si>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</si>
  <si>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</si>
  <si>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</si>
  <si>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</si>
  <si>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</si>
  <si>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</si>
  <si>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</si>
  <si>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</si>
  <si>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</si>
  <si>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</si>
  <si>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</si>
  <si>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</si>
  <si>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</si>
  <si>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</si>
  <si>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</si>
  <si>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</si>
  <si>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</si>
  <si>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</si>
  <si>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</si>
  <si>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</si>
  <si>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</si>
  <si>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</si>
  <si>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</si>
  <si>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</si>
  <si>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</si>
  <si>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</si>
  <si>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</si>
  <si>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</si>
  <si>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</si>
  <si>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</si>
  <si>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</si>
  <si>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</si>
  <si>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</si>
  <si>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</si>
  <si>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KOMUNIKACE</t>
  </si>
  <si>
    <t>Komunikace a terénní úpravy</t>
  </si>
  <si>
    <t>STA</t>
  </si>
  <si>
    <t>1</t>
  </si>
  <si>
    <t>{986801bd-bf7e-486e-bd4a-279187874641}</t>
  </si>
  <si>
    <t>2</t>
  </si>
  <si>
    <t>KRYCÍ LIST SOUPISU PRACÍ</t>
  </si>
  <si>
    <t>Objekt:</t>
  </si>
  <si>
    <t>KOMUNIKACE - Komunikace a terénní úpravy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</si>
  <si>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</si>
  <si>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</si>
  <si>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</si>
  <si>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</si>
  <si>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</si>
  <si>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</si>
  <si>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</si>
  <si>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</si>
  <si>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</si>
  <si>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</si>
  <si>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</si>
  <si>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</si>
  <si>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</si>
  <si>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</si>
  <si>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</si>
  <si>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</si>
  <si>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</si>
  <si>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</si>
  <si>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</si>
  <si>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</si>
  <si>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</si>
  <si>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</si>
  <si>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</si>
  <si>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</si>
  <si>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</si>
  <si>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</si>
  <si>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</si>
  <si>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</si>
  <si>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</si>
  <si>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</si>
  <si>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</si>
  <si>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</si>
  <si>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</si>
  <si>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</si>
  <si>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</si>
  <si>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</si>
  <si>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113106132</t>
  </si>
  <si>
    <t>Rozebrání dlažeb komunikací pro pěší s přemístěním hmot na skládku na vzdálenost do 3 m nebo s naložením na dopravní prostředek s ložem z kameniva nebo živice a s jakoukoliv výplní spár strojně plochy jednotlivě do 50 m2 z betonových, kameninových nebo dlaždic, desek nebo tvarovek</t>
  </si>
  <si>
    <t>m2</t>
  </si>
  <si>
    <t>4</t>
  </si>
  <si>
    <t>805180016</t>
  </si>
  <si>
    <t>113106134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</si>
  <si>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</si>
  <si>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-510417325</t>
  </si>
  <si>
    <t>VV</t>
  </si>
  <si>
    <t>0,5*11,1+20,3</t>
  </si>
  <si>
    <t>3</t>
  </si>
  <si>
    <t>113106221</t>
  </si>
  <si>
    <t>Rozebrání dlažeb vozovek a ploch s přemístěním hmot na skládku na vzdálenost do 3 m nebo s naložením na dopravní prostředek, s jakoukoliv výplní spár strojně plochy jednotlivě přes 50 m2 do 200 m2 z drobných kostek nebo odseků s ložem z kameniva</t>
  </si>
  <si>
    <t>1199912105</t>
  </si>
  <si>
    <t>113106271</t>
  </si>
  <si>
    <t>Rozebrání dlažeb vozovek a ploch s přemístěním hmot na skládku na vzdálenost do 3 m nebo s naložením na dopravní prostředek, s jakoukoliv výplní spár strojně plochy jednotlivě přes 50 m2 do 200 m2 ze zámkové dlažby s ložem z kameniva</t>
  </si>
  <si>
    <t>-1512262498</t>
  </si>
  <si>
    <t>"dlažba na parkovištích"12,0+11,4</t>
  </si>
  <si>
    <t>5</t>
  </si>
  <si>
    <t>113107162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</si>
  <si>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</si>
  <si>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-1538607722</t>
  </si>
  <si>
    <t>12,0+23,8+11,4+25,8+(260,1-0,1*39,3)</t>
  </si>
  <si>
    <t>6</t>
  </si>
  <si>
    <t>113107163</t>
  </si>
  <si>
    <t>Odstranění podkladů nebo krytů strojně plochy jednotlivě přes 50 m2 do 200 m2 s přemístěním hmot na skládku na vzdálenost do 20 m nebo s naložením na dopravní prostředek z kameniva hrubého drceného, o tl. vrstvy přes 200 do 300 mm</t>
  </si>
  <si>
    <t>-1838679986</t>
  </si>
  <si>
    <t>193,6+17,0+18,2</t>
  </si>
  <si>
    <t>7</t>
  </si>
  <si>
    <t>113154528</t>
  </si>
  <si>
    <t>Frézování živičného podkladu nebo krytu s naložením hmot na dopravní prostředek plochy do 500 m2 pruhu šířky přes 0,5 m, tloušťky vrstvy 100 mm</t>
  </si>
  <si>
    <t>-1177653588</t>
  </si>
  <si>
    <t>260,1+8,1</t>
  </si>
  <si>
    <t>8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</si>
  <si>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</si>
  <si>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</si>
  <si>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</si>
  <si>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1345467847</t>
  </si>
  <si>
    <t>9</t>
  </si>
  <si>
    <t>113202111</t>
  </si>
  <si>
    <t>Vytrhání obrub s vybouráním lože, s přemístěním hmot na skládku na vzdálenost do 3 m nebo s naložením na dopravní prostředek z krajníků nebo obrubníků stojatých</t>
  </si>
  <si>
    <t>-225038537</t>
  </si>
  <si>
    <t>"kamenné"8,4</t>
  </si>
  <si>
    <t>"betonové"(8,5+6,8+2,4)+(5,5+1,5)+(6,3+4,2+1,8)+(9,6+1,6)</t>
  </si>
  <si>
    <t>Součet</t>
  </si>
  <si>
    <t>10</t>
  </si>
  <si>
    <t>121151103</t>
  </si>
  <si>
    <t>Sejmutí ornice strojně při souvislé ploše do 100 m2, tl. vrstvy do 200 mm</t>
  </si>
  <si>
    <t>-1595492912</t>
  </si>
  <si>
    <t>12,1+63,9</t>
  </si>
  <si>
    <t>11</t>
  </si>
  <si>
    <t>M</t>
  </si>
  <si>
    <t>59213009</t>
  </si>
  <si>
    <t>žlab kabelový betonový k ochraně zemního drátovodného vedení 100x17x14cm</t>
  </si>
  <si>
    <t>-703968875</t>
  </si>
  <si>
    <t>59213344</t>
  </si>
  <si>
    <t>poklop kabelového žlabu betonový 500x160x35mm</t>
  </si>
  <si>
    <t>kus</t>
  </si>
  <si>
    <t>84085533</t>
  </si>
  <si>
    <t>14/0,5</t>
  </si>
  <si>
    <t>13</t>
  </si>
  <si>
    <t>122252203</t>
  </si>
  <si>
    <t>Odkopávky a prokopávky nezapažené pro silnice a dálnice strojně v hornině třídy těžitelnosti I do 100 m3</t>
  </si>
  <si>
    <t>m3</t>
  </si>
  <si>
    <t>-1187090388</t>
  </si>
  <si>
    <t>"pro vozovku dle situace a příčných řezů"3,7*0,4/2+18,4*(0,4+0,8)/2+27,6*(0,8+2,5)/2+4,4*2,5+3,3*0,2</t>
  </si>
  <si>
    <t>"pro chodník"0,2*2*(16,1-2,0)+16,2*0,1</t>
  </si>
  <si>
    <t>14</t>
  </si>
  <si>
    <t>132212131</t>
  </si>
  <si>
    <t>Hloubení nezapažených rýh šířky do 800 mm ručně s urovnáním dna do předepsaného profilu a spádu v hornině třídy těžitelnosti I skupiny 3 soudržných</t>
  </si>
  <si>
    <t>2040874991</t>
  </si>
  <si>
    <t>"pro chráničku el.kabelu"0,3*0,4*14</t>
  </si>
  <si>
    <t>15</t>
  </si>
  <si>
    <t>133251101</t>
  </si>
  <si>
    <t>Hloubení nezapažených šachet strojně v hornině třídy těžitelnosti I skupiny 3 do 20 m3</t>
  </si>
  <si>
    <t>-984307777</t>
  </si>
  <si>
    <t>"pro uliční vpusti"2*1,8*1,8*1,1</t>
  </si>
  <si>
    <t>16</t>
  </si>
  <si>
    <t>151101101</t>
  </si>
  <si>
    <t>Zřízení pažení a rozepření stěn rýh pro podzemní vedení příložné pro jakoukoliv mezerovitost, hloubky do 2 m</t>
  </si>
  <si>
    <t>1016593726</t>
  </si>
  <si>
    <t>"šachty pro vpusti"2*1,03*1.8*4</t>
  </si>
  <si>
    <t>17</t>
  </si>
  <si>
    <t>151101111</t>
  </si>
  <si>
    <t>Odstranění pažení a rozepření stěn rýh pro podzemní vedení s uložením materiálu na vzdálenost do 3 m od kraje výkopu příložné, hloubky do 2 m</t>
  </si>
  <si>
    <t>-604404339</t>
  </si>
  <si>
    <t>2*1,03*1,8*4</t>
  </si>
  <si>
    <t>18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</si>
  <si>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</si>
  <si>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</si>
  <si>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-1390598252</t>
  </si>
  <si>
    <t>"na meziskládku"76,24+0,1*76,0+1,68+7,128</t>
  </si>
  <si>
    <t>"zpátky na staveniště"7,08+0,1*93,6+1,4+6,0</t>
  </si>
  <si>
    <t>19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</si>
  <si>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</si>
  <si>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</si>
  <si>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-978090364</t>
  </si>
  <si>
    <t>92,648-23,84</t>
  </si>
  <si>
    <t>20</t>
  </si>
  <si>
    <t>167151101</t>
  </si>
  <si>
    <t>Nakládání, skládání a překládání neulehlého výkopku nebo sypaniny strojně nakládání, množství do 100 m3, z horniny třídy těžitelnosti I, skupiny 1 až 3</t>
  </si>
  <si>
    <t>211366121</t>
  </si>
  <si>
    <t>92,648</t>
  </si>
  <si>
    <t>171201221</t>
  </si>
  <si>
    <t>Poplatek za uložení stavebního odpadu na skládce (skládkovné) zeminy a kamení zatříděného do Katalogu odpadů pod kódem 17 05 04</t>
  </si>
  <si>
    <t>t</t>
  </si>
  <si>
    <t>1834343568</t>
  </si>
  <si>
    <t>"s objemovou hmotností 1,8t/m3"68,908*1,8</t>
  </si>
  <si>
    <t>22</t>
  </si>
  <si>
    <t>171251101</t>
  </si>
  <si>
    <t>Uložení sypanin do násypů strojně s rozprostřením sypaniny ve vrstvách a s hrubým urovnáním nezhutněných jakékoliv třídy těžitelnosti</t>
  </si>
  <si>
    <t>984478944</t>
  </si>
  <si>
    <t>0,9*1,8+27,3*0,2</t>
  </si>
  <si>
    <t>23</t>
  </si>
  <si>
    <t>171251201</t>
  </si>
  <si>
    <t>Uložení sypaniny na skládky nebo meziskládky bez hutnění s upravením uložené sypaniny do předepsaného tvaru</t>
  </si>
  <si>
    <t>132092273</t>
  </si>
  <si>
    <t>"na meziskládce"92,648</t>
  </si>
  <si>
    <t>"na skládce"92,648-23,84</t>
  </si>
  <si>
    <t>24</t>
  </si>
  <si>
    <t>174151101</t>
  </si>
  <si>
    <t>Zásyp sypaninou z jakékoliv horniny strojně s uložením výkopku ve vrstvách se zhutněním jam, šachet, rýh nebo kolem objektů v těchto vykopávkách</t>
  </si>
  <si>
    <t>-1806479915</t>
  </si>
  <si>
    <t>"rýha s kabelovou chráničkou"(0,12-0,02)*14</t>
  </si>
  <si>
    <t>"šachty kolem uličních vpustí"2*(3,24-0,24)*1,0</t>
  </si>
  <si>
    <t>25</t>
  </si>
  <si>
    <t>181351003</t>
  </si>
  <si>
    <t>Rozprostření a urovnání ornice v rovině nebo ve svahu sklonu do 1:5 strojně při souvislé ploše do 100 m2, tl. vrstvy do 200 mm</t>
  </si>
  <si>
    <t>-505412583</t>
  </si>
  <si>
    <t>8,3+33,1+4,3+47,9</t>
  </si>
  <si>
    <t>26</t>
  </si>
  <si>
    <t>181411131</t>
  </si>
  <si>
    <t>Založení trávníku na půdě předem připravené plochy do 1000 m2 výsevem včetně utažení parkového v rovině nebo na svahu do 1:5</t>
  </si>
  <si>
    <t>1854210685</t>
  </si>
  <si>
    <t>27</t>
  </si>
  <si>
    <t>00572410</t>
  </si>
  <si>
    <t>osivo směs travní parková</t>
  </si>
  <si>
    <t>kg</t>
  </si>
  <si>
    <t>473070240</t>
  </si>
  <si>
    <t>93,6*0,03</t>
  </si>
  <si>
    <t>28</t>
  </si>
  <si>
    <t>181951111</t>
  </si>
  <si>
    <t>Úprava pláně vyrovnáním výškových rozdílů strojně v hornině třídy těžitelnosti I, skupiny 1 až 3 bez zhutnění</t>
  </si>
  <si>
    <t>871418896</t>
  </si>
  <si>
    <t>93,6-15,8*0,1-0,15*(13,6+16,8)</t>
  </si>
  <si>
    <t>29</t>
  </si>
  <si>
    <t>181951112</t>
  </si>
  <si>
    <t>Úprava pláně vyrovnáním výškových rozdílů strojně v hornině třídy těžitelnosti I, skupiny 1 až 3 se zhutněním</t>
  </si>
  <si>
    <t>-1108219402</t>
  </si>
  <si>
    <t>219,3+93,9+111,9*0,15+17,08+15,8*0,18</t>
  </si>
  <si>
    <t>Vodorovné konstrukce</t>
  </si>
  <si>
    <t>30</t>
  </si>
  <si>
    <t>452112112</t>
  </si>
  <si>
    <t>Osazení betonových dílců prstenců nebo rámů pod poklopy a mříže, výšky do 100 mm</t>
  </si>
  <si>
    <t>1924247572</t>
  </si>
  <si>
    <t>Komunikace pozemní</t>
  </si>
  <si>
    <t>31</t>
  </si>
  <si>
    <t>564750101</t>
  </si>
  <si>
    <t>Podklad nebo kryt z kameniva hrubého drceného vel. 16-32 mm s rozprostřením a zhutněním plochy jednotlivě do 100 m2, po zhutnění tl. 150 mm</t>
  </si>
  <si>
    <t>705892740</t>
  </si>
  <si>
    <t>30,6+5,1+6,1</t>
  </si>
  <si>
    <t>32</t>
  </si>
  <si>
    <t>564841012</t>
  </si>
  <si>
    <t>Podklad ze štěrkodrti ŠD s rozprostřením a zhutněním plochy jednotlivě do 100 m2, po zhutnění tl. 130 mm</t>
  </si>
  <si>
    <t>1605540999</t>
  </si>
  <si>
    <t>"na plochách parkoviště"1,9</t>
  </si>
  <si>
    <t>33</t>
  </si>
  <si>
    <t>564851011</t>
  </si>
  <si>
    <t>Podklad ze štěrkodrti ŠD s rozprostřením a zhutněním plochy jednotlivě do 100 m2, po zhutnění tl. 150 mm</t>
  </si>
  <si>
    <t>-2094916115</t>
  </si>
  <si>
    <t>"štěrkodrť třídy A"219,3-0,075*(6,3+5,5)+348,5</t>
  </si>
  <si>
    <t>"štěrkodrť třídy B"219,3+0,3*(6,3+5,5)+33,0+17,08</t>
  </si>
  <si>
    <t>34</t>
  </si>
  <si>
    <t>564861011</t>
  </si>
  <si>
    <t>Podklad ze štěrkodrti ŠD s rozprostřením a zhutněním plochy jednotlivě do 100 m2, po zhutnění tl. 200 mm</t>
  </si>
  <si>
    <t>-15567985</t>
  </si>
  <si>
    <t>"pod chodníky"93,9-0,1*15,8-0,1*65,1</t>
  </si>
  <si>
    <t>35</t>
  </si>
  <si>
    <t>564871011</t>
  </si>
  <si>
    <t>Podklad ze štěrkodrti ŠD s rozprostřením a zhutněním plochy jednotlivě do 100 m2, po zhutnění tl. 250 mm</t>
  </si>
  <si>
    <t>-1221612220</t>
  </si>
  <si>
    <t>"pod R-materiálem"42,2-0,1*36,7-0,15*34,2</t>
  </si>
  <si>
    <t>36</t>
  </si>
  <si>
    <t>564930512</t>
  </si>
  <si>
    <t>Podklad nebo podsyp z R-materiálu s rozprostřením a zhutněním plochy jednotlivě do 100 m2, po zhutnění tl. 100 mm</t>
  </si>
  <si>
    <t>-429149821</t>
  </si>
  <si>
    <t>37</t>
  </si>
  <si>
    <t>564952111</t>
  </si>
  <si>
    <t>Podklad z mechanicky zpevněného kameniva MZK (minerální beton) s rozprostřením a s hutněním, po zhutnění tl. 150 mm</t>
  </si>
  <si>
    <t>1221616243</t>
  </si>
  <si>
    <t>38</t>
  </si>
  <si>
    <t>565155121</t>
  </si>
  <si>
    <t>Asfaltový beton vrstva podkladní ACP 16 (obalované kamenivo střednězrnné - OKS) s rozprostřením a zhutněním v pruhu šířky přes 3 m, po zhutnění tl. 70 mm</t>
  </si>
  <si>
    <t>-834182318</t>
  </si>
  <si>
    <t>"pod živičnou vozovkou"219,3+348,5</t>
  </si>
  <si>
    <t>39</t>
  </si>
  <si>
    <t>573211108</t>
  </si>
  <si>
    <t>Postřik spojovací PS bez posypu kamenivem z asfaltu silničního, v množství 0,40 kg/m2</t>
  </si>
  <si>
    <t>861197989</t>
  </si>
  <si>
    <t>219,3+348,5</t>
  </si>
  <si>
    <t>40</t>
  </si>
  <si>
    <t>573451114</t>
  </si>
  <si>
    <t>Dvojitý nátěr DN s posypem kamenivem a se zaválcováním z asfaltu silničního, v množství 2,4 kg/m2</t>
  </si>
  <si>
    <t>603620154</t>
  </si>
  <si>
    <t>42,2</t>
  </si>
  <si>
    <t>41</t>
  </si>
  <si>
    <t>577134121</t>
  </si>
  <si>
    <t>Asfaltový beton vrstva obrusná ACO 11 (ABS) s rozprostřením a se zhutněním z nemodifikovaného asfaltu v pruhu šířky přes 3 m tř. I (ACO 11+), po zhutnění tl. 40 mm</t>
  </si>
  <si>
    <t>-2121340589</t>
  </si>
  <si>
    <t>42</t>
  </si>
  <si>
    <t>591211111</t>
  </si>
  <si>
    <t>Kladení dlažby z kostek s provedením lože do tl. 50 mm, s vyplněním spár, s dvojím beraněním a se smetením přebytečného materiálu na krajnici drobných z kamene, do lože z kameniva těženého</t>
  </si>
  <si>
    <t>-1154090490</t>
  </si>
  <si>
    <t>43</t>
  </si>
  <si>
    <t>596211210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</si>
  <si>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do 50 m2</t>
  </si>
  <si>
    <t>1304542801</t>
  </si>
  <si>
    <t>(41,1+1,3)+(14,5-7,3+8,9)+(15,3-0,9+0,2+1,0)+(10,8+9,0)</t>
  </si>
  <si>
    <t>44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</si>
  <si>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</si>
  <si>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</si>
  <si>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2082025124</t>
  </si>
  <si>
    <t>0,9+1,0</t>
  </si>
  <si>
    <t>45</t>
  </si>
  <si>
    <t>BET.K08C01</t>
  </si>
  <si>
    <t>BEST-KLASIKO/8CM PŘÍRODNÍ</t>
  </si>
  <si>
    <t>565407402</t>
  </si>
  <si>
    <t>93,9-11,25</t>
  </si>
  <si>
    <t>46</t>
  </si>
  <si>
    <t>BET.K08N02</t>
  </si>
  <si>
    <t>BEST-KLASIKO PRO NEVIDOMÉ/8CM ČERVENÁ</t>
  </si>
  <si>
    <t>990984316</t>
  </si>
  <si>
    <t>1,31+1,77+1,78+6,39</t>
  </si>
  <si>
    <t>47</t>
  </si>
  <si>
    <t>597661111</t>
  </si>
  <si>
    <t>Rigol dlážděný do lože z betonu prostého tl. 100 mm, s vyplněním a zatřením spár cementovou maltou z dlažebních kostek drobných</t>
  </si>
  <si>
    <t>1636673319</t>
  </si>
  <si>
    <t>Trubní vedení</t>
  </si>
  <si>
    <t>48</t>
  </si>
  <si>
    <t>895941301</t>
  </si>
  <si>
    <t>Osazení vpusti uliční z betonových dílců DN 450 dno s výtokem</t>
  </si>
  <si>
    <t>-1213438338</t>
  </si>
  <si>
    <t>49</t>
  </si>
  <si>
    <t>59223320</t>
  </si>
  <si>
    <t>vpusť uliční DN 450 skruž horní betonová 450/195x50mm</t>
  </si>
  <si>
    <t>-1381094984</t>
  </si>
  <si>
    <t>50</t>
  </si>
  <si>
    <t>59223326</t>
  </si>
  <si>
    <t>vpusť uliční DN 450 skruž průběžná 450/570x50mm betonová s odtokem 150mm</t>
  </si>
  <si>
    <t>-1687355786</t>
  </si>
  <si>
    <t>51</t>
  </si>
  <si>
    <t>59223324</t>
  </si>
  <si>
    <t>vpusť uliční DN 450 skruž průběžná betonová 450/295x50mm</t>
  </si>
  <si>
    <t>334596876</t>
  </si>
  <si>
    <t>52</t>
  </si>
  <si>
    <t>59223332</t>
  </si>
  <si>
    <t>vpusť uliční DN 450 kaliště 450/300x50mm</t>
  </si>
  <si>
    <t>-241530556</t>
  </si>
  <si>
    <t>53</t>
  </si>
  <si>
    <t>59224481</t>
  </si>
  <si>
    <t>mříž vtoková s rámem pro uliční vpusť 500x500, zatížení 40 tun</t>
  </si>
  <si>
    <t>-587267919</t>
  </si>
  <si>
    <t>54</t>
  </si>
  <si>
    <t>59224135</t>
  </si>
  <si>
    <t>prstenec šachtový vyrovnávací betonový 625x90x60mm</t>
  </si>
  <si>
    <t>283157983</t>
  </si>
  <si>
    <t>55</t>
  </si>
  <si>
    <t>899132213</t>
  </si>
  <si>
    <t>Výměna (výšková úprava) poklopu vodovodního samonivelačního nebo pevného hydrantového</t>
  </si>
  <si>
    <t>652508956</t>
  </si>
  <si>
    <t>56</t>
  </si>
  <si>
    <t>899204112</t>
  </si>
  <si>
    <t>Osazení mříží litinových včetně rámů a košů na bahno pro třídu zatížení D400, E600</t>
  </si>
  <si>
    <t>2060818403</t>
  </si>
  <si>
    <t>Ostatní konstrukce a práce, bourání</t>
  </si>
  <si>
    <t>57</t>
  </si>
  <si>
    <t>914111111</t>
  </si>
  <si>
    <t>Montáž svislé dopravní značky základní velikosti do 1 m2 objímkami na sloupky nebo konzoly</t>
  </si>
  <si>
    <t>-1274885757</t>
  </si>
  <si>
    <t>58</t>
  </si>
  <si>
    <t>40445612</t>
  </si>
  <si>
    <t>značky upravující přednost P2, P3, P8 750mm</t>
  </si>
  <si>
    <t>-2018105889</t>
  </si>
  <si>
    <t>59</t>
  </si>
  <si>
    <t>40445615</t>
  </si>
  <si>
    <t>značky upravující přednost P6 700mm</t>
  </si>
  <si>
    <t>-1217413573</t>
  </si>
  <si>
    <t>60</t>
  </si>
  <si>
    <t>40445625</t>
  </si>
  <si>
    <t>informativní značky provozní IP8, IP9, IP11-IP13 500x700mm</t>
  </si>
  <si>
    <t>1483190616</t>
  </si>
  <si>
    <t>61</t>
  </si>
  <si>
    <t>914511112</t>
  </si>
  <si>
    <t>Montáž sloupku dopravních značek délky do 3,5 m do hliníkové patky pro sloupek D 60 mm</t>
  </si>
  <si>
    <t>2096145180</t>
  </si>
  <si>
    <t>62</t>
  </si>
  <si>
    <t>40445225</t>
  </si>
  <si>
    <t>sloupek pro dopravní značku Zn D 60mm v 3,5m</t>
  </si>
  <si>
    <t>-1994683447</t>
  </si>
  <si>
    <t>63</t>
  </si>
  <si>
    <t>40445240</t>
  </si>
  <si>
    <t>patka pro sloupek Al D 60mm</t>
  </si>
  <si>
    <t>-1444818505</t>
  </si>
  <si>
    <t>64</t>
  </si>
  <si>
    <t>40445253</t>
  </si>
  <si>
    <t>víčko plastové na sloupek D 60mm</t>
  </si>
  <si>
    <t>-95977310</t>
  </si>
  <si>
    <t>65</t>
  </si>
  <si>
    <t>40445256</t>
  </si>
  <si>
    <t>svorka upínací na sloupek dopravní značky D 60mm</t>
  </si>
  <si>
    <t>455638462</t>
  </si>
  <si>
    <t>2*3</t>
  </si>
  <si>
    <t>66</t>
  </si>
  <si>
    <t>915131112</t>
  </si>
  <si>
    <t>Vodorovné dopravní značení stříkané barvou přechody pro chodce, šipky, symboly bílé retroreflexní</t>
  </si>
  <si>
    <t>-1738461803</t>
  </si>
  <si>
    <t>"V7b"0,124*12</t>
  </si>
  <si>
    <t>"V7a"0,625*14+0,40</t>
  </si>
  <si>
    <t>67</t>
  </si>
  <si>
    <t>915321115</t>
  </si>
  <si>
    <t>Vodorovné značení předformovaným termoplastem vodící pás pro slabozraké z 6 proužků</t>
  </si>
  <si>
    <t>1703577134</t>
  </si>
  <si>
    <t>68</t>
  </si>
  <si>
    <t>915621111</t>
  </si>
  <si>
    <t>Předznačení pro vodorovné značení stříkané barvou nebo prováděné z nátěrových hmot plošné šipky, symboly, nápisy</t>
  </si>
  <si>
    <t>-1158148663</t>
  </si>
  <si>
    <t>69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</si>
  <si>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</si>
  <si>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</si>
  <si>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446242728</t>
  </si>
  <si>
    <t>26,2+17,1+10,5+12,8+45,3</t>
  </si>
  <si>
    <t>70</t>
  </si>
  <si>
    <t>59217031</t>
  </si>
  <si>
    <t>obrubník silniční betonový 1000x150x250mm</t>
  </si>
  <si>
    <t>-527112342</t>
  </si>
  <si>
    <t>111,9-15,4</t>
  </si>
  <si>
    <t>71</t>
  </si>
  <si>
    <t>59217032</t>
  </si>
  <si>
    <t>obrubník silniční betonový 1000x150x150mm</t>
  </si>
  <si>
    <t>-990445940</t>
  </si>
  <si>
    <t>3,1+4,0*2+4,3</t>
  </si>
  <si>
    <t>72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</si>
  <si>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</si>
  <si>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</si>
  <si>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1981351942</t>
  </si>
  <si>
    <t>6,1+9,7</t>
  </si>
  <si>
    <t>73</t>
  </si>
  <si>
    <t>59217036</t>
  </si>
  <si>
    <t>obrubník parkový betonový 500x80x250mm přírodní</t>
  </si>
  <si>
    <t>1813135231</t>
  </si>
  <si>
    <t>74</t>
  </si>
  <si>
    <t>919112111</t>
  </si>
  <si>
    <t>Řezání dilatačních spár v živičném krytu příčných nebo podélných, šířky 4 mm, hloubky do 60 mm</t>
  </si>
  <si>
    <t>2097355814</t>
  </si>
  <si>
    <t>75</t>
  </si>
  <si>
    <t>919122111</t>
  </si>
  <si>
    <t>Utěsnění dilatačních spár zálivkou za tepla v cementobetonovém nebo živičném krytu včetně adhezního nátěru s těsnicím profilem pod zálivkou, pro komůrky šířky 10 mm, hloubky 20 mm</t>
  </si>
  <si>
    <t>1274417977</t>
  </si>
  <si>
    <t>76</t>
  </si>
  <si>
    <t>919735112</t>
  </si>
  <si>
    <t>Řezání stávajícího živičného krytu nebo podkladu hloubky přes 50 do 100 mm</t>
  </si>
  <si>
    <t>-1297997539</t>
  </si>
  <si>
    <t>14,5+14,5+10,3</t>
  </si>
  <si>
    <t>77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</si>
  <si>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</si>
  <si>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</si>
  <si>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-317895346</t>
  </si>
  <si>
    <t>78</t>
  </si>
  <si>
    <t>966006211</t>
  </si>
  <si>
    <t>Odstranění (demontáž) svislých dopravních značek s odklizením materiálu na skládku na vzdálenost do 20 m nebo s naložením na dopravní prostředek ze sloupů, sloupků nebo konzol</t>
  </si>
  <si>
    <t>-1351610282</t>
  </si>
  <si>
    <t>79</t>
  </si>
  <si>
    <t>979024443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</si>
  <si>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silničních</t>
  </si>
  <si>
    <t>1042532868</t>
  </si>
  <si>
    <t>"kamenné"28,5</t>
  </si>
  <si>
    <t>80</t>
  </si>
  <si>
    <t>979054451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</si>
  <si>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</si>
  <si>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1053256932</t>
  </si>
  <si>
    <t>"z parkovišť"12,0+11,4</t>
  </si>
  <si>
    <t>81</t>
  </si>
  <si>
    <t>979071121</t>
  </si>
  <si>
    <t>Očištění vybouraných dlažebních kostek od spojovacího materiálu, s uložením očištěných kostek na skládku, s odklizením odpadových hmot na hromady a s odklizením vybouraných kostek na vzdálenost do 3 m drobných, s původním vyplněním spár kamenivem těženým</t>
  </si>
  <si>
    <t>-67641155</t>
  </si>
  <si>
    <t>997</t>
  </si>
  <si>
    <t>Přesun sutě</t>
  </si>
  <si>
    <t>82</t>
  </si>
  <si>
    <t>997221551</t>
  </si>
  <si>
    <t>Vodorovná doprava suti bez naložení, ale se složením a s hrubým urovnáním ze sypkých materiálů, na vzdálenost do 1 km</t>
  </si>
  <si>
    <t>660409303</t>
  </si>
  <si>
    <t>"suť z kameniva a asfaltová z frézování"196,131+61,686</t>
  </si>
  <si>
    <t>83</t>
  </si>
  <si>
    <t>997221559</t>
  </si>
  <si>
    <t>Vodorovná doprava suti bez naložení, ale se složením a s hrubým urovnáním Příplatek k ceně za každý další započatý 1 km přes 1 km</t>
  </si>
  <si>
    <t>1034803418</t>
  </si>
  <si>
    <t>"dalších 9km na skládku do Košťálova"9*257,817</t>
  </si>
  <si>
    <t>84</t>
  </si>
  <si>
    <t>997221561</t>
  </si>
  <si>
    <t>Vodorovná doprava suti bez naložení, ale se složením a s hrubým urovnáním z kusových materiálů, na vzdálenost do 1 km</t>
  </si>
  <si>
    <t>880187479</t>
  </si>
  <si>
    <t>"suť betonová"22,671</t>
  </si>
  <si>
    <t>85</t>
  </si>
  <si>
    <t>997221569</t>
  </si>
  <si>
    <t>-1252755371</t>
  </si>
  <si>
    <t>"dalších 9km na skládku do Košťálova"9*29,014</t>
  </si>
  <si>
    <t>86</t>
  </si>
  <si>
    <t>997221571</t>
  </si>
  <si>
    <t>Vodorovná doprava vybouraných hmot bez naložení, ale se složením a s hrubým urovnáním na vzdálenost do 1 km</t>
  </si>
  <si>
    <t>575782006</t>
  </si>
  <si>
    <t>"očištěné žulové kostky na plochu stavebníka"0,32*(198,2-33,0)</t>
  </si>
  <si>
    <t>87</t>
  </si>
  <si>
    <t>997221579</t>
  </si>
  <si>
    <t>Vodorovná doprava vybouraných hmot bez naložení, ale se složením a s hrubým urovnáním na vzdálenost Příplatek k ceně za každý další započatý 1 km přes 1 km</t>
  </si>
  <si>
    <t>-629736439</t>
  </si>
  <si>
    <t>"další 1 km na plochu stavebníka"52,864*1</t>
  </si>
  <si>
    <t>88</t>
  </si>
  <si>
    <t>997221615</t>
  </si>
  <si>
    <t>Poplatek za uložení stavebního odpadu na skládce (skládkovné) z prostého betonu zatříděného do Katalogu odpadů pod kódem 17 01 01</t>
  </si>
  <si>
    <t>-666514085</t>
  </si>
  <si>
    <t>"suť betonová"23,8*0,255+25,85*0,26+48,2*0,205+(23,4-1,9)*0,295</t>
  </si>
  <si>
    <t>89</t>
  </si>
  <si>
    <t>997221645</t>
  </si>
  <si>
    <t>Poplatek za uložení stavebního odpadu na skládce (skládkovné) asfaltového bez obsahu dehtu zatříděného do Katalogu odpadů pod kódem 17 03 02</t>
  </si>
  <si>
    <t>-219856133</t>
  </si>
  <si>
    <t>"suť živičná z frézování"268,2*0,23</t>
  </si>
  <si>
    <t>90</t>
  </si>
  <si>
    <t>997221655</t>
  </si>
  <si>
    <t>-312380593</t>
  </si>
  <si>
    <t>"suť z kameniva"228,8*0,44+329,17*0,29</t>
  </si>
  <si>
    <t>998</t>
  </si>
  <si>
    <t>Přesun hmot</t>
  </si>
  <si>
    <t>91</t>
  </si>
  <si>
    <t>998225111</t>
  </si>
  <si>
    <t>Přesun hmot pro komunikace s krytem z kameniva, monolitickým betonovým nebo živičným dopravní vzdálenost do 200 m jakékoliv délky objektu</t>
  </si>
  <si>
    <t>-1018247456</t>
  </si>
  <si>
    <t>VRN</t>
  </si>
  <si>
    <t>Vedlejší rozpočtové náklady</t>
  </si>
  <si>
    <t>VRN1</t>
  </si>
  <si>
    <t>Průzkumné, geodetické a projektové práce</t>
  </si>
  <si>
    <t>92</t>
  </si>
  <si>
    <t>012344000</t>
  </si>
  <si>
    <t>Vytyčovací práce</t>
  </si>
  <si>
    <t>bo</t>
  </si>
  <si>
    <t>1024</t>
  </si>
  <si>
    <t>1119032293</t>
  </si>
  <si>
    <t>"hlavní body osového polygonu+podrobné body na obloucích v křižovatce"4+5*4</t>
  </si>
  <si>
    <t>93</t>
  </si>
  <si>
    <t>012444000</t>
  </si>
  <si>
    <t>Geodetické měření skutečného provedení stavby</t>
  </si>
  <si>
    <t>sada</t>
  </si>
  <si>
    <t>-1225668681</t>
  </si>
  <si>
    <t>94</t>
  </si>
  <si>
    <t>013254000</t>
  </si>
  <si>
    <t>Dokumentace skutečného provedení stavby</t>
  </si>
  <si>
    <t>-341486138</t>
  </si>
  <si>
    <t>VRN3</t>
  </si>
  <si>
    <t>Zařízení staveniště</t>
  </si>
  <si>
    <t>95</t>
  </si>
  <si>
    <t>032103000</t>
  </si>
  <si>
    <t>Náklady na stavební buňky, úpravu stávajících objektů</t>
  </si>
  <si>
    <t>měsíc</t>
  </si>
  <si>
    <t>-1561171903</t>
  </si>
  <si>
    <t>"pronájem na měsíc"2</t>
  </si>
  <si>
    <t>96</t>
  </si>
  <si>
    <t>033203000</t>
  </si>
  <si>
    <t>Spotřeba energií pro zařízení staveniště</t>
  </si>
  <si>
    <t>998304386</t>
  </si>
  <si>
    <t>97</t>
  </si>
  <si>
    <t>034303000</t>
  </si>
  <si>
    <t>Dopravní značení na staveništi</t>
  </si>
  <si>
    <t>-1792109078</t>
  </si>
  <si>
    <t>"pronájem sestavy na přechodnou dobu"2</t>
  </si>
  <si>
    <t>98</t>
  </si>
  <si>
    <t>034503000</t>
  </si>
  <si>
    <t>Informační tabule na staveništi</t>
  </si>
  <si>
    <t>-330864099</t>
  </si>
  <si>
    <t>VRN4</t>
  </si>
  <si>
    <t>Inženýrská činnost</t>
  </si>
  <si>
    <t>99</t>
  </si>
  <si>
    <t>043103000</t>
  </si>
  <si>
    <t>Zkoušky</t>
  </si>
  <si>
    <t>-1715654763</t>
  </si>
  <si>
    <t>100</t>
  </si>
  <si>
    <t>043154000</t>
  </si>
  <si>
    <t>Zkoušky hutnicí</t>
  </si>
  <si>
    <t>-2145640328</t>
  </si>
  <si>
    <t>VRN7</t>
  </si>
  <si>
    <t>Provozní vlivy</t>
  </si>
  <si>
    <t>101</t>
  </si>
  <si>
    <t>071203000</t>
  </si>
  <si>
    <t>Provoz dalšího subjektu</t>
  </si>
  <si>
    <t>617994467</t>
  </si>
  <si>
    <t>"zajištění provozu firmy EXTRAVIT"1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</si>
</sst>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22" xfId="0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167" fontId="34" fillId="0" borderId="22" xfId="0" applyNumberFormat="1" applyFont="1" applyBorder="1" applyAlignment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>
      <alignment vertical="center"/>
    </xf>
    <xf numFmtId="0" fontId="35" fillId="0" borderId="22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" customHeight="1"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S2" s="15" t="s">
        <v>6</v>
      </c>
      <c r="BT2" s="15" t="s">
        <v>7</v>
      </c>
    </row>
    <row r="3" spans="1:74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173" t="s">
        <v>14</v>
      </c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R5" s="18"/>
      <c r="BE5" s="170" t="s">
        <v>15</v>
      </c>
      <c r="BS5" s="15" t="s">
        <v>6</v>
      </c>
    </row>
    <row r="6" spans="1:74" ht="36.9" customHeight="1">
      <c r="B6" s="18"/>
      <c r="D6" s="24" t="s">
        <v>16</v>
      </c>
      <c r="K6" s="175" t="s">
        <v>17</v>
      </c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R6" s="18"/>
      <c r="BE6" s="171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71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171"/>
      <c r="BS8" s="15" t="s">
        <v>6</v>
      </c>
    </row>
    <row r="9" spans="1:74" ht="14.4" customHeight="1">
      <c r="B9" s="18"/>
      <c r="AR9" s="18"/>
      <c r="BE9" s="171"/>
      <c r="BS9" s="15" t="s">
        <v>6</v>
      </c>
    </row>
    <row r="10" spans="1:74" ht="12" customHeight="1">
      <c r="B10" s="18"/>
      <c r="D10" s="25" t="s">
        <v>24</v>
      </c>
      <c r="AK10" s="25" t="s">
        <v>25</v>
      </c>
      <c r="AN10" s="23" t="s">
        <v>1</v>
      </c>
      <c r="AR10" s="18"/>
      <c r="BE10" s="171"/>
      <c r="BS10" s="15" t="s">
        <v>6</v>
      </c>
    </row>
    <row r="11" spans="1:74" ht="18.45" customHeight="1">
      <c r="B11" s="18"/>
      <c r="E11" s="23" t="s">
        <v>26</v>
      </c>
      <c r="AK11" s="25" t="s">
        <v>27</v>
      </c>
      <c r="AN11" s="23" t="s">
        <v>1</v>
      </c>
      <c r="AR11" s="18"/>
      <c r="BE11" s="171"/>
      <c r="BS11" s="15" t="s">
        <v>6</v>
      </c>
    </row>
    <row r="12" spans="1:74" ht="6.9" customHeight="1">
      <c r="B12" s="18"/>
      <c r="AR12" s="18"/>
      <c r="BE12" s="171"/>
      <c r="BS12" s="15" t="s">
        <v>6</v>
      </c>
    </row>
    <row r="13" spans="1:74" ht="12" customHeight="1">
      <c r="B13" s="18"/>
      <c r="D13" s="25" t="s">
        <v>28</v>
      </c>
      <c r="AK13" s="25" t="s">
        <v>25</v>
      </c>
      <c r="AN13" s="27" t="s">
        <v>29</v>
      </c>
      <c r="AR13" s="18"/>
      <c r="BE13" s="171"/>
      <c r="BS13" s="15" t="s">
        <v>6</v>
      </c>
    </row>
    <row r="14" spans="1:74" ht="13.2">
      <c r="B14" s="18"/>
      <c r="E14" s="176" t="s">
        <v>29</v>
      </c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25" t="s">
        <v>27</v>
      </c>
      <c r="AN14" s="27" t="s">
        <v>29</v>
      </c>
      <c r="AR14" s="18"/>
      <c r="BE14" s="171"/>
      <c r="BS14" s="15" t="s">
        <v>6</v>
      </c>
    </row>
    <row r="15" spans="1:74" ht="6.9" customHeight="1">
      <c r="B15" s="18"/>
      <c r="AR15" s="18"/>
      <c r="BE15" s="171"/>
      <c r="BS15" s="15" t="s">
        <v>4</v>
      </c>
    </row>
    <row r="16" spans="1:74" ht="12" customHeight="1">
      <c r="B16" s="18"/>
      <c r="D16" s="25" t="s">
        <v>30</v>
      </c>
      <c r="AK16" s="25" t="s">
        <v>25</v>
      </c>
      <c r="AN16" s="23" t="s">
        <v>1</v>
      </c>
      <c r="AR16" s="18"/>
      <c r="BE16" s="171"/>
      <c r="BS16" s="15" t="s">
        <v>4</v>
      </c>
    </row>
    <row r="17" spans="2:71" ht="18.45" customHeight="1">
      <c r="B17" s="18"/>
      <c r="E17" s="23" t="s">
        <v>26</v>
      </c>
      <c r="AK17" s="25" t="s">
        <v>27</v>
      </c>
      <c r="AN17" s="23" t="s">
        <v>1</v>
      </c>
      <c r="AR17" s="18"/>
      <c r="BE17" s="171"/>
      <c r="BS17" s="15" t="s">
        <v>31</v>
      </c>
    </row>
    <row r="18" spans="2:71" ht="6.9" customHeight="1">
      <c r="B18" s="18"/>
      <c r="AR18" s="18"/>
      <c r="BE18" s="171"/>
      <c r="BS18" s="15" t="s">
        <v>6</v>
      </c>
    </row>
    <row r="19" spans="2:71" ht="12" customHeight="1">
      <c r="B19" s="18"/>
      <c r="D19" s="25" t="s">
        <v>32</v>
      </c>
      <c r="AK19" s="25" t="s">
        <v>25</v>
      </c>
      <c r="AN19" s="23" t="s">
        <v>1</v>
      </c>
      <c r="AR19" s="18"/>
      <c r="BE19" s="171"/>
      <c r="BS19" s="15" t="s">
        <v>6</v>
      </c>
    </row>
    <row r="20" spans="2:71" ht="18.45" customHeight="1">
      <c r="B20" s="18"/>
      <c r="E20" s="23" t="s">
        <v>26</v>
      </c>
      <c r="AK20" s="25" t="s">
        <v>27</v>
      </c>
      <c r="AN20" s="23" t="s">
        <v>1</v>
      </c>
      <c r="AR20" s="18"/>
      <c r="BE20" s="171"/>
      <c r="BS20" s="15" t="s">
        <v>4</v>
      </c>
    </row>
    <row r="21" spans="2:71" ht="6.9" customHeight="1">
      <c r="B21" s="18"/>
      <c r="AR21" s="18"/>
      <c r="BE21" s="171"/>
    </row>
    <row r="22" spans="2:71" ht="12" customHeight="1">
      <c r="B22" s="18"/>
      <c r="D22" s="25" t="s">
        <v>33</v>
      </c>
      <c r="AR22" s="18"/>
      <c r="BE22" s="171"/>
    </row>
    <row r="23" spans="2:71" ht="16.5" customHeight="1">
      <c r="B23" s="18"/>
      <c r="E23" s="178" t="s">
        <v>1</v>
      </c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R23" s="18"/>
      <c r="BE23" s="171"/>
    </row>
    <row r="24" spans="2:71" ht="6.9" customHeight="1">
      <c r="B24" s="18"/>
      <c r="AR24" s="18"/>
      <c r="BE24" s="171"/>
    </row>
    <row r="25" spans="2:71" ht="6.9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71"/>
    </row>
    <row r="26" spans="2:71" s="1" customFormat="1" ht="25.95" customHeight="1">
      <c r="B26" s="30"/>
      <c r="D26" s="31" t="s">
        <v>34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79">
        <f>ROUND(AG94,2)</f>
        <v>0</v>
      </c>
      <c r="AL26" s="180"/>
      <c r="AM26" s="180"/>
      <c r="AN26" s="180"/>
      <c r="AO26" s="180"/>
      <c r="AR26" s="30"/>
      <c r="BE26" s="171"/>
    </row>
    <row r="27" spans="2:71" s="1" customFormat="1" ht="6.9" customHeight="1">
      <c r="B27" s="30"/>
      <c r="AR27" s="30"/>
      <c r="BE27" s="171"/>
    </row>
    <row r="28" spans="2:71" s="1" customFormat="1" ht="13.2">
      <c r="B28" s="30"/>
      <c r="L28" s="181" t="s">
        <v>35</v>
      </c>
      <c r="M28" s="181"/>
      <c r="N28" s="181"/>
      <c r="O28" s="181"/>
      <c r="P28" s="181"/>
      <c r="W28" s="181" t="s">
        <v>36</v>
      </c>
      <c r="X28" s="181"/>
      <c r="Y28" s="181"/>
      <c r="Z28" s="181"/>
      <c r="AA28" s="181"/>
      <c r="AB28" s="181"/>
      <c r="AC28" s="181"/>
      <c r="AD28" s="181"/>
      <c r="AE28" s="181"/>
      <c r="AK28" s="181" t="s">
        <v>37</v>
      </c>
      <c r="AL28" s="181"/>
      <c r="AM28" s="181"/>
      <c r="AN28" s="181"/>
      <c r="AO28" s="181"/>
      <c r="AR28" s="30"/>
      <c r="BE28" s="171"/>
    </row>
    <row r="29" spans="2:71" s="2" customFormat="1" ht="14.4" customHeight="1">
      <c r="B29" s="34"/>
      <c r="D29" s="25" t="s">
        <v>38</v>
      </c>
      <c r="F29" s="25" t="s">
        <v>39</v>
      </c>
      <c r="L29" s="184">
        <v>0.21</v>
      </c>
      <c r="M29" s="183"/>
      <c r="N29" s="183"/>
      <c r="O29" s="183"/>
      <c r="P29" s="183"/>
      <c r="W29" s="182">
        <f>ROUND(AZ94, 2)</f>
        <v>0</v>
      </c>
      <c r="X29" s="183"/>
      <c r="Y29" s="183"/>
      <c r="Z29" s="183"/>
      <c r="AA29" s="183"/>
      <c r="AB29" s="183"/>
      <c r="AC29" s="183"/>
      <c r="AD29" s="183"/>
      <c r="AE29" s="183"/>
      <c r="AK29" s="182">
        <f>ROUND(AV94, 2)</f>
        <v>0</v>
      </c>
      <c r="AL29" s="183"/>
      <c r="AM29" s="183"/>
      <c r="AN29" s="183"/>
      <c r="AO29" s="183"/>
      <c r="AR29" s="34"/>
      <c r="BE29" s="172"/>
    </row>
    <row r="30" spans="2:71" s="2" customFormat="1" ht="14.4" customHeight="1">
      <c r="B30" s="34"/>
      <c r="F30" s="25" t="s">
        <v>40</v>
      </c>
      <c r="L30" s="184">
        <v>0.12</v>
      </c>
      <c r="M30" s="183"/>
      <c r="N30" s="183"/>
      <c r="O30" s="183"/>
      <c r="P30" s="183"/>
      <c r="W30" s="182">
        <f>ROUND(BA94, 2)</f>
        <v>0</v>
      </c>
      <c r="X30" s="183"/>
      <c r="Y30" s="183"/>
      <c r="Z30" s="183"/>
      <c r="AA30" s="183"/>
      <c r="AB30" s="183"/>
      <c r="AC30" s="183"/>
      <c r="AD30" s="183"/>
      <c r="AE30" s="183"/>
      <c r="AK30" s="182">
        <f>ROUND(AW94, 2)</f>
        <v>0</v>
      </c>
      <c r="AL30" s="183"/>
      <c r="AM30" s="183"/>
      <c r="AN30" s="183"/>
      <c r="AO30" s="183"/>
      <c r="AR30" s="34"/>
      <c r="BE30" s="172"/>
    </row>
    <row r="31" spans="2:71" s="2" customFormat="1" ht="14.4" hidden="1" customHeight="1">
      <c r="B31" s="34"/>
      <c r="F31" s="25" t="s">
        <v>41</v>
      </c>
      <c r="L31" s="184">
        <v>0.21</v>
      </c>
      <c r="M31" s="183"/>
      <c r="N31" s="183"/>
      <c r="O31" s="183"/>
      <c r="P31" s="183"/>
      <c r="W31" s="182">
        <f>ROUND(BB94, 2)</f>
        <v>0</v>
      </c>
      <c r="X31" s="183"/>
      <c r="Y31" s="183"/>
      <c r="Z31" s="183"/>
      <c r="AA31" s="183"/>
      <c r="AB31" s="183"/>
      <c r="AC31" s="183"/>
      <c r="AD31" s="183"/>
      <c r="AE31" s="183"/>
      <c r="AK31" s="182">
        <v>0</v>
      </c>
      <c r="AL31" s="183"/>
      <c r="AM31" s="183"/>
      <c r="AN31" s="183"/>
      <c r="AO31" s="183"/>
      <c r="AR31" s="34"/>
      <c r="BE31" s="172"/>
    </row>
    <row r="32" spans="2:71" s="2" customFormat="1" ht="14.4" hidden="1" customHeight="1">
      <c r="B32" s="34"/>
      <c r="F32" s="25" t="s">
        <v>42</v>
      </c>
      <c r="L32" s="184">
        <v>0.12</v>
      </c>
      <c r="M32" s="183"/>
      <c r="N32" s="183"/>
      <c r="O32" s="183"/>
      <c r="P32" s="183"/>
      <c r="W32" s="182">
        <f>ROUND(BC94, 2)</f>
        <v>0</v>
      </c>
      <c r="X32" s="183"/>
      <c r="Y32" s="183"/>
      <c r="Z32" s="183"/>
      <c r="AA32" s="183"/>
      <c r="AB32" s="183"/>
      <c r="AC32" s="183"/>
      <c r="AD32" s="183"/>
      <c r="AE32" s="183"/>
      <c r="AK32" s="182">
        <v>0</v>
      </c>
      <c r="AL32" s="183"/>
      <c r="AM32" s="183"/>
      <c r="AN32" s="183"/>
      <c r="AO32" s="183"/>
      <c r="AR32" s="34"/>
      <c r="BE32" s="172"/>
    </row>
    <row r="33" spans="2:57" s="2" customFormat="1" ht="14.4" hidden="1" customHeight="1">
      <c r="B33" s="34"/>
      <c r="F33" s="25" t="s">
        <v>43</v>
      </c>
      <c r="L33" s="184">
        <v>0</v>
      </c>
      <c r="M33" s="183"/>
      <c r="N33" s="183"/>
      <c r="O33" s="183"/>
      <c r="P33" s="183"/>
      <c r="W33" s="182">
        <f>ROUND(BD94, 2)</f>
        <v>0</v>
      </c>
      <c r="X33" s="183"/>
      <c r="Y33" s="183"/>
      <c r="Z33" s="183"/>
      <c r="AA33" s="183"/>
      <c r="AB33" s="183"/>
      <c r="AC33" s="183"/>
      <c r="AD33" s="183"/>
      <c r="AE33" s="183"/>
      <c r="AK33" s="182">
        <v>0</v>
      </c>
      <c r="AL33" s="183"/>
      <c r="AM33" s="183"/>
      <c r="AN33" s="183"/>
      <c r="AO33" s="183"/>
      <c r="AR33" s="34"/>
      <c r="BE33" s="172"/>
    </row>
    <row r="34" spans="2:57" s="1" customFormat="1" ht="6.9" customHeight="1">
      <c r="B34" s="30"/>
      <c r="AR34" s="30"/>
      <c r="BE34" s="171"/>
    </row>
    <row r="35" spans="2:57" s="1" customFormat="1" ht="25.95" customHeight="1">
      <c r="B35" s="30"/>
      <c r="C35" s="35"/>
      <c r="D35" s="36" t="s">
        <v>44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45</v>
      </c>
      <c r="U35" s="37"/>
      <c r="V35" s="37"/>
      <c r="W35" s="37"/>
      <c r="X35" s="185" t="s">
        <v>46</v>
      </c>
      <c r="Y35" s="186"/>
      <c r="Z35" s="186"/>
      <c r="AA35" s="186"/>
      <c r="AB35" s="186"/>
      <c r="AC35" s="37"/>
      <c r="AD35" s="37"/>
      <c r="AE35" s="37"/>
      <c r="AF35" s="37"/>
      <c r="AG35" s="37"/>
      <c r="AH35" s="37"/>
      <c r="AI35" s="37"/>
      <c r="AJ35" s="37"/>
      <c r="AK35" s="187">
        <f>SUM(AK26:AK33)</f>
        <v>0</v>
      </c>
      <c r="AL35" s="186"/>
      <c r="AM35" s="186"/>
      <c r="AN35" s="186"/>
      <c r="AO35" s="188"/>
      <c r="AP35" s="35"/>
      <c r="AQ35" s="35"/>
      <c r="AR35" s="30"/>
    </row>
    <row r="36" spans="2:57" s="1" customFormat="1" ht="6.9" customHeight="1">
      <c r="B36" s="30"/>
      <c r="AR36" s="30"/>
    </row>
    <row r="37" spans="2:57" s="1" customFormat="1" ht="14.4" customHeight="1">
      <c r="B37" s="30"/>
      <c r="AR37" s="30"/>
    </row>
    <row r="38" spans="2:57" ht="14.4" customHeight="1">
      <c r="B38" s="18"/>
      <c r="AR38" s="18"/>
    </row>
    <row r="39" spans="2:57" ht="14.4" customHeight="1">
      <c r="B39" s="18"/>
      <c r="AR39" s="18"/>
    </row>
    <row r="40" spans="2:57" ht="14.4" customHeight="1">
      <c r="B40" s="18"/>
      <c r="AR40" s="18"/>
    </row>
    <row r="41" spans="2:57" ht="14.4" customHeight="1">
      <c r="B41" s="18"/>
      <c r="AR41" s="18"/>
    </row>
    <row r="42" spans="2:57" ht="14.4" customHeight="1">
      <c r="B42" s="18"/>
      <c r="AR42" s="18"/>
    </row>
    <row r="43" spans="2:57" ht="14.4" customHeight="1">
      <c r="B43" s="18"/>
      <c r="AR43" s="18"/>
    </row>
    <row r="44" spans="2:57" ht="14.4" customHeight="1">
      <c r="B44" s="18"/>
      <c r="AR44" s="18"/>
    </row>
    <row r="45" spans="2:57" ht="14.4" customHeight="1">
      <c r="B45" s="18"/>
      <c r="AR45" s="18"/>
    </row>
    <row r="46" spans="2:57" ht="14.4" customHeight="1">
      <c r="B46" s="18"/>
      <c r="AR46" s="18"/>
    </row>
    <row r="47" spans="2:57" ht="14.4" customHeight="1">
      <c r="B47" s="18"/>
      <c r="AR47" s="18"/>
    </row>
    <row r="48" spans="2:57" ht="14.4" customHeight="1">
      <c r="B48" s="18"/>
      <c r="AR48" s="18"/>
    </row>
    <row r="49" spans="2:44" s="1" customFormat="1" ht="14.4" customHeight="1">
      <c r="B49" s="30"/>
      <c r="D49" s="39" t="s">
        <v>47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48</v>
      </c>
      <c r="AI49" s="40"/>
      <c r="AJ49" s="40"/>
      <c r="AK49" s="40"/>
      <c r="AL49" s="40"/>
      <c r="AM49" s="40"/>
      <c r="AN49" s="40"/>
      <c r="AO49" s="40"/>
      <c r="AR49" s="30"/>
    </row>
    <row r="50" spans="2:44" ht="10.199999999999999">
      <c r="B50" s="18"/>
      <c r="AR50" s="18"/>
    </row>
    <row r="51" spans="2:44" ht="10.199999999999999">
      <c r="B51" s="18"/>
      <c r="AR51" s="18"/>
    </row>
    <row r="52" spans="2:44" ht="10.199999999999999">
      <c r="B52" s="18"/>
      <c r="AR52" s="18"/>
    </row>
    <row r="53" spans="2:44" ht="10.199999999999999">
      <c r="B53" s="18"/>
      <c r="AR53" s="18"/>
    </row>
    <row r="54" spans="2:44" ht="10.199999999999999">
      <c r="B54" s="18"/>
      <c r="AR54" s="18"/>
    </row>
    <row r="55" spans="2:44" ht="10.199999999999999">
      <c r="B55" s="18"/>
      <c r="AR55" s="18"/>
    </row>
    <row r="56" spans="2:44" ht="10.199999999999999">
      <c r="B56" s="18"/>
      <c r="AR56" s="18"/>
    </row>
    <row r="57" spans="2:44" ht="10.199999999999999">
      <c r="B57" s="18"/>
      <c r="AR57" s="18"/>
    </row>
    <row r="58" spans="2:44" ht="10.199999999999999">
      <c r="B58" s="18"/>
      <c r="AR58" s="18"/>
    </row>
    <row r="59" spans="2:44" ht="10.199999999999999">
      <c r="B59" s="18"/>
      <c r="AR59" s="18"/>
    </row>
    <row r="60" spans="2:44" s="1" customFormat="1" ht="13.2">
      <c r="B60" s="30"/>
      <c r="D60" s="41" t="s">
        <v>49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50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49</v>
      </c>
      <c r="AI60" s="32"/>
      <c r="AJ60" s="32"/>
      <c r="AK60" s="32"/>
      <c r="AL60" s="32"/>
      <c r="AM60" s="41" t="s">
        <v>50</v>
      </c>
      <c r="AN60" s="32"/>
      <c r="AO60" s="32"/>
      <c r="AR60" s="30"/>
    </row>
    <row r="61" spans="2:44" ht="10.199999999999999">
      <c r="B61" s="18"/>
      <c r="AR61" s="18"/>
    </row>
    <row r="62" spans="2:44" ht="10.199999999999999">
      <c r="B62" s="18"/>
      <c r="AR62" s="18"/>
    </row>
    <row r="63" spans="2:44" ht="10.199999999999999">
      <c r="B63" s="18"/>
      <c r="AR63" s="18"/>
    </row>
    <row r="64" spans="2:44" s="1" customFormat="1" ht="13.2">
      <c r="B64" s="30"/>
      <c r="D64" s="39" t="s">
        <v>51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52</v>
      </c>
      <c r="AI64" s="40"/>
      <c r="AJ64" s="40"/>
      <c r="AK64" s="40"/>
      <c r="AL64" s="40"/>
      <c r="AM64" s="40"/>
      <c r="AN64" s="40"/>
      <c r="AO64" s="40"/>
      <c r="AR64" s="30"/>
    </row>
    <row r="65" spans="2:44" ht="10.199999999999999">
      <c r="B65" s="18"/>
      <c r="AR65" s="18"/>
    </row>
    <row r="66" spans="2:44" ht="10.199999999999999">
      <c r="B66" s="18"/>
      <c r="AR66" s="18"/>
    </row>
    <row r="67" spans="2:44" ht="10.199999999999999">
      <c r="B67" s="18"/>
      <c r="AR67" s="18"/>
    </row>
    <row r="68" spans="2:44" ht="10.199999999999999">
      <c r="B68" s="18"/>
      <c r="AR68" s="18"/>
    </row>
    <row r="69" spans="2:44" ht="10.199999999999999">
      <c r="B69" s="18"/>
      <c r="AR69" s="18"/>
    </row>
    <row r="70" spans="2:44" ht="10.199999999999999">
      <c r="B70" s="18"/>
      <c r="AR70" s="18"/>
    </row>
    <row r="71" spans="2:44" ht="10.199999999999999">
      <c r="B71" s="18"/>
      <c r="AR71" s="18"/>
    </row>
    <row r="72" spans="2:44" ht="10.199999999999999">
      <c r="B72" s="18"/>
      <c r="AR72" s="18"/>
    </row>
    <row r="73" spans="2:44" ht="10.199999999999999">
      <c r="B73" s="18"/>
      <c r="AR73" s="18"/>
    </row>
    <row r="74" spans="2:44" ht="10.199999999999999">
      <c r="B74" s="18"/>
      <c r="AR74" s="18"/>
    </row>
    <row r="75" spans="2:44" s="1" customFormat="1" ht="13.2">
      <c r="B75" s="30"/>
      <c r="D75" s="41" t="s">
        <v>49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50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49</v>
      </c>
      <c r="AI75" s="32"/>
      <c r="AJ75" s="32"/>
      <c r="AK75" s="32"/>
      <c r="AL75" s="32"/>
      <c r="AM75" s="41" t="s">
        <v>50</v>
      </c>
      <c r="AN75" s="32"/>
      <c r="AO75" s="32"/>
      <c r="AR75" s="30"/>
    </row>
    <row r="76" spans="2:44" s="1" customFormat="1" ht="10.199999999999999">
      <c r="B76" s="30"/>
      <c r="AR76" s="30"/>
    </row>
    <row r="77" spans="2:44" s="1" customFormat="1" ht="6.9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1" s="1" customFormat="1" ht="6.9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1" s="1" customFormat="1" ht="24.9" customHeight="1">
      <c r="B82" s="30"/>
      <c r="C82" s="19" t="s">
        <v>53</v>
      </c>
      <c r="AR82" s="30"/>
    </row>
    <row r="83" spans="1:91" s="1" customFormat="1" ht="6.9" customHeight="1">
      <c r="B83" s="30"/>
      <c r="AR83" s="30"/>
    </row>
    <row r="84" spans="1:91" s="3" customFormat="1" ht="12" customHeight="1">
      <c r="B84" s="46"/>
      <c r="C84" s="25" t="s">
        <v>13</v>
      </c>
      <c r="L84" s="3" t="str">
        <f>K5</f>
        <v>LOMNICE</v>
      </c>
      <c r="AR84" s="46"/>
    </row>
    <row r="85" spans="1:91" s="4" customFormat="1" ht="36.9" customHeight="1">
      <c r="B85" s="47"/>
      <c r="C85" s="48" t="s">
        <v>16</v>
      </c>
      <c r="L85" s="189" t="str">
        <f>K6</f>
        <v>Komunikace na p.p.č.3316/1 a dalších</v>
      </c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R85" s="47"/>
    </row>
    <row r="86" spans="1:91" s="1" customFormat="1" ht="6.9" customHeight="1">
      <c r="B86" s="30"/>
      <c r="AR86" s="30"/>
    </row>
    <row r="87" spans="1:91" s="1" customFormat="1" ht="12" customHeight="1">
      <c r="B87" s="30"/>
      <c r="C87" s="25" t="s">
        <v>20</v>
      </c>
      <c r="L87" s="49" t="str">
        <f>IF(K8="","",K8)</f>
        <v>Lomnice nad Popelkou</v>
      </c>
      <c r="AI87" s="25" t="s">
        <v>22</v>
      </c>
      <c r="AM87" s="191" t="str">
        <f>IF(AN8= "","",AN8)</f>
        <v>29. 7. 2024</v>
      </c>
      <c r="AN87" s="191"/>
      <c r="AR87" s="30"/>
    </row>
    <row r="88" spans="1:91" s="1" customFormat="1" ht="6.9" customHeight="1">
      <c r="B88" s="30"/>
      <c r="AR88" s="30"/>
    </row>
    <row r="89" spans="1:91" s="1" customFormat="1" ht="15.15" customHeight="1">
      <c r="B89" s="30"/>
      <c r="C89" s="25" t="s">
        <v>24</v>
      </c>
      <c r="L89" s="3" t="str">
        <f>IF(E11= "","",E11)</f>
        <v xml:space="preserve"> </v>
      </c>
      <c r="AI89" s="25" t="s">
        <v>30</v>
      </c>
      <c r="AM89" s="192" t="str">
        <f>IF(E17="","",E17)</f>
        <v xml:space="preserve"> </v>
      </c>
      <c r="AN89" s="193"/>
      <c r="AO89" s="193"/>
      <c r="AP89" s="193"/>
      <c r="AR89" s="30"/>
      <c r="AS89" s="194" t="s">
        <v>54</v>
      </c>
      <c r="AT89" s="195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15" customHeight="1">
      <c r="B90" s="30"/>
      <c r="C90" s="25" t="s">
        <v>28</v>
      </c>
      <c r="L90" s="3" t="str">
        <f>IF(E14= "Vyplň údaj","",E14)</f>
        <v/>
      </c>
      <c r="AI90" s="25" t="s">
        <v>32</v>
      </c>
      <c r="AM90" s="192" t="str">
        <f>IF(E20="","",E20)</f>
        <v xml:space="preserve"> </v>
      </c>
      <c r="AN90" s="193"/>
      <c r="AO90" s="193"/>
      <c r="AP90" s="193"/>
      <c r="AR90" s="30"/>
      <c r="AS90" s="196"/>
      <c r="AT90" s="197"/>
      <c r="BD90" s="54"/>
    </row>
    <row r="91" spans="1:91" s="1" customFormat="1" ht="10.8" customHeight="1">
      <c r="B91" s="30"/>
      <c r="AR91" s="30"/>
      <c r="AS91" s="196"/>
      <c r="AT91" s="197"/>
      <c r="BD91" s="54"/>
    </row>
    <row r="92" spans="1:91" s="1" customFormat="1" ht="29.25" customHeight="1">
      <c r="B92" s="30"/>
      <c r="C92" s="198" t="s">
        <v>55</v>
      </c>
      <c r="D92" s="199"/>
      <c r="E92" s="199"/>
      <c r="F92" s="199"/>
      <c r="G92" s="199"/>
      <c r="H92" s="55"/>
      <c r="I92" s="200" t="s">
        <v>56</v>
      </c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201" t="s">
        <v>57</v>
      </c>
      <c r="AH92" s="199"/>
      <c r="AI92" s="199"/>
      <c r="AJ92" s="199"/>
      <c r="AK92" s="199"/>
      <c r="AL92" s="199"/>
      <c r="AM92" s="199"/>
      <c r="AN92" s="200" t="s">
        <v>58</v>
      </c>
      <c r="AO92" s="199"/>
      <c r="AP92" s="202"/>
      <c r="AQ92" s="56" t="s">
        <v>59</v>
      </c>
      <c r="AR92" s="30"/>
      <c r="AS92" s="57" t="s">
        <v>60</v>
      </c>
      <c r="AT92" s="58" t="s">
        <v>61</v>
      </c>
      <c r="AU92" s="58" t="s">
        <v>62</v>
      </c>
      <c r="AV92" s="58" t="s">
        <v>63</v>
      </c>
      <c r="AW92" s="58" t="s">
        <v>64</v>
      </c>
      <c r="AX92" s="58" t="s">
        <v>65</v>
      </c>
      <c r="AY92" s="58" t="s">
        <v>66</v>
      </c>
      <c r="AZ92" s="58" t="s">
        <v>67</v>
      </c>
      <c r="BA92" s="58" t="s">
        <v>68</v>
      </c>
      <c r="BB92" s="58" t="s">
        <v>69</v>
      </c>
      <c r="BC92" s="58" t="s">
        <v>70</v>
      </c>
      <c r="BD92" s="59" t="s">
        <v>71</v>
      </c>
    </row>
    <row r="93" spans="1:91" s="1" customFormat="1" ht="10.8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" customHeight="1">
      <c r="B94" s="61"/>
      <c r="C94" s="62" t="s">
        <v>72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06">
        <f>ROUND(AG95,2)</f>
        <v>0</v>
      </c>
      <c r="AH94" s="206"/>
      <c r="AI94" s="206"/>
      <c r="AJ94" s="206"/>
      <c r="AK94" s="206"/>
      <c r="AL94" s="206"/>
      <c r="AM94" s="206"/>
      <c r="AN94" s="207">
        <f>SUM(AG94,AT94)</f>
        <v>0</v>
      </c>
      <c r="AO94" s="207"/>
      <c r="AP94" s="207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73</v>
      </c>
      <c r="BT94" s="70" t="s">
        <v>74</v>
      </c>
      <c r="BU94" s="71" t="s">
        <v>75</v>
      </c>
      <c r="BV94" s="70" t="s">
        <v>76</v>
      </c>
      <c r="BW94" s="70" t="s">
        <v>5</v>
      </c>
      <c r="BX94" s="70" t="s">
        <v>77</v>
      </c>
      <c r="CL94" s="70" t="s">
        <v>1</v>
      </c>
    </row>
    <row r="95" spans="1:91" s="6" customFormat="1" ht="24.75" customHeight="1">
      <c r="A95" s="72" t="s">
        <v>78</v>
      </c>
      <c r="B95" s="73"/>
      <c r="C95" s="74"/>
      <c r="D95" s="205" t="s">
        <v>79</v>
      </c>
      <c r="E95" s="205"/>
      <c r="F95" s="205"/>
      <c r="G95" s="205"/>
      <c r="H95" s="205"/>
      <c r="I95" s="75"/>
      <c r="J95" s="205" t="s">
        <v>80</v>
      </c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3">
        <f>'KOMUNIKACE - Komunikace a...'!J30</f>
        <v>0</v>
      </c>
      <c r="AH95" s="204"/>
      <c r="AI95" s="204"/>
      <c r="AJ95" s="204"/>
      <c r="AK95" s="204"/>
      <c r="AL95" s="204"/>
      <c r="AM95" s="204"/>
      <c r="AN95" s="203">
        <f>SUM(AG95,AT95)</f>
        <v>0</v>
      </c>
      <c r="AO95" s="204"/>
      <c r="AP95" s="204"/>
      <c r="AQ95" s="76" t="s">
        <v>81</v>
      </c>
      <c r="AR95" s="73"/>
      <c r="AS95" s="77">
        <v>0</v>
      </c>
      <c r="AT95" s="78">
        <f>ROUND(SUM(AV95:AW95),2)</f>
        <v>0</v>
      </c>
      <c r="AU95" s="79">
        <f>'KOMUNIKACE - Komunikace a...'!P129</f>
        <v>0</v>
      </c>
      <c r="AV95" s="78">
        <f>'KOMUNIKACE - Komunikace a...'!J33</f>
        <v>0</v>
      </c>
      <c r="AW95" s="78">
        <f>'KOMUNIKACE - Komunikace a...'!J34</f>
        <v>0</v>
      </c>
      <c r="AX95" s="78">
        <f>'KOMUNIKACE - Komunikace a...'!J35</f>
        <v>0</v>
      </c>
      <c r="AY95" s="78">
        <f>'KOMUNIKACE - Komunikace a...'!J36</f>
        <v>0</v>
      </c>
      <c r="AZ95" s="78">
        <f>'KOMUNIKACE - Komunikace a...'!F33</f>
        <v>0</v>
      </c>
      <c r="BA95" s="78">
        <f>'KOMUNIKACE - Komunikace a...'!F34</f>
        <v>0</v>
      </c>
      <c r="BB95" s="78">
        <f>'KOMUNIKACE - Komunikace a...'!F35</f>
        <v>0</v>
      </c>
      <c r="BC95" s="78">
        <f>'KOMUNIKACE - Komunikace a...'!F36</f>
        <v>0</v>
      </c>
      <c r="BD95" s="80">
        <f>'KOMUNIKACE - Komunikace a...'!F37</f>
        <v>0</v>
      </c>
      <c r="BT95" s="81" t="s">
        <v>82</v>
      </c>
      <c r="BV95" s="81" t="s">
        <v>76</v>
      </c>
      <c r="BW95" s="81" t="s">
        <v>83</v>
      </c>
      <c r="BX95" s="81" t="s">
        <v>5</v>
      </c>
      <c r="CL95" s="81" t="s">
        <v>1</v>
      </c>
      <c r="CM95" s="81" t="s">
        <v>84</v>
      </c>
    </row>
    <row r="96" spans="1:91" s="1" customFormat="1" ht="30" customHeight="1">
      <c r="B96" s="30"/>
      <c r="AR96" s="30"/>
    </row>
    <row r="97" spans="2:44" s="1" customFormat="1" ht="6.9" customHeight="1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30"/>
    </row>
  </sheetData>
  <sheetProtection algorithmName="SHA-512" hashValue="RXJSzEUgwMszs0keYp38uQ+XTXCPHNmzQu8ahptw61pgwQ8gMuKaa3I2y4O0qZbHRobn5g8QbPk2N9ktMj4ToA==" saltValue="MdvZqI69YYkYkyAI2LwKcti2BQkZoeJlIzPCP4+rr1xD/Kw/8eHh9tb5Sbqdd4d7+1a+J5/tdmQERGmMoXp5rw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KOMUNIKACE - Komunikace a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17"/>
  <sheetViews>
    <sheetView showGridLines="0" tabSelected="1" topLeftCell="A296" zoomScale="130" zoomScaleNormal="130" workbookViewId="0">
      <selection activeCell="F294" sqref="F294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5" t="s">
        <v>83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84</v>
      </c>
    </row>
    <row r="4" spans="2:46" ht="24.9" customHeight="1">
      <c r="B4" s="18"/>
      <c r="D4" s="19" t="s">
        <v>85</v>
      </c>
      <c r="L4" s="18"/>
      <c r="M4" s="82" t="s">
        <v>10</v>
      </c>
      <c r="AT4" s="15" t="s">
        <v>4</v>
      </c>
    </row>
    <row r="5" spans="2:46" ht="6.9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08" t="str">
        <f>'Rekapitulace stavby'!K6</f>
        <v>Komunikace na p.p.č.3316/1 a dalších</v>
      </c>
      <c r="F7" s="209"/>
      <c r="G7" s="209"/>
      <c r="H7" s="209"/>
      <c r="L7" s="18"/>
    </row>
    <row r="8" spans="2:46" s="1" customFormat="1" ht="12" customHeight="1">
      <c r="B8" s="30"/>
      <c r="D8" s="25" t="s">
        <v>86</v>
      </c>
      <c r="L8" s="30"/>
    </row>
    <row r="9" spans="2:46" s="1" customFormat="1" ht="16.5" customHeight="1">
      <c r="B9" s="30"/>
      <c r="E9" s="189" t="s">
        <v>87</v>
      </c>
      <c r="F9" s="210"/>
      <c r="G9" s="210"/>
      <c r="H9" s="210"/>
      <c r="L9" s="30"/>
    </row>
    <row r="10" spans="2:46" s="1" customFormat="1" ht="10.199999999999999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50" t="str">
        <f>'Rekapitulace stavby'!AN8</f>
        <v>29. 7. 2024</v>
      </c>
      <c r="L12" s="30"/>
    </row>
    <row r="13" spans="2:46" s="1" customFormat="1" ht="10.8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tr">
        <f>IF('Rekapitulace stavby'!AN10="","",'Rekapitulace stavby'!AN10)</f>
        <v/>
      </c>
      <c r="L14" s="30"/>
    </row>
    <row r="15" spans="2:46" s="1" customFormat="1" ht="18" customHeight="1">
      <c r="B15" s="30"/>
      <c r="E15" s="23" t="str">
        <f>IF('Rekapitulace stavby'!E11="","",'Rekapitulace stavby'!E11)</f>
        <v xml:space="preserve"> </v>
      </c>
      <c r="I15" s="25" t="s">
        <v>27</v>
      </c>
      <c r="J15" s="23" t="str">
        <f>IF('Rekapitulace stavby'!AN11="","",'Rekapitulace stavby'!AN11)</f>
        <v/>
      </c>
      <c r="L15" s="30"/>
    </row>
    <row r="16" spans="2:46" s="1" customFormat="1" ht="6.9" customHeight="1">
      <c r="B16" s="30"/>
      <c r="L16" s="30"/>
    </row>
    <row r="17" spans="2:12" s="1" customFormat="1" ht="12" customHeight="1">
      <c r="B17" s="30"/>
      <c r="D17" s="25" t="s">
        <v>28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11" t="str">
        <f>'Rekapitulace stavby'!E14</f>
        <v>Vyplň údaj</v>
      </c>
      <c r="F18" s="173"/>
      <c r="G18" s="173"/>
      <c r="H18" s="173"/>
      <c r="I18" s="25" t="s">
        <v>27</v>
      </c>
      <c r="J18" s="26" t="str">
        <f>'Rekapitulace stavby'!AN14</f>
        <v>Vyplň údaj</v>
      </c>
      <c r="L18" s="30"/>
    </row>
    <row r="19" spans="2:12" s="1" customFormat="1" ht="6.9" customHeight="1">
      <c r="B19" s="30"/>
      <c r="L19" s="30"/>
    </row>
    <row r="20" spans="2:12" s="1" customFormat="1" ht="12" customHeight="1">
      <c r="B20" s="30"/>
      <c r="D20" s="25" t="s">
        <v>30</v>
      </c>
      <c r="I20" s="25" t="s">
        <v>25</v>
      </c>
      <c r="J20" s="23" t="str">
        <f>IF('Rekapitulace stavby'!AN16="","",'Rekapitulace stavby'!AN16)</f>
        <v/>
      </c>
      <c r="L20" s="30"/>
    </row>
    <row r="21" spans="2:12" s="1" customFormat="1" ht="18" customHeight="1">
      <c r="B21" s="30"/>
      <c r="E21" s="23" t="str">
        <f>IF('Rekapitulace stavby'!E17="","",'Rekapitulace stavby'!E17)</f>
        <v xml:space="preserve"> </v>
      </c>
      <c r="I21" s="25" t="s">
        <v>27</v>
      </c>
      <c r="J21" s="23" t="str">
        <f>IF('Rekapitulace stavby'!AN17="","",'Rekapitulace stavby'!AN17)</f>
        <v/>
      </c>
      <c r="L21" s="30"/>
    </row>
    <row r="22" spans="2:12" s="1" customFormat="1" ht="6.9" customHeight="1">
      <c r="B22" s="30"/>
      <c r="L22" s="30"/>
    </row>
    <row r="23" spans="2:12" s="1" customFormat="1" ht="12" customHeight="1">
      <c r="B23" s="30"/>
      <c r="D23" s="25" t="s">
        <v>32</v>
      </c>
      <c r="I23" s="25" t="s">
        <v>25</v>
      </c>
      <c r="J23" s="23" t="str">
        <f>IF('Rekapitulace stavby'!AN19="","",'Rekapitulace stavby'!AN19)</f>
        <v/>
      </c>
      <c r="L23" s="30"/>
    </row>
    <row r="24" spans="2:12" s="1" customFormat="1" ht="18" customHeight="1">
      <c r="B24" s="30"/>
      <c r="E24" s="23" t="str">
        <f>IF('Rekapitulace stavby'!E20="","",'Rekapitulace stavby'!E20)</f>
        <v xml:space="preserve"> </v>
      </c>
      <c r="I24" s="25" t="s">
        <v>27</v>
      </c>
      <c r="J24" s="23" t="str">
        <f>IF('Rekapitulace stavby'!AN20="","",'Rekapitulace stavby'!AN20)</f>
        <v/>
      </c>
      <c r="L24" s="30"/>
    </row>
    <row r="25" spans="2:12" s="1" customFormat="1" ht="6.9" customHeight="1">
      <c r="B25" s="30"/>
      <c r="L25" s="30"/>
    </row>
    <row r="26" spans="2:12" s="1" customFormat="1" ht="12" customHeight="1">
      <c r="B26" s="30"/>
      <c r="D26" s="25" t="s">
        <v>33</v>
      </c>
      <c r="L26" s="30"/>
    </row>
    <row r="27" spans="2:12" s="7" customFormat="1" ht="16.5" customHeight="1">
      <c r="B27" s="83"/>
      <c r="E27" s="178" t="s">
        <v>1</v>
      </c>
      <c r="F27" s="178"/>
      <c r="G27" s="178"/>
      <c r="H27" s="178"/>
      <c r="L27" s="83"/>
    </row>
    <row r="28" spans="2:12" s="1" customFormat="1" ht="6.9" customHeight="1">
      <c r="B28" s="30"/>
      <c r="L28" s="30"/>
    </row>
    <row r="29" spans="2:12" s="1" customFormat="1" ht="6.9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4" t="s">
        <v>34</v>
      </c>
      <c r="J30" s="64">
        <f>ROUND(J129, 2)</f>
        <v>0</v>
      </c>
      <c r="L30" s="30"/>
    </row>
    <row r="31" spans="2:12" s="1" customFormat="1" ht="6.9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" customHeight="1">
      <c r="B32" s="30"/>
      <c r="F32" s="33" t="s">
        <v>36</v>
      </c>
      <c r="I32" s="33" t="s">
        <v>35</v>
      </c>
      <c r="J32" s="33" t="s">
        <v>37</v>
      </c>
      <c r="L32" s="30"/>
    </row>
    <row r="33" spans="2:12" s="1" customFormat="1" ht="14.4" customHeight="1">
      <c r="B33" s="30"/>
      <c r="D33" s="53" t="s">
        <v>38</v>
      </c>
      <c r="E33" s="25" t="s">
        <v>39</v>
      </c>
      <c r="F33" s="85">
        <f>ROUND((SUM(BE129:BE316)),  2)</f>
        <v>0</v>
      </c>
      <c r="I33" s="86">
        <v>0.21</v>
      </c>
      <c r="J33" s="85">
        <f>ROUND(((SUM(BE129:BE316))*I33),  2)</f>
        <v>0</v>
      </c>
      <c r="L33" s="30"/>
    </row>
    <row r="34" spans="2:12" s="1" customFormat="1" ht="14.4" customHeight="1">
      <c r="B34" s="30"/>
      <c r="E34" s="25" t="s">
        <v>40</v>
      </c>
      <c r="F34" s="85">
        <f>ROUND((SUM(BF129:BF316)),  2)</f>
        <v>0</v>
      </c>
      <c r="I34" s="86">
        <v>0.12</v>
      </c>
      <c r="J34" s="85">
        <f>ROUND(((SUM(BF129:BF316))*I34),  2)</f>
        <v>0</v>
      </c>
      <c r="L34" s="30"/>
    </row>
    <row r="35" spans="2:12" s="1" customFormat="1" ht="14.4" hidden="1" customHeight="1">
      <c r="B35" s="30"/>
      <c r="E35" s="25" t="s">
        <v>41</v>
      </c>
      <c r="F35" s="85">
        <f>ROUND((SUM(BG129:BG316)),  2)</f>
        <v>0</v>
      </c>
      <c r="I35" s="86">
        <v>0.21</v>
      </c>
      <c r="J35" s="85">
        <f>0</f>
        <v>0</v>
      </c>
      <c r="L35" s="30"/>
    </row>
    <row r="36" spans="2:12" s="1" customFormat="1" ht="14.4" hidden="1" customHeight="1">
      <c r="B36" s="30"/>
      <c r="E36" s="25" t="s">
        <v>42</v>
      </c>
      <c r="F36" s="85">
        <f>ROUND((SUM(BH129:BH316)),  2)</f>
        <v>0</v>
      </c>
      <c r="I36" s="86">
        <v>0.12</v>
      </c>
      <c r="J36" s="85">
        <f>0</f>
        <v>0</v>
      </c>
      <c r="L36" s="30"/>
    </row>
    <row r="37" spans="2:12" s="1" customFormat="1" ht="14.4" hidden="1" customHeight="1">
      <c r="B37" s="30"/>
      <c r="E37" s="25" t="s">
        <v>43</v>
      </c>
      <c r="F37" s="85">
        <f>ROUND((SUM(BI129:BI316)),  2)</f>
        <v>0</v>
      </c>
      <c r="I37" s="86">
        <v>0</v>
      </c>
      <c r="J37" s="85">
        <f>0</f>
        <v>0</v>
      </c>
      <c r="L37" s="30"/>
    </row>
    <row r="38" spans="2:12" s="1" customFormat="1" ht="6.9" customHeight="1">
      <c r="B38" s="30"/>
      <c r="L38" s="30"/>
    </row>
    <row r="39" spans="2:12" s="1" customFormat="1" ht="25.35" customHeight="1">
      <c r="B39" s="30"/>
      <c r="C39" s="87"/>
      <c r="D39" s="88" t="s">
        <v>44</v>
      </c>
      <c r="E39" s="55"/>
      <c r="F39" s="55"/>
      <c r="G39" s="89" t="s">
        <v>45</v>
      </c>
      <c r="H39" s="90" t="s">
        <v>46</v>
      </c>
      <c r="I39" s="55"/>
      <c r="J39" s="91">
        <f>SUM(J30:J37)</f>
        <v>0</v>
      </c>
      <c r="K39" s="92"/>
      <c r="L39" s="30"/>
    </row>
    <row r="40" spans="2:12" s="1" customFormat="1" ht="14.4" customHeight="1">
      <c r="B40" s="30"/>
      <c r="L40" s="30"/>
    </row>
    <row r="41" spans="2:12" ht="14.4" customHeight="1">
      <c r="B41" s="18"/>
      <c r="L41" s="18"/>
    </row>
    <row r="42" spans="2:12" ht="14.4" customHeight="1">
      <c r="B42" s="18"/>
      <c r="L42" s="18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30"/>
      <c r="D50" s="39" t="s">
        <v>47</v>
      </c>
      <c r="E50" s="40"/>
      <c r="F50" s="40"/>
      <c r="G50" s="39" t="s">
        <v>48</v>
      </c>
      <c r="H50" s="40"/>
      <c r="I50" s="40"/>
      <c r="J50" s="40"/>
      <c r="K50" s="40"/>
      <c r="L50" s="30"/>
    </row>
    <row r="51" spans="2:12" ht="10.199999999999999">
      <c r="B51" s="18"/>
      <c r="L51" s="18"/>
    </row>
    <row r="52" spans="2:12" ht="10.199999999999999">
      <c r="B52" s="18"/>
      <c r="L52" s="18"/>
    </row>
    <row r="53" spans="2:12" ht="10.199999999999999">
      <c r="B53" s="18"/>
      <c r="L53" s="18"/>
    </row>
    <row r="54" spans="2:12" ht="10.199999999999999">
      <c r="B54" s="18"/>
      <c r="L54" s="18"/>
    </row>
    <row r="55" spans="2:12" ht="10.199999999999999">
      <c r="B55" s="18"/>
      <c r="L55" s="18"/>
    </row>
    <row r="56" spans="2:12" ht="10.199999999999999">
      <c r="B56" s="18"/>
      <c r="L56" s="18"/>
    </row>
    <row r="57" spans="2:12" ht="10.199999999999999">
      <c r="B57" s="18"/>
      <c r="L57" s="18"/>
    </row>
    <row r="58" spans="2:12" ht="10.199999999999999">
      <c r="B58" s="18"/>
      <c r="L58" s="18"/>
    </row>
    <row r="59" spans="2:12" ht="10.199999999999999">
      <c r="B59" s="18"/>
      <c r="L59" s="18"/>
    </row>
    <row r="60" spans="2:12" ht="10.199999999999999">
      <c r="B60" s="18"/>
      <c r="L60" s="18"/>
    </row>
    <row r="61" spans="2:12" s="1" customFormat="1" ht="13.2">
      <c r="B61" s="30"/>
      <c r="D61" s="41" t="s">
        <v>49</v>
      </c>
      <c r="E61" s="32"/>
      <c r="F61" s="93" t="s">
        <v>50</v>
      </c>
      <c r="G61" s="41" t="s">
        <v>49</v>
      </c>
      <c r="H61" s="32"/>
      <c r="I61" s="32"/>
      <c r="J61" s="94" t="s">
        <v>50</v>
      </c>
      <c r="K61" s="32"/>
      <c r="L61" s="30"/>
    </row>
    <row r="62" spans="2:12" ht="10.199999999999999">
      <c r="B62" s="18"/>
      <c r="L62" s="18"/>
    </row>
    <row r="63" spans="2:12" ht="10.199999999999999">
      <c r="B63" s="18"/>
      <c r="L63" s="18"/>
    </row>
    <row r="64" spans="2:12" ht="10.199999999999999">
      <c r="B64" s="18"/>
      <c r="L64" s="18"/>
    </row>
    <row r="65" spans="2:12" s="1" customFormat="1" ht="13.2">
      <c r="B65" s="30"/>
      <c r="D65" s="39" t="s">
        <v>51</v>
      </c>
      <c r="E65" s="40"/>
      <c r="F65" s="40"/>
      <c r="G65" s="39" t="s">
        <v>52</v>
      </c>
      <c r="H65" s="40"/>
      <c r="I65" s="40"/>
      <c r="J65" s="40"/>
      <c r="K65" s="40"/>
      <c r="L65" s="30"/>
    </row>
    <row r="66" spans="2:12" ht="10.199999999999999">
      <c r="B66" s="18"/>
      <c r="L66" s="18"/>
    </row>
    <row r="67" spans="2:12" ht="10.199999999999999">
      <c r="B67" s="18"/>
      <c r="L67" s="18"/>
    </row>
    <row r="68" spans="2:12" ht="10.199999999999999">
      <c r="B68" s="18"/>
      <c r="L68" s="18"/>
    </row>
    <row r="69" spans="2:12" ht="10.199999999999999">
      <c r="B69" s="18"/>
      <c r="L69" s="18"/>
    </row>
    <row r="70" spans="2:12" ht="10.199999999999999">
      <c r="B70" s="18"/>
      <c r="L70" s="18"/>
    </row>
    <row r="71" spans="2:12" ht="10.199999999999999">
      <c r="B71" s="18"/>
      <c r="L71" s="18"/>
    </row>
    <row r="72" spans="2:12" ht="10.199999999999999">
      <c r="B72" s="18"/>
      <c r="L72" s="18"/>
    </row>
    <row r="73" spans="2:12" ht="10.199999999999999">
      <c r="B73" s="18"/>
      <c r="L73" s="18"/>
    </row>
    <row r="74" spans="2:12" ht="10.199999999999999">
      <c r="B74" s="18"/>
      <c r="L74" s="18"/>
    </row>
    <row r="75" spans="2:12" ht="10.199999999999999">
      <c r="B75" s="18"/>
      <c r="L75" s="18"/>
    </row>
    <row r="76" spans="2:12" s="1" customFormat="1" ht="13.2">
      <c r="B76" s="30"/>
      <c r="D76" s="41" t="s">
        <v>49</v>
      </c>
      <c r="E76" s="32"/>
      <c r="F76" s="93" t="s">
        <v>50</v>
      </c>
      <c r="G76" s="41" t="s">
        <v>49</v>
      </c>
      <c r="H76" s="32"/>
      <c r="I76" s="32"/>
      <c r="J76" s="94" t="s">
        <v>50</v>
      </c>
      <c r="K76" s="32"/>
      <c r="L76" s="30"/>
    </row>
    <row r="77" spans="2:12" s="1" customFormat="1" ht="14.4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" customHeight="1">
      <c r="B82" s="30"/>
      <c r="C82" s="19" t="s">
        <v>88</v>
      </c>
      <c r="L82" s="30"/>
    </row>
    <row r="83" spans="2:47" s="1" customFormat="1" ht="6.9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16.5" customHeight="1">
      <c r="B85" s="30"/>
      <c r="E85" s="208" t="str">
        <f>E7</f>
        <v>Komunikace na p.p.č.3316/1 a dalších</v>
      </c>
      <c r="F85" s="209"/>
      <c r="G85" s="209"/>
      <c r="H85" s="209"/>
      <c r="L85" s="30"/>
    </row>
    <row r="86" spans="2:47" s="1" customFormat="1" ht="12" customHeight="1">
      <c r="B86" s="30"/>
      <c r="C86" s="25" t="s">
        <v>86</v>
      </c>
      <c r="L86" s="30"/>
    </row>
    <row r="87" spans="2:47" s="1" customFormat="1" ht="16.5" customHeight="1">
      <c r="B87" s="30"/>
      <c r="E87" s="189" t="str">
        <f>E9</f>
        <v>KOMUNIKACE - Komunikace a terénní úpravy</v>
      </c>
      <c r="F87" s="210"/>
      <c r="G87" s="210"/>
      <c r="H87" s="210"/>
      <c r="L87" s="30"/>
    </row>
    <row r="88" spans="2:47" s="1" customFormat="1" ht="6.9" customHeight="1">
      <c r="B88" s="30"/>
      <c r="L88" s="30"/>
    </row>
    <row r="89" spans="2:47" s="1" customFormat="1" ht="12" customHeight="1">
      <c r="B89" s="30"/>
      <c r="C89" s="25" t="s">
        <v>20</v>
      </c>
      <c r="F89" s="23" t="str">
        <f>F12</f>
        <v>Lomnice nad Popelkou</v>
      </c>
      <c r="I89" s="25" t="s">
        <v>22</v>
      </c>
      <c r="J89" s="50" t="str">
        <f>IF(J12="","",J12)</f>
        <v>29. 7. 2024</v>
      </c>
      <c r="L89" s="30"/>
    </row>
    <row r="90" spans="2:47" s="1" customFormat="1" ht="6.9" customHeight="1">
      <c r="B90" s="30"/>
      <c r="L90" s="30"/>
    </row>
    <row r="91" spans="2:47" s="1" customFormat="1" ht="15.15" customHeight="1">
      <c r="B91" s="30"/>
      <c r="C91" s="25" t="s">
        <v>24</v>
      </c>
      <c r="F91" s="23" t="str">
        <f>E15</f>
        <v xml:space="preserve"> </v>
      </c>
      <c r="I91" s="25" t="s">
        <v>30</v>
      </c>
      <c r="J91" s="28" t="str">
        <f>E21</f>
        <v xml:space="preserve"> </v>
      </c>
      <c r="L91" s="30"/>
    </row>
    <row r="92" spans="2:47" s="1" customFormat="1" ht="15.15" customHeight="1">
      <c r="B92" s="30"/>
      <c r="C92" s="25" t="s">
        <v>28</v>
      </c>
      <c r="F92" s="23" t="str">
        <f>IF(E18="","",E18)</f>
        <v>Vyplň údaj</v>
      </c>
      <c r="I92" s="25" t="s">
        <v>32</v>
      </c>
      <c r="J92" s="28" t="str">
        <f>E24</f>
        <v xml:space="preserve"> 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95" t="s">
        <v>89</v>
      </c>
      <c r="D94" s="87"/>
      <c r="E94" s="87"/>
      <c r="F94" s="87"/>
      <c r="G94" s="87"/>
      <c r="H94" s="87"/>
      <c r="I94" s="87"/>
      <c r="J94" s="96" t="s">
        <v>90</v>
      </c>
      <c r="K94" s="87"/>
      <c r="L94" s="30"/>
    </row>
    <row r="95" spans="2:47" s="1" customFormat="1" ht="10.35" customHeight="1">
      <c r="B95" s="30"/>
      <c r="L95" s="30"/>
    </row>
    <row r="96" spans="2:47" s="1" customFormat="1" ht="22.8" customHeight="1">
      <c r="B96" s="30"/>
      <c r="C96" s="97" t="s">
        <v>91</v>
      </c>
      <c r="J96" s="64">
        <f>J129</f>
        <v>0</v>
      </c>
      <c r="L96" s="30"/>
      <c r="AU96" s="15" t="s">
        <v>92</v>
      </c>
    </row>
    <row r="97" spans="2:12" s="8" customFormat="1" ht="24.9" customHeight="1">
      <c r="B97" s="98"/>
      <c r="D97" s="99" t="s">
        <v>93</v>
      </c>
      <c r="E97" s="100"/>
      <c r="F97" s="100"/>
      <c r="G97" s="100"/>
      <c r="H97" s="100"/>
      <c r="I97" s="100"/>
      <c r="J97" s="101">
        <f>J130</f>
        <v>0</v>
      </c>
      <c r="L97" s="98"/>
    </row>
    <row r="98" spans="2:12" s="9" customFormat="1" ht="19.95" customHeight="1">
      <c r="B98" s="102"/>
      <c r="D98" s="103" t="s">
        <v>94</v>
      </c>
      <c r="E98" s="104"/>
      <c r="F98" s="104"/>
      <c r="G98" s="104"/>
      <c r="H98" s="104"/>
      <c r="I98" s="104"/>
      <c r="J98" s="105">
        <f>J131</f>
        <v>0</v>
      </c>
      <c r="L98" s="102"/>
    </row>
    <row r="99" spans="2:12" s="9" customFormat="1" ht="19.95" customHeight="1">
      <c r="B99" s="102"/>
      <c r="D99" s="103" t="s">
        <v>95</v>
      </c>
      <c r="E99" s="104"/>
      <c r="F99" s="104"/>
      <c r="G99" s="104"/>
      <c r="H99" s="104"/>
      <c r="I99" s="104"/>
      <c r="J99" s="105">
        <f>J195</f>
        <v>0</v>
      </c>
      <c r="L99" s="102"/>
    </row>
    <row r="100" spans="2:12" s="9" customFormat="1" ht="19.95" customHeight="1">
      <c r="B100" s="102"/>
      <c r="D100" s="103" t="s">
        <v>96</v>
      </c>
      <c r="E100" s="104"/>
      <c r="F100" s="104"/>
      <c r="G100" s="104"/>
      <c r="H100" s="104"/>
      <c r="I100" s="104"/>
      <c r="J100" s="105">
        <f>J197</f>
        <v>0</v>
      </c>
      <c r="L100" s="102"/>
    </row>
    <row r="101" spans="2:12" s="9" customFormat="1" ht="19.95" customHeight="1">
      <c r="B101" s="102"/>
      <c r="D101" s="103" t="s">
        <v>97</v>
      </c>
      <c r="E101" s="104"/>
      <c r="F101" s="104"/>
      <c r="G101" s="104"/>
      <c r="H101" s="104"/>
      <c r="I101" s="104"/>
      <c r="J101" s="105">
        <f>J230</f>
        <v>0</v>
      </c>
      <c r="L101" s="102"/>
    </row>
    <row r="102" spans="2:12" s="9" customFormat="1" ht="19.95" customHeight="1">
      <c r="B102" s="102"/>
      <c r="D102" s="103" t="s">
        <v>98</v>
      </c>
      <c r="E102" s="104"/>
      <c r="F102" s="104"/>
      <c r="G102" s="104"/>
      <c r="H102" s="104"/>
      <c r="I102" s="104"/>
      <c r="J102" s="105">
        <f>J240</f>
        <v>0</v>
      </c>
      <c r="L102" s="102"/>
    </row>
    <row r="103" spans="2:12" s="9" customFormat="1" ht="19.95" customHeight="1">
      <c r="B103" s="102"/>
      <c r="D103" s="103" t="s">
        <v>99</v>
      </c>
      <c r="E103" s="104"/>
      <c r="F103" s="104"/>
      <c r="G103" s="104"/>
      <c r="H103" s="104"/>
      <c r="I103" s="104"/>
      <c r="J103" s="105">
        <f>J277</f>
        <v>0</v>
      </c>
      <c r="L103" s="102"/>
    </row>
    <row r="104" spans="2:12" s="9" customFormat="1" ht="19.95" customHeight="1">
      <c r="B104" s="102"/>
      <c r="D104" s="103" t="s">
        <v>100</v>
      </c>
      <c r="E104" s="104"/>
      <c r="F104" s="104"/>
      <c r="G104" s="104"/>
      <c r="H104" s="104"/>
      <c r="I104" s="104"/>
      <c r="J104" s="105">
        <f>J296</f>
        <v>0</v>
      </c>
      <c r="L104" s="102"/>
    </row>
    <row r="105" spans="2:12" s="8" customFormat="1" ht="24.9" customHeight="1">
      <c r="B105" s="98"/>
      <c r="D105" s="99" t="s">
        <v>101</v>
      </c>
      <c r="E105" s="100"/>
      <c r="F105" s="100"/>
      <c r="G105" s="100"/>
      <c r="H105" s="100"/>
      <c r="I105" s="100"/>
      <c r="J105" s="101">
        <f>J298</f>
        <v>0</v>
      </c>
      <c r="L105" s="98"/>
    </row>
    <row r="106" spans="2:12" s="9" customFormat="1" ht="19.95" customHeight="1">
      <c r="B106" s="102"/>
      <c r="D106" s="103" t="s">
        <v>102</v>
      </c>
      <c r="E106" s="104"/>
      <c r="F106" s="104"/>
      <c r="G106" s="104"/>
      <c r="H106" s="104"/>
      <c r="I106" s="104"/>
      <c r="J106" s="105">
        <f>J299</f>
        <v>0</v>
      </c>
      <c r="L106" s="102"/>
    </row>
    <row r="107" spans="2:12" s="9" customFormat="1" ht="19.95" customHeight="1">
      <c r="B107" s="102"/>
      <c r="D107" s="103" t="s">
        <v>103</v>
      </c>
      <c r="E107" s="104"/>
      <c r="F107" s="104"/>
      <c r="G107" s="104"/>
      <c r="H107" s="104"/>
      <c r="I107" s="104"/>
      <c r="J107" s="105">
        <f>J304</f>
        <v>0</v>
      </c>
      <c r="L107" s="102"/>
    </row>
    <row r="108" spans="2:12" s="9" customFormat="1" ht="19.95" customHeight="1">
      <c r="B108" s="102"/>
      <c r="D108" s="103" t="s">
        <v>104</v>
      </c>
      <c r="E108" s="104"/>
      <c r="F108" s="104"/>
      <c r="G108" s="104"/>
      <c r="H108" s="104"/>
      <c r="I108" s="104"/>
      <c r="J108" s="105">
        <f>J311</f>
        <v>0</v>
      </c>
      <c r="L108" s="102"/>
    </row>
    <row r="109" spans="2:12" s="9" customFormat="1" ht="19.95" customHeight="1">
      <c r="B109" s="102"/>
      <c r="D109" s="103" t="s">
        <v>105</v>
      </c>
      <c r="E109" s="104"/>
      <c r="F109" s="104"/>
      <c r="G109" s="104"/>
      <c r="H109" s="104"/>
      <c r="I109" s="104"/>
      <c r="J109" s="105">
        <f>J314</f>
        <v>0</v>
      </c>
      <c r="L109" s="102"/>
    </row>
    <row r="110" spans="2:12" s="1" customFormat="1" ht="21.75" customHeight="1">
      <c r="B110" s="30"/>
      <c r="L110" s="30"/>
    </row>
    <row r="111" spans="2:12" s="1" customFormat="1" ht="6.9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30"/>
    </row>
    <row r="115" spans="2:20" s="1" customFormat="1" ht="6.9" customHeight="1"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30"/>
    </row>
    <row r="116" spans="2:20" s="1" customFormat="1" ht="24.9" customHeight="1">
      <c r="B116" s="30"/>
      <c r="C116" s="19" t="s">
        <v>106</v>
      </c>
      <c r="L116" s="30"/>
    </row>
    <row r="117" spans="2:20" s="1" customFormat="1" ht="6.9" customHeight="1">
      <c r="B117" s="30"/>
      <c r="L117" s="30"/>
    </row>
    <row r="118" spans="2:20" s="1" customFormat="1" ht="12" customHeight="1">
      <c r="B118" s="30"/>
      <c r="C118" s="25" t="s">
        <v>16</v>
      </c>
      <c r="L118" s="30"/>
    </row>
    <row r="119" spans="2:20" s="1" customFormat="1" ht="16.5" customHeight="1">
      <c r="B119" s="30"/>
      <c r="E119" s="208" t="str">
        <f>E7</f>
        <v>Komunikace na p.p.č.3316/1 a dalších</v>
      </c>
      <c r="F119" s="209"/>
      <c r="G119" s="209"/>
      <c r="H119" s="209"/>
      <c r="L119" s="30"/>
    </row>
    <row r="120" spans="2:20" s="1" customFormat="1" ht="12" customHeight="1">
      <c r="B120" s="30"/>
      <c r="C120" s="25" t="s">
        <v>86</v>
      </c>
      <c r="L120" s="30"/>
    </row>
    <row r="121" spans="2:20" s="1" customFormat="1" ht="16.5" customHeight="1">
      <c r="B121" s="30"/>
      <c r="E121" s="189" t="str">
        <f>E9</f>
        <v>KOMUNIKACE - Komunikace a terénní úpravy</v>
      </c>
      <c r="F121" s="210"/>
      <c r="G121" s="210"/>
      <c r="H121" s="210"/>
      <c r="L121" s="30"/>
    </row>
    <row r="122" spans="2:20" s="1" customFormat="1" ht="6.9" customHeight="1">
      <c r="B122" s="30"/>
      <c r="L122" s="30"/>
    </row>
    <row r="123" spans="2:20" s="1" customFormat="1" ht="12" customHeight="1">
      <c r="B123" s="30"/>
      <c r="C123" s="25" t="s">
        <v>20</v>
      </c>
      <c r="F123" s="23" t="str">
        <f>F12</f>
        <v>Lomnice nad Popelkou</v>
      </c>
      <c r="I123" s="25" t="s">
        <v>22</v>
      </c>
      <c r="J123" s="50" t="str">
        <f>IF(J12="","",J12)</f>
        <v>29. 7. 2024</v>
      </c>
      <c r="L123" s="30"/>
    </row>
    <row r="124" spans="2:20" s="1" customFormat="1" ht="6.9" customHeight="1">
      <c r="B124" s="30"/>
      <c r="L124" s="30"/>
    </row>
    <row r="125" spans="2:20" s="1" customFormat="1" ht="15.15" customHeight="1">
      <c r="B125" s="30"/>
      <c r="C125" s="25" t="s">
        <v>24</v>
      </c>
      <c r="F125" s="23" t="str">
        <f>E15</f>
        <v xml:space="preserve"> </v>
      </c>
      <c r="I125" s="25" t="s">
        <v>30</v>
      </c>
      <c r="J125" s="28" t="str">
        <f>E21</f>
        <v xml:space="preserve"> </v>
      </c>
      <c r="L125" s="30"/>
    </row>
    <row r="126" spans="2:20" s="1" customFormat="1" ht="15.15" customHeight="1">
      <c r="B126" s="30"/>
      <c r="C126" s="25" t="s">
        <v>28</v>
      </c>
      <c r="F126" s="23" t="str">
        <f>IF(E18="","",E18)</f>
        <v>Vyplň údaj</v>
      </c>
      <c r="I126" s="25" t="s">
        <v>32</v>
      </c>
      <c r="J126" s="28" t="str">
        <f>E24</f>
        <v xml:space="preserve"> </v>
      </c>
      <c r="L126" s="30"/>
    </row>
    <row r="127" spans="2:20" s="1" customFormat="1" ht="10.35" customHeight="1">
      <c r="B127" s="30"/>
      <c r="L127" s="30"/>
    </row>
    <row r="128" spans="2:20" s="10" customFormat="1" ht="29.25" customHeight="1">
      <c r="B128" s="106"/>
      <c r="C128" s="107" t="s">
        <v>107</v>
      </c>
      <c r="D128" s="108" t="s">
        <v>59</v>
      </c>
      <c r="E128" s="108" t="s">
        <v>55</v>
      </c>
      <c r="F128" s="108" t="s">
        <v>56</v>
      </c>
      <c r="G128" s="108" t="s">
        <v>108</v>
      </c>
      <c r="H128" s="108" t="s">
        <v>109</v>
      </c>
      <c r="I128" s="108" t="s">
        <v>110</v>
      </c>
      <c r="J128" s="109" t="s">
        <v>90</v>
      </c>
      <c r="K128" s="110" t="s">
        <v>111</v>
      </c>
      <c r="L128" s="106"/>
      <c r="M128" s="57" t="s">
        <v>1</v>
      </c>
      <c r="N128" s="58" t="s">
        <v>38</v>
      </c>
      <c r="O128" s="58" t="s">
        <v>112</v>
      </c>
      <c r="P128" s="58" t="s">
        <v>113</v>
      </c>
      <c r="Q128" s="58" t="s">
        <v>114</v>
      </c>
      <c r="R128" s="58" t="s">
        <v>115</v>
      </c>
      <c r="S128" s="58" t="s">
        <v>116</v>
      </c>
      <c r="T128" s="59" t="s">
        <v>117</v>
      </c>
    </row>
    <row r="129" spans="2:65" s="1" customFormat="1" ht="22.8" customHeight="1">
      <c r="B129" s="30"/>
      <c r="C129" s="62" t="s">
        <v>118</v>
      </c>
      <c r="J129" s="111">
        <f>BK129</f>
        <v>0</v>
      </c>
      <c r="L129" s="30"/>
      <c r="M129" s="60"/>
      <c r="N129" s="51"/>
      <c r="O129" s="51"/>
      <c r="P129" s="112">
        <f>P130+P298</f>
        <v>0</v>
      </c>
      <c r="Q129" s="51"/>
      <c r="R129" s="112">
        <f>R130+R298</f>
        <v>72.209318960000004</v>
      </c>
      <c r="S129" s="51"/>
      <c r="T129" s="113">
        <f>T130+T298</f>
        <v>361.12430000000001</v>
      </c>
      <c r="AT129" s="15" t="s">
        <v>73</v>
      </c>
      <c r="AU129" s="15" t="s">
        <v>92</v>
      </c>
      <c r="BK129" s="114">
        <f>BK130+BK298</f>
        <v>0</v>
      </c>
    </row>
    <row r="130" spans="2:65" s="11" customFormat="1" ht="25.95" customHeight="1">
      <c r="B130" s="115"/>
      <c r="D130" s="116" t="s">
        <v>73</v>
      </c>
      <c r="E130" s="117" t="s">
        <v>119</v>
      </c>
      <c r="F130" s="117" t="s">
        <v>120</v>
      </c>
      <c r="I130" s="118"/>
      <c r="J130" s="119">
        <f>BK130</f>
        <v>0</v>
      </c>
      <c r="L130" s="115"/>
      <c r="M130" s="120"/>
      <c r="P130" s="121">
        <f>P131+P195+P197+P230+P240+P277+P296</f>
        <v>0</v>
      </c>
      <c r="R130" s="121">
        <f>R131+R195+R197+R230+R240+R277+R296</f>
        <v>72.209318960000004</v>
      </c>
      <c r="T130" s="122">
        <f>T131+T195+T197+T230+T240+T277+T296</f>
        <v>361.12430000000001</v>
      </c>
      <c r="AR130" s="116" t="s">
        <v>82</v>
      </c>
      <c r="AT130" s="123" t="s">
        <v>73</v>
      </c>
      <c r="AU130" s="123" t="s">
        <v>74</v>
      </c>
      <c r="AY130" s="116" t="s">
        <v>121</v>
      </c>
      <c r="BK130" s="124">
        <f>BK131+BK195+BK197+BK230+BK240+BK277+BK296</f>
        <v>0</v>
      </c>
    </row>
    <row r="131" spans="2:65" s="11" customFormat="1" ht="22.8" customHeight="1">
      <c r="B131" s="115"/>
      <c r="D131" s="116" t="s">
        <v>73</v>
      </c>
      <c r="E131" s="125" t="s">
        <v>82</v>
      </c>
      <c r="F131" s="125" t="s">
        <v>122</v>
      </c>
      <c r="I131" s="118"/>
      <c r="J131" s="126">
        <f>BK131</f>
        <v>0</v>
      </c>
      <c r="L131" s="115"/>
      <c r="M131" s="120"/>
      <c r="P131" s="121">
        <f>SUM(P132:P194)</f>
        <v>0</v>
      </c>
      <c r="R131" s="121">
        <f>SUM(R132:R194)</f>
        <v>0.62531287999999996</v>
      </c>
      <c r="T131" s="122">
        <f>SUM(T132:T194)</f>
        <v>360.8023</v>
      </c>
      <c r="AR131" s="116" t="s">
        <v>82</v>
      </c>
      <c r="AT131" s="123" t="s">
        <v>73</v>
      </c>
      <c r="AU131" s="123" t="s">
        <v>82</v>
      </c>
      <c r="AY131" s="116" t="s">
        <v>121</v>
      </c>
      <c r="BK131" s="124">
        <f>SUM(BK132:BK194)</f>
        <v>0</v>
      </c>
    </row>
    <row r="132" spans="2:65" s="1" customFormat="1" ht="78" customHeight="1">
      <c r="B132" s="30"/>
      <c r="C132" s="127" t="s">
        <v>82</v>
      </c>
      <c r="D132" s="127" t="s">
        <v>123</v>
      </c>
      <c r="E132" s="128" t="s">
        <v>124</v>
      </c>
      <c r="F132" s="129" t="s">
        <v>125</v>
      </c>
      <c r="G132" s="130" t="s">
        <v>126</v>
      </c>
      <c r="H132" s="131">
        <v>23.8</v>
      </c>
      <c r="I132" s="132"/>
      <c r="J132" s="133">
        <f>ROUND(I132*H132,2)</f>
        <v>0</v>
      </c>
      <c r="K132" s="134"/>
      <c r="L132" s="30"/>
      <c r="M132" s="135" t="s">
        <v>1</v>
      </c>
      <c r="N132" s="136" t="s">
        <v>39</v>
      </c>
      <c r="P132" s="137">
        <f>O132*H132</f>
        <v>0</v>
      </c>
      <c r="Q132" s="137">
        <v>0</v>
      </c>
      <c r="R132" s="137">
        <f>Q132*H132</f>
        <v>0</v>
      </c>
      <c r="S132" s="137">
        <v>0.255</v>
      </c>
      <c r="T132" s="138">
        <f>S132*H132</f>
        <v>6.069</v>
      </c>
      <c r="AR132" s="139" t="s">
        <v>127</v>
      </c>
      <c r="AT132" s="139" t="s">
        <v>123</v>
      </c>
      <c r="AU132" s="139" t="s">
        <v>84</v>
      </c>
      <c r="AY132" s="15" t="s">
        <v>121</v>
      </c>
      <c r="BE132" s="140">
        <f>IF(N132="základní",J132,0)</f>
        <v>0</v>
      </c>
      <c r="BF132" s="140">
        <f>IF(N132="snížená",J132,0)</f>
        <v>0</v>
      </c>
      <c r="BG132" s="140">
        <f>IF(N132="zákl. přenesená",J132,0)</f>
        <v>0</v>
      </c>
      <c r="BH132" s="140">
        <f>IF(N132="sníž. přenesená",J132,0)</f>
        <v>0</v>
      </c>
      <c r="BI132" s="140">
        <f>IF(N132="nulová",J132,0)</f>
        <v>0</v>
      </c>
      <c r="BJ132" s="15" t="s">
        <v>82</v>
      </c>
      <c r="BK132" s="140">
        <f>ROUND(I132*H132,2)</f>
        <v>0</v>
      </c>
      <c r="BL132" s="15" t="s">
        <v>127</v>
      </c>
      <c r="BM132" s="139" t="s">
        <v>128</v>
      </c>
    </row>
    <row r="133" spans="2:65" s="1" customFormat="1" ht="66.75" customHeight="1">
      <c r="B133" s="30"/>
      <c r="C133" s="127" t="s">
        <v>84</v>
      </c>
      <c r="D133" s="127" t="s">
        <v>123</v>
      </c>
      <c r="E133" s="128" t="s">
        <v>129</v>
      </c>
      <c r="F133" s="129" t="s">
        <v>130</v>
      </c>
      <c r="G133" s="130" t="s">
        <v>126</v>
      </c>
      <c r="H133" s="131">
        <v>25.85</v>
      </c>
      <c r="I133" s="132"/>
      <c r="J133" s="133">
        <f>ROUND(I133*H133,2)</f>
        <v>0</v>
      </c>
      <c r="K133" s="134"/>
      <c r="L133" s="30"/>
      <c r="M133" s="135" t="s">
        <v>1</v>
      </c>
      <c r="N133" s="136" t="s">
        <v>39</v>
      </c>
      <c r="P133" s="137">
        <f>O133*H133</f>
        <v>0</v>
      </c>
      <c r="Q133" s="137">
        <v>0</v>
      </c>
      <c r="R133" s="137">
        <f>Q133*H133</f>
        <v>0</v>
      </c>
      <c r="S133" s="137">
        <v>0.26</v>
      </c>
      <c r="T133" s="138">
        <f>S133*H133</f>
        <v>6.721000000000001</v>
      </c>
      <c r="AR133" s="139" t="s">
        <v>127</v>
      </c>
      <c r="AT133" s="139" t="s">
        <v>123</v>
      </c>
      <c r="AU133" s="139" t="s">
        <v>84</v>
      </c>
      <c r="AY133" s="15" t="s">
        <v>121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5" t="s">
        <v>82</v>
      </c>
      <c r="BK133" s="140">
        <f>ROUND(I133*H133,2)</f>
        <v>0</v>
      </c>
      <c r="BL133" s="15" t="s">
        <v>127</v>
      </c>
      <c r="BM133" s="139" t="s">
        <v>131</v>
      </c>
    </row>
    <row r="134" spans="2:65" s="12" customFormat="1" ht="10.199999999999999">
      <c r="B134" s="141"/>
      <c r="D134" s="142" t="s">
        <v>132</v>
      </c>
      <c r="E134" s="143" t="s">
        <v>1</v>
      </c>
      <c r="F134" s="144" t="s">
        <v>133</v>
      </c>
      <c r="H134" s="145">
        <v>25.85</v>
      </c>
      <c r="I134" s="146"/>
      <c r="L134" s="141"/>
      <c r="M134" s="147"/>
      <c r="T134" s="148"/>
      <c r="AT134" s="143" t="s">
        <v>132</v>
      </c>
      <c r="AU134" s="143" t="s">
        <v>84</v>
      </c>
      <c r="AV134" s="12" t="s">
        <v>84</v>
      </c>
      <c r="AW134" s="12" t="s">
        <v>31</v>
      </c>
      <c r="AX134" s="12" t="s">
        <v>82</v>
      </c>
      <c r="AY134" s="143" t="s">
        <v>121</v>
      </c>
    </row>
    <row r="135" spans="2:65" s="1" customFormat="1" ht="66.75" customHeight="1">
      <c r="B135" s="30"/>
      <c r="C135" s="127" t="s">
        <v>134</v>
      </c>
      <c r="D135" s="127" t="s">
        <v>123</v>
      </c>
      <c r="E135" s="128" t="s">
        <v>135</v>
      </c>
      <c r="F135" s="129" t="s">
        <v>136</v>
      </c>
      <c r="G135" s="130" t="s">
        <v>126</v>
      </c>
      <c r="H135" s="131">
        <v>198.2</v>
      </c>
      <c r="I135" s="132"/>
      <c r="J135" s="133">
        <f>ROUND(I135*H135,2)</f>
        <v>0</v>
      </c>
      <c r="K135" s="134"/>
      <c r="L135" s="30"/>
      <c r="M135" s="135" t="s">
        <v>1</v>
      </c>
      <c r="N135" s="136" t="s">
        <v>39</v>
      </c>
      <c r="P135" s="137">
        <f>O135*H135</f>
        <v>0</v>
      </c>
      <c r="Q135" s="137">
        <v>0</v>
      </c>
      <c r="R135" s="137">
        <f>Q135*H135</f>
        <v>0</v>
      </c>
      <c r="S135" s="137">
        <v>0.32</v>
      </c>
      <c r="T135" s="138">
        <f>S135*H135</f>
        <v>63.423999999999999</v>
      </c>
      <c r="AR135" s="139" t="s">
        <v>127</v>
      </c>
      <c r="AT135" s="139" t="s">
        <v>123</v>
      </c>
      <c r="AU135" s="139" t="s">
        <v>84</v>
      </c>
      <c r="AY135" s="15" t="s">
        <v>121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5" t="s">
        <v>82</v>
      </c>
      <c r="BK135" s="140">
        <f>ROUND(I135*H135,2)</f>
        <v>0</v>
      </c>
      <c r="BL135" s="15" t="s">
        <v>127</v>
      </c>
      <c r="BM135" s="139" t="s">
        <v>137</v>
      </c>
    </row>
    <row r="136" spans="2:65" s="1" customFormat="1" ht="66.75" customHeight="1">
      <c r="B136" s="30"/>
      <c r="C136" s="127" t="s">
        <v>127</v>
      </c>
      <c r="D136" s="127" t="s">
        <v>123</v>
      </c>
      <c r="E136" s="128" t="s">
        <v>138</v>
      </c>
      <c r="F136" s="129" t="s">
        <v>139</v>
      </c>
      <c r="G136" s="130" t="s">
        <v>126</v>
      </c>
      <c r="H136" s="131">
        <v>23.4</v>
      </c>
      <c r="I136" s="132"/>
      <c r="J136" s="133">
        <f>ROUND(I136*H136,2)</f>
        <v>0</v>
      </c>
      <c r="K136" s="134"/>
      <c r="L136" s="30"/>
      <c r="M136" s="135" t="s">
        <v>1</v>
      </c>
      <c r="N136" s="136" t="s">
        <v>39</v>
      </c>
      <c r="P136" s="137">
        <f>O136*H136</f>
        <v>0</v>
      </c>
      <c r="Q136" s="137">
        <v>0</v>
      </c>
      <c r="R136" s="137">
        <f>Q136*H136</f>
        <v>0</v>
      </c>
      <c r="S136" s="137">
        <v>0.29499999999999998</v>
      </c>
      <c r="T136" s="138">
        <f>S136*H136</f>
        <v>6.9029999999999996</v>
      </c>
      <c r="AR136" s="139" t="s">
        <v>127</v>
      </c>
      <c r="AT136" s="139" t="s">
        <v>123</v>
      </c>
      <c r="AU136" s="139" t="s">
        <v>84</v>
      </c>
      <c r="AY136" s="15" t="s">
        <v>121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5" t="s">
        <v>82</v>
      </c>
      <c r="BK136" s="140">
        <f>ROUND(I136*H136,2)</f>
        <v>0</v>
      </c>
      <c r="BL136" s="15" t="s">
        <v>127</v>
      </c>
      <c r="BM136" s="139" t="s">
        <v>140</v>
      </c>
    </row>
    <row r="137" spans="2:65" s="12" customFormat="1" ht="10.199999999999999">
      <c r="B137" s="141"/>
      <c r="D137" s="142" t="s">
        <v>132</v>
      </c>
      <c r="E137" s="143" t="s">
        <v>1</v>
      </c>
      <c r="F137" s="144" t="s">
        <v>141</v>
      </c>
      <c r="H137" s="145">
        <v>23.4</v>
      </c>
      <c r="I137" s="146"/>
      <c r="L137" s="141"/>
      <c r="M137" s="147"/>
      <c r="T137" s="148"/>
      <c r="AT137" s="143" t="s">
        <v>132</v>
      </c>
      <c r="AU137" s="143" t="s">
        <v>84</v>
      </c>
      <c r="AV137" s="12" t="s">
        <v>84</v>
      </c>
      <c r="AW137" s="12" t="s">
        <v>31</v>
      </c>
      <c r="AX137" s="12" t="s">
        <v>82</v>
      </c>
      <c r="AY137" s="143" t="s">
        <v>121</v>
      </c>
    </row>
    <row r="138" spans="2:65" s="1" customFormat="1" ht="66.75" customHeight="1">
      <c r="B138" s="30"/>
      <c r="C138" s="127" t="s">
        <v>142</v>
      </c>
      <c r="D138" s="127" t="s">
        <v>123</v>
      </c>
      <c r="E138" s="128" t="s">
        <v>143</v>
      </c>
      <c r="F138" s="129" t="s">
        <v>144</v>
      </c>
      <c r="G138" s="130" t="s">
        <v>126</v>
      </c>
      <c r="H138" s="131">
        <v>329.17</v>
      </c>
      <c r="I138" s="132"/>
      <c r="J138" s="133">
        <f>ROUND(I138*H138,2)</f>
        <v>0</v>
      </c>
      <c r="K138" s="134"/>
      <c r="L138" s="30"/>
      <c r="M138" s="135" t="s">
        <v>1</v>
      </c>
      <c r="N138" s="136" t="s">
        <v>39</v>
      </c>
      <c r="P138" s="137">
        <f>O138*H138</f>
        <v>0</v>
      </c>
      <c r="Q138" s="137">
        <v>0</v>
      </c>
      <c r="R138" s="137">
        <f>Q138*H138</f>
        <v>0</v>
      </c>
      <c r="S138" s="137">
        <v>0.28999999999999998</v>
      </c>
      <c r="T138" s="138">
        <f>S138*H138</f>
        <v>95.459299999999999</v>
      </c>
      <c r="AR138" s="139" t="s">
        <v>127</v>
      </c>
      <c r="AT138" s="139" t="s">
        <v>123</v>
      </c>
      <c r="AU138" s="139" t="s">
        <v>84</v>
      </c>
      <c r="AY138" s="15" t="s">
        <v>121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5" t="s">
        <v>82</v>
      </c>
      <c r="BK138" s="140">
        <f>ROUND(I138*H138,2)</f>
        <v>0</v>
      </c>
      <c r="BL138" s="15" t="s">
        <v>127</v>
      </c>
      <c r="BM138" s="139" t="s">
        <v>145</v>
      </c>
    </row>
    <row r="139" spans="2:65" s="12" customFormat="1" ht="10.199999999999999">
      <c r="B139" s="141"/>
      <c r="D139" s="142" t="s">
        <v>132</v>
      </c>
      <c r="E139" s="143" t="s">
        <v>1</v>
      </c>
      <c r="F139" s="144" t="s">
        <v>146</v>
      </c>
      <c r="H139" s="145">
        <v>329.17</v>
      </c>
      <c r="I139" s="146"/>
      <c r="L139" s="141"/>
      <c r="M139" s="147"/>
      <c r="T139" s="148"/>
      <c r="AT139" s="143" t="s">
        <v>132</v>
      </c>
      <c r="AU139" s="143" t="s">
        <v>84</v>
      </c>
      <c r="AV139" s="12" t="s">
        <v>84</v>
      </c>
      <c r="AW139" s="12" t="s">
        <v>31</v>
      </c>
      <c r="AX139" s="12" t="s">
        <v>82</v>
      </c>
      <c r="AY139" s="143" t="s">
        <v>121</v>
      </c>
    </row>
    <row r="140" spans="2:65" s="1" customFormat="1" ht="66.75" customHeight="1">
      <c r="B140" s="30"/>
      <c r="C140" s="127" t="s">
        <v>147</v>
      </c>
      <c r="D140" s="127" t="s">
        <v>123</v>
      </c>
      <c r="E140" s="128" t="s">
        <v>148</v>
      </c>
      <c r="F140" s="129" t="s">
        <v>149</v>
      </c>
      <c r="G140" s="130" t="s">
        <v>126</v>
      </c>
      <c r="H140" s="131">
        <v>228.8</v>
      </c>
      <c r="I140" s="132"/>
      <c r="J140" s="133">
        <f>ROUND(I140*H140,2)</f>
        <v>0</v>
      </c>
      <c r="K140" s="134"/>
      <c r="L140" s="30"/>
      <c r="M140" s="135" t="s">
        <v>1</v>
      </c>
      <c r="N140" s="136" t="s">
        <v>39</v>
      </c>
      <c r="P140" s="137">
        <f>O140*H140</f>
        <v>0</v>
      </c>
      <c r="Q140" s="137">
        <v>0</v>
      </c>
      <c r="R140" s="137">
        <f>Q140*H140</f>
        <v>0</v>
      </c>
      <c r="S140" s="137">
        <v>0.44</v>
      </c>
      <c r="T140" s="138">
        <f>S140*H140</f>
        <v>100.67200000000001</v>
      </c>
      <c r="AR140" s="139" t="s">
        <v>127</v>
      </c>
      <c r="AT140" s="139" t="s">
        <v>123</v>
      </c>
      <c r="AU140" s="139" t="s">
        <v>84</v>
      </c>
      <c r="AY140" s="15" t="s">
        <v>121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5" t="s">
        <v>82</v>
      </c>
      <c r="BK140" s="140">
        <f>ROUND(I140*H140,2)</f>
        <v>0</v>
      </c>
      <c r="BL140" s="15" t="s">
        <v>127</v>
      </c>
      <c r="BM140" s="139" t="s">
        <v>150</v>
      </c>
    </row>
    <row r="141" spans="2:65" s="12" customFormat="1" ht="10.199999999999999">
      <c r="B141" s="141"/>
      <c r="D141" s="142" t="s">
        <v>132</v>
      </c>
      <c r="E141" s="143" t="s">
        <v>1</v>
      </c>
      <c r="F141" s="144" t="s">
        <v>151</v>
      </c>
      <c r="H141" s="145">
        <v>228.8</v>
      </c>
      <c r="I141" s="146"/>
      <c r="L141" s="141"/>
      <c r="M141" s="147"/>
      <c r="T141" s="148"/>
      <c r="AT141" s="143" t="s">
        <v>132</v>
      </c>
      <c r="AU141" s="143" t="s">
        <v>84</v>
      </c>
      <c r="AV141" s="12" t="s">
        <v>84</v>
      </c>
      <c r="AW141" s="12" t="s">
        <v>31</v>
      </c>
      <c r="AX141" s="12" t="s">
        <v>82</v>
      </c>
      <c r="AY141" s="143" t="s">
        <v>121</v>
      </c>
    </row>
    <row r="142" spans="2:65" s="1" customFormat="1" ht="44.25" customHeight="1">
      <c r="B142" s="30"/>
      <c r="C142" s="127" t="s">
        <v>152</v>
      </c>
      <c r="D142" s="127" t="s">
        <v>123</v>
      </c>
      <c r="E142" s="128" t="s">
        <v>153</v>
      </c>
      <c r="F142" s="129" t="s">
        <v>154</v>
      </c>
      <c r="G142" s="130" t="s">
        <v>126</v>
      </c>
      <c r="H142" s="131">
        <v>268.2</v>
      </c>
      <c r="I142" s="132"/>
      <c r="J142" s="133">
        <f>ROUND(I142*H142,2)</f>
        <v>0</v>
      </c>
      <c r="K142" s="134"/>
      <c r="L142" s="30"/>
      <c r="M142" s="135" t="s">
        <v>1</v>
      </c>
      <c r="N142" s="136" t="s">
        <v>39</v>
      </c>
      <c r="P142" s="137">
        <f>O142*H142</f>
        <v>0</v>
      </c>
      <c r="Q142" s="137">
        <v>3.0000000000000001E-5</v>
      </c>
      <c r="R142" s="137">
        <f>Q142*H142</f>
        <v>8.0459999999999993E-3</v>
      </c>
      <c r="S142" s="137">
        <v>0.23</v>
      </c>
      <c r="T142" s="138">
        <f>S142*H142</f>
        <v>61.686</v>
      </c>
      <c r="AR142" s="139" t="s">
        <v>127</v>
      </c>
      <c r="AT142" s="139" t="s">
        <v>123</v>
      </c>
      <c r="AU142" s="139" t="s">
        <v>84</v>
      </c>
      <c r="AY142" s="15" t="s">
        <v>121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5" t="s">
        <v>82</v>
      </c>
      <c r="BK142" s="140">
        <f>ROUND(I142*H142,2)</f>
        <v>0</v>
      </c>
      <c r="BL142" s="15" t="s">
        <v>127</v>
      </c>
      <c r="BM142" s="139" t="s">
        <v>155</v>
      </c>
    </row>
    <row r="143" spans="2:65" s="12" customFormat="1" ht="10.199999999999999">
      <c r="B143" s="141"/>
      <c r="D143" s="142" t="s">
        <v>132</v>
      </c>
      <c r="E143" s="143" t="s">
        <v>1</v>
      </c>
      <c r="F143" s="144" t="s">
        <v>156</v>
      </c>
      <c r="H143" s="145">
        <v>268.2</v>
      </c>
      <c r="I143" s="146"/>
      <c r="L143" s="141"/>
      <c r="M143" s="147"/>
      <c r="T143" s="148"/>
      <c r="AT143" s="143" t="s">
        <v>132</v>
      </c>
      <c r="AU143" s="143" t="s">
        <v>84</v>
      </c>
      <c r="AV143" s="12" t="s">
        <v>84</v>
      </c>
      <c r="AW143" s="12" t="s">
        <v>31</v>
      </c>
      <c r="AX143" s="12" t="s">
        <v>82</v>
      </c>
      <c r="AY143" s="143" t="s">
        <v>121</v>
      </c>
    </row>
    <row r="144" spans="2:65" s="1" customFormat="1" ht="44.25" customHeight="1">
      <c r="B144" s="30"/>
      <c r="C144" s="127" t="s">
        <v>157</v>
      </c>
      <c r="D144" s="127" t="s">
        <v>123</v>
      </c>
      <c r="E144" s="128" t="s">
        <v>158</v>
      </c>
      <c r="F144" s="129" t="s">
        <v>159</v>
      </c>
      <c r="G144" s="130" t="s">
        <v>160</v>
      </c>
      <c r="H144" s="131">
        <v>28.5</v>
      </c>
      <c r="I144" s="132"/>
      <c r="J144" s="133">
        <f>ROUND(I144*H144,2)</f>
        <v>0</v>
      </c>
      <c r="K144" s="134"/>
      <c r="L144" s="30"/>
      <c r="M144" s="135" t="s">
        <v>1</v>
      </c>
      <c r="N144" s="136" t="s">
        <v>39</v>
      </c>
      <c r="P144" s="137">
        <f>O144*H144</f>
        <v>0</v>
      </c>
      <c r="Q144" s="137">
        <v>0</v>
      </c>
      <c r="R144" s="137">
        <f>Q144*H144</f>
        <v>0</v>
      </c>
      <c r="S144" s="137">
        <v>0.28999999999999998</v>
      </c>
      <c r="T144" s="138">
        <f>S144*H144</f>
        <v>8.2649999999999988</v>
      </c>
      <c r="AR144" s="139" t="s">
        <v>127</v>
      </c>
      <c r="AT144" s="139" t="s">
        <v>123</v>
      </c>
      <c r="AU144" s="139" t="s">
        <v>84</v>
      </c>
      <c r="AY144" s="15" t="s">
        <v>121</v>
      </c>
      <c r="BE144" s="140">
        <f>IF(N144="základní",J144,0)</f>
        <v>0</v>
      </c>
      <c r="BF144" s="140">
        <f>IF(N144="snížená",J144,0)</f>
        <v>0</v>
      </c>
      <c r="BG144" s="140">
        <f>IF(N144="zákl. přenesená",J144,0)</f>
        <v>0</v>
      </c>
      <c r="BH144" s="140">
        <f>IF(N144="sníž. přenesená",J144,0)</f>
        <v>0</v>
      </c>
      <c r="BI144" s="140">
        <f>IF(N144="nulová",J144,0)</f>
        <v>0</v>
      </c>
      <c r="BJ144" s="15" t="s">
        <v>82</v>
      </c>
      <c r="BK144" s="140">
        <f>ROUND(I144*H144,2)</f>
        <v>0</v>
      </c>
      <c r="BL144" s="15" t="s">
        <v>127</v>
      </c>
      <c r="BM144" s="139" t="s">
        <v>161</v>
      </c>
    </row>
    <row r="145" spans="2:65" s="1" customFormat="1" ht="49.05" customHeight="1">
      <c r="B145" s="30"/>
      <c r="C145" s="127" t="s">
        <v>162</v>
      </c>
      <c r="D145" s="127" t="s">
        <v>123</v>
      </c>
      <c r="E145" s="128" t="s">
        <v>163</v>
      </c>
      <c r="F145" s="129" t="s">
        <v>164</v>
      </c>
      <c r="G145" s="130" t="s">
        <v>160</v>
      </c>
      <c r="H145" s="131">
        <v>56.6</v>
      </c>
      <c r="I145" s="132"/>
      <c r="J145" s="133">
        <f>ROUND(I145*H145,2)</f>
        <v>0</v>
      </c>
      <c r="K145" s="134"/>
      <c r="L145" s="30"/>
      <c r="M145" s="135" t="s">
        <v>1</v>
      </c>
      <c r="N145" s="136" t="s">
        <v>39</v>
      </c>
      <c r="P145" s="137">
        <f>O145*H145</f>
        <v>0</v>
      </c>
      <c r="Q145" s="137">
        <v>0</v>
      </c>
      <c r="R145" s="137">
        <f>Q145*H145</f>
        <v>0</v>
      </c>
      <c r="S145" s="137">
        <v>0.20499999999999999</v>
      </c>
      <c r="T145" s="138">
        <f>S145*H145</f>
        <v>11.603</v>
      </c>
      <c r="AR145" s="139" t="s">
        <v>127</v>
      </c>
      <c r="AT145" s="139" t="s">
        <v>123</v>
      </c>
      <c r="AU145" s="139" t="s">
        <v>84</v>
      </c>
      <c r="AY145" s="15" t="s">
        <v>121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5" t="s">
        <v>82</v>
      </c>
      <c r="BK145" s="140">
        <f>ROUND(I145*H145,2)</f>
        <v>0</v>
      </c>
      <c r="BL145" s="15" t="s">
        <v>127</v>
      </c>
      <c r="BM145" s="139" t="s">
        <v>165</v>
      </c>
    </row>
    <row r="146" spans="2:65" s="12" customFormat="1" ht="10.199999999999999">
      <c r="B146" s="141"/>
      <c r="D146" s="142" t="s">
        <v>132</v>
      </c>
      <c r="E146" s="143" t="s">
        <v>1</v>
      </c>
      <c r="F146" s="144" t="s">
        <v>166</v>
      </c>
      <c r="H146" s="145">
        <v>8.4</v>
      </c>
      <c r="I146" s="146"/>
      <c r="L146" s="141"/>
      <c r="M146" s="147"/>
      <c r="T146" s="148"/>
      <c r="AT146" s="143" t="s">
        <v>132</v>
      </c>
      <c r="AU146" s="143" t="s">
        <v>84</v>
      </c>
      <c r="AV146" s="12" t="s">
        <v>84</v>
      </c>
      <c r="AW146" s="12" t="s">
        <v>31</v>
      </c>
      <c r="AX146" s="12" t="s">
        <v>74</v>
      </c>
      <c r="AY146" s="143" t="s">
        <v>121</v>
      </c>
    </row>
    <row r="147" spans="2:65" s="12" customFormat="1" ht="20.399999999999999">
      <c r="B147" s="141"/>
      <c r="D147" s="142" t="s">
        <v>132</v>
      </c>
      <c r="E147" s="143" t="s">
        <v>1</v>
      </c>
      <c r="F147" s="144" t="s">
        <v>167</v>
      </c>
      <c r="H147" s="145">
        <v>48.2</v>
      </c>
      <c r="I147" s="146"/>
      <c r="L147" s="141"/>
      <c r="M147" s="147"/>
      <c r="T147" s="148"/>
      <c r="AT147" s="143" t="s">
        <v>132</v>
      </c>
      <c r="AU147" s="143" t="s">
        <v>84</v>
      </c>
      <c r="AV147" s="12" t="s">
        <v>84</v>
      </c>
      <c r="AW147" s="12" t="s">
        <v>31</v>
      </c>
      <c r="AX147" s="12" t="s">
        <v>74</v>
      </c>
      <c r="AY147" s="143" t="s">
        <v>121</v>
      </c>
    </row>
    <row r="148" spans="2:65" s="13" customFormat="1" ht="10.199999999999999">
      <c r="B148" s="149"/>
      <c r="D148" s="142" t="s">
        <v>132</v>
      </c>
      <c r="E148" s="150" t="s">
        <v>1</v>
      </c>
      <c r="F148" s="151" t="s">
        <v>168</v>
      </c>
      <c r="H148" s="152">
        <v>56.6</v>
      </c>
      <c r="I148" s="153"/>
      <c r="L148" s="149"/>
      <c r="M148" s="154"/>
      <c r="T148" s="155"/>
      <c r="AT148" s="150" t="s">
        <v>132</v>
      </c>
      <c r="AU148" s="150" t="s">
        <v>84</v>
      </c>
      <c r="AV148" s="13" t="s">
        <v>127</v>
      </c>
      <c r="AW148" s="13" t="s">
        <v>31</v>
      </c>
      <c r="AX148" s="13" t="s">
        <v>82</v>
      </c>
      <c r="AY148" s="150" t="s">
        <v>121</v>
      </c>
    </row>
    <row r="149" spans="2:65" s="1" customFormat="1" ht="24.15" customHeight="1">
      <c r="B149" s="30"/>
      <c r="C149" s="127" t="s">
        <v>169</v>
      </c>
      <c r="D149" s="127" t="s">
        <v>123</v>
      </c>
      <c r="E149" s="128" t="s">
        <v>170</v>
      </c>
      <c r="F149" s="129" t="s">
        <v>171</v>
      </c>
      <c r="G149" s="130" t="s">
        <v>126</v>
      </c>
      <c r="H149" s="131">
        <v>76</v>
      </c>
      <c r="I149" s="132"/>
      <c r="J149" s="133">
        <f>ROUND(I149*H149,2)</f>
        <v>0</v>
      </c>
      <c r="K149" s="134"/>
      <c r="L149" s="30"/>
      <c r="M149" s="135" t="s">
        <v>1</v>
      </c>
      <c r="N149" s="136" t="s">
        <v>39</v>
      </c>
      <c r="P149" s="137">
        <f>O149*H149</f>
        <v>0</v>
      </c>
      <c r="Q149" s="137">
        <v>0</v>
      </c>
      <c r="R149" s="137">
        <f>Q149*H149</f>
        <v>0</v>
      </c>
      <c r="S149" s="137">
        <v>0</v>
      </c>
      <c r="T149" s="138">
        <f>S149*H149</f>
        <v>0</v>
      </c>
      <c r="AR149" s="139" t="s">
        <v>127</v>
      </c>
      <c r="AT149" s="139" t="s">
        <v>123</v>
      </c>
      <c r="AU149" s="139" t="s">
        <v>84</v>
      </c>
      <c r="AY149" s="15" t="s">
        <v>121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5" t="s">
        <v>82</v>
      </c>
      <c r="BK149" s="140">
        <f>ROUND(I149*H149,2)</f>
        <v>0</v>
      </c>
      <c r="BL149" s="15" t="s">
        <v>127</v>
      </c>
      <c r="BM149" s="139" t="s">
        <v>172</v>
      </c>
    </row>
    <row r="150" spans="2:65" s="12" customFormat="1" ht="10.199999999999999">
      <c r="B150" s="141"/>
      <c r="D150" s="142" t="s">
        <v>132</v>
      </c>
      <c r="E150" s="143" t="s">
        <v>1</v>
      </c>
      <c r="F150" s="144" t="s">
        <v>173</v>
      </c>
      <c r="H150" s="145">
        <v>76</v>
      </c>
      <c r="I150" s="146"/>
      <c r="L150" s="141"/>
      <c r="M150" s="147"/>
      <c r="T150" s="148"/>
      <c r="AT150" s="143" t="s">
        <v>132</v>
      </c>
      <c r="AU150" s="143" t="s">
        <v>84</v>
      </c>
      <c r="AV150" s="12" t="s">
        <v>84</v>
      </c>
      <c r="AW150" s="12" t="s">
        <v>31</v>
      </c>
      <c r="AX150" s="12" t="s">
        <v>82</v>
      </c>
      <c r="AY150" s="143" t="s">
        <v>121</v>
      </c>
    </row>
    <row r="151" spans="2:65" s="1" customFormat="1" ht="24.15" customHeight="1">
      <c r="B151" s="30"/>
      <c r="C151" s="156" t="s">
        <v>174</v>
      </c>
      <c r="D151" s="156" t="s">
        <v>175</v>
      </c>
      <c r="E151" s="157" t="s">
        <v>176</v>
      </c>
      <c r="F151" s="158" t="s">
        <v>177</v>
      </c>
      <c r="G151" s="159" t="s">
        <v>160</v>
      </c>
      <c r="H151" s="160">
        <v>14</v>
      </c>
      <c r="I151" s="161"/>
      <c r="J151" s="162">
        <f>ROUND(I151*H151,2)</f>
        <v>0</v>
      </c>
      <c r="K151" s="163"/>
      <c r="L151" s="164"/>
      <c r="M151" s="165" t="s">
        <v>1</v>
      </c>
      <c r="N151" s="166" t="s">
        <v>39</v>
      </c>
      <c r="P151" s="137">
        <f>O151*H151</f>
        <v>0</v>
      </c>
      <c r="Q151" s="137">
        <v>3.1E-2</v>
      </c>
      <c r="R151" s="137">
        <f>Q151*H151</f>
        <v>0.434</v>
      </c>
      <c r="S151" s="137">
        <v>0</v>
      </c>
      <c r="T151" s="138">
        <f>S151*H151</f>
        <v>0</v>
      </c>
      <c r="AR151" s="139" t="s">
        <v>157</v>
      </c>
      <c r="AT151" s="139" t="s">
        <v>175</v>
      </c>
      <c r="AU151" s="139" t="s">
        <v>84</v>
      </c>
      <c r="AY151" s="15" t="s">
        <v>121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5" t="s">
        <v>82</v>
      </c>
      <c r="BK151" s="140">
        <f>ROUND(I151*H151,2)</f>
        <v>0</v>
      </c>
      <c r="BL151" s="15" t="s">
        <v>127</v>
      </c>
      <c r="BM151" s="139" t="s">
        <v>178</v>
      </c>
    </row>
    <row r="152" spans="2:65" s="1" customFormat="1" ht="21.75" customHeight="1">
      <c r="B152" s="30"/>
      <c r="C152" s="156" t="s">
        <v>8</v>
      </c>
      <c r="D152" s="156" t="s">
        <v>175</v>
      </c>
      <c r="E152" s="157" t="s">
        <v>179</v>
      </c>
      <c r="F152" s="158" t="s">
        <v>180</v>
      </c>
      <c r="G152" s="159" t="s">
        <v>181</v>
      </c>
      <c r="H152" s="160">
        <v>28</v>
      </c>
      <c r="I152" s="161"/>
      <c r="J152" s="162">
        <f>ROUND(I152*H152,2)</f>
        <v>0</v>
      </c>
      <c r="K152" s="163"/>
      <c r="L152" s="164"/>
      <c r="M152" s="165" t="s">
        <v>1</v>
      </c>
      <c r="N152" s="166" t="s">
        <v>39</v>
      </c>
      <c r="P152" s="137">
        <f>O152*H152</f>
        <v>0</v>
      </c>
      <c r="Q152" s="137">
        <v>6.0000000000000001E-3</v>
      </c>
      <c r="R152" s="137">
        <f>Q152*H152</f>
        <v>0.16800000000000001</v>
      </c>
      <c r="S152" s="137">
        <v>0</v>
      </c>
      <c r="T152" s="138">
        <f>S152*H152</f>
        <v>0</v>
      </c>
      <c r="AR152" s="139" t="s">
        <v>157</v>
      </c>
      <c r="AT152" s="139" t="s">
        <v>175</v>
      </c>
      <c r="AU152" s="139" t="s">
        <v>84</v>
      </c>
      <c r="AY152" s="15" t="s">
        <v>121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5" t="s">
        <v>82</v>
      </c>
      <c r="BK152" s="140">
        <f>ROUND(I152*H152,2)</f>
        <v>0</v>
      </c>
      <c r="BL152" s="15" t="s">
        <v>127</v>
      </c>
      <c r="BM152" s="139" t="s">
        <v>182</v>
      </c>
    </row>
    <row r="153" spans="2:65" s="12" customFormat="1" ht="10.199999999999999">
      <c r="B153" s="141"/>
      <c r="D153" s="142" t="s">
        <v>132</v>
      </c>
      <c r="E153" s="143" t="s">
        <v>1</v>
      </c>
      <c r="F153" s="144" t="s">
        <v>183</v>
      </c>
      <c r="H153" s="145">
        <v>28</v>
      </c>
      <c r="I153" s="146"/>
      <c r="L153" s="141"/>
      <c r="M153" s="147"/>
      <c r="T153" s="148"/>
      <c r="AT153" s="143" t="s">
        <v>132</v>
      </c>
      <c r="AU153" s="143" t="s">
        <v>84</v>
      </c>
      <c r="AV153" s="12" t="s">
        <v>84</v>
      </c>
      <c r="AW153" s="12" t="s">
        <v>31</v>
      </c>
      <c r="AX153" s="12" t="s">
        <v>82</v>
      </c>
      <c r="AY153" s="143" t="s">
        <v>121</v>
      </c>
    </row>
    <row r="154" spans="2:65" s="1" customFormat="1" ht="33" customHeight="1">
      <c r="B154" s="30"/>
      <c r="C154" s="127" t="s">
        <v>184</v>
      </c>
      <c r="D154" s="127" t="s">
        <v>123</v>
      </c>
      <c r="E154" s="128" t="s">
        <v>185</v>
      </c>
      <c r="F154" s="129" t="s">
        <v>186</v>
      </c>
      <c r="G154" s="130" t="s">
        <v>187</v>
      </c>
      <c r="H154" s="131">
        <v>76.239999999999995</v>
      </c>
      <c r="I154" s="132"/>
      <c r="J154" s="133">
        <f>ROUND(I154*H154,2)</f>
        <v>0</v>
      </c>
      <c r="K154" s="134"/>
      <c r="L154" s="30"/>
      <c r="M154" s="135" t="s">
        <v>1</v>
      </c>
      <c r="N154" s="136" t="s">
        <v>39</v>
      </c>
      <c r="P154" s="137">
        <f>O154*H154</f>
        <v>0</v>
      </c>
      <c r="Q154" s="137">
        <v>0</v>
      </c>
      <c r="R154" s="137">
        <f>Q154*H154</f>
        <v>0</v>
      </c>
      <c r="S154" s="137">
        <v>0</v>
      </c>
      <c r="T154" s="138">
        <f>S154*H154</f>
        <v>0</v>
      </c>
      <c r="AR154" s="139" t="s">
        <v>127</v>
      </c>
      <c r="AT154" s="139" t="s">
        <v>123</v>
      </c>
      <c r="AU154" s="139" t="s">
        <v>84</v>
      </c>
      <c r="AY154" s="15" t="s">
        <v>121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s="15" t="s">
        <v>82</v>
      </c>
      <c r="BK154" s="140">
        <f>ROUND(I154*H154,2)</f>
        <v>0</v>
      </c>
      <c r="BL154" s="15" t="s">
        <v>127</v>
      </c>
      <c r="BM154" s="139" t="s">
        <v>188</v>
      </c>
    </row>
    <row r="155" spans="2:65" s="12" customFormat="1" ht="30.6">
      <c r="B155" s="141"/>
      <c r="D155" s="142" t="s">
        <v>132</v>
      </c>
      <c r="E155" s="143" t="s">
        <v>1</v>
      </c>
      <c r="F155" s="144" t="s">
        <v>189</v>
      </c>
      <c r="H155" s="145">
        <v>68.98</v>
      </c>
      <c r="I155" s="146"/>
      <c r="L155" s="141"/>
      <c r="M155" s="147"/>
      <c r="T155" s="148"/>
      <c r="AT155" s="143" t="s">
        <v>132</v>
      </c>
      <c r="AU155" s="143" t="s">
        <v>84</v>
      </c>
      <c r="AV155" s="12" t="s">
        <v>84</v>
      </c>
      <c r="AW155" s="12" t="s">
        <v>31</v>
      </c>
      <c r="AX155" s="12" t="s">
        <v>74</v>
      </c>
      <c r="AY155" s="143" t="s">
        <v>121</v>
      </c>
    </row>
    <row r="156" spans="2:65" s="12" customFormat="1" ht="10.199999999999999">
      <c r="B156" s="141"/>
      <c r="D156" s="142" t="s">
        <v>132</v>
      </c>
      <c r="E156" s="143" t="s">
        <v>1</v>
      </c>
      <c r="F156" s="144" t="s">
        <v>190</v>
      </c>
      <c r="H156" s="145">
        <v>7.26</v>
      </c>
      <c r="I156" s="146"/>
      <c r="L156" s="141"/>
      <c r="M156" s="147"/>
      <c r="T156" s="148"/>
      <c r="AT156" s="143" t="s">
        <v>132</v>
      </c>
      <c r="AU156" s="143" t="s">
        <v>84</v>
      </c>
      <c r="AV156" s="12" t="s">
        <v>84</v>
      </c>
      <c r="AW156" s="12" t="s">
        <v>31</v>
      </c>
      <c r="AX156" s="12" t="s">
        <v>74</v>
      </c>
      <c r="AY156" s="143" t="s">
        <v>121</v>
      </c>
    </row>
    <row r="157" spans="2:65" s="13" customFormat="1" ht="10.199999999999999">
      <c r="B157" s="149"/>
      <c r="D157" s="142" t="s">
        <v>132</v>
      </c>
      <c r="E157" s="150" t="s">
        <v>1</v>
      </c>
      <c r="F157" s="151" t="s">
        <v>168</v>
      </c>
      <c r="H157" s="152">
        <v>76.240000000000009</v>
      </c>
      <c r="I157" s="153"/>
      <c r="L157" s="149"/>
      <c r="M157" s="154"/>
      <c r="T157" s="155"/>
      <c r="AT157" s="150" t="s">
        <v>132</v>
      </c>
      <c r="AU157" s="150" t="s">
        <v>84</v>
      </c>
      <c r="AV157" s="13" t="s">
        <v>127</v>
      </c>
      <c r="AW157" s="13" t="s">
        <v>31</v>
      </c>
      <c r="AX157" s="13" t="s">
        <v>82</v>
      </c>
      <c r="AY157" s="150" t="s">
        <v>121</v>
      </c>
    </row>
    <row r="158" spans="2:65" s="1" customFormat="1" ht="44.25" customHeight="1">
      <c r="B158" s="30"/>
      <c r="C158" s="127" t="s">
        <v>191</v>
      </c>
      <c r="D158" s="127" t="s">
        <v>123</v>
      </c>
      <c r="E158" s="128" t="s">
        <v>192</v>
      </c>
      <c r="F158" s="129" t="s">
        <v>193</v>
      </c>
      <c r="G158" s="130" t="s">
        <v>187</v>
      </c>
      <c r="H158" s="131">
        <v>1.68</v>
      </c>
      <c r="I158" s="132"/>
      <c r="J158" s="133">
        <f>ROUND(I158*H158,2)</f>
        <v>0</v>
      </c>
      <c r="K158" s="134"/>
      <c r="L158" s="30"/>
      <c r="M158" s="135" t="s">
        <v>1</v>
      </c>
      <c r="N158" s="136" t="s">
        <v>39</v>
      </c>
      <c r="P158" s="137">
        <f>O158*H158</f>
        <v>0</v>
      </c>
      <c r="Q158" s="137">
        <v>0</v>
      </c>
      <c r="R158" s="137">
        <f>Q158*H158</f>
        <v>0</v>
      </c>
      <c r="S158" s="137">
        <v>0</v>
      </c>
      <c r="T158" s="138">
        <f>S158*H158</f>
        <v>0</v>
      </c>
      <c r="AR158" s="139" t="s">
        <v>127</v>
      </c>
      <c r="AT158" s="139" t="s">
        <v>123</v>
      </c>
      <c r="AU158" s="139" t="s">
        <v>84</v>
      </c>
      <c r="AY158" s="15" t="s">
        <v>121</v>
      </c>
      <c r="BE158" s="140">
        <f>IF(N158="základní",J158,0)</f>
        <v>0</v>
      </c>
      <c r="BF158" s="140">
        <f>IF(N158="snížená",J158,0)</f>
        <v>0</v>
      </c>
      <c r="BG158" s="140">
        <f>IF(N158="zákl. přenesená",J158,0)</f>
        <v>0</v>
      </c>
      <c r="BH158" s="140">
        <f>IF(N158="sníž. přenesená",J158,0)</f>
        <v>0</v>
      </c>
      <c r="BI158" s="140">
        <f>IF(N158="nulová",J158,0)</f>
        <v>0</v>
      </c>
      <c r="BJ158" s="15" t="s">
        <v>82</v>
      </c>
      <c r="BK158" s="140">
        <f>ROUND(I158*H158,2)</f>
        <v>0</v>
      </c>
      <c r="BL158" s="15" t="s">
        <v>127</v>
      </c>
      <c r="BM158" s="139" t="s">
        <v>194</v>
      </c>
    </row>
    <row r="159" spans="2:65" s="12" customFormat="1" ht="10.199999999999999">
      <c r="B159" s="141"/>
      <c r="D159" s="142" t="s">
        <v>132</v>
      </c>
      <c r="E159" s="143" t="s">
        <v>1</v>
      </c>
      <c r="F159" s="144" t="s">
        <v>195</v>
      </c>
      <c r="H159" s="145">
        <v>1.68</v>
      </c>
      <c r="I159" s="146"/>
      <c r="L159" s="141"/>
      <c r="M159" s="147"/>
      <c r="T159" s="148"/>
      <c r="AT159" s="143" t="s">
        <v>132</v>
      </c>
      <c r="AU159" s="143" t="s">
        <v>84</v>
      </c>
      <c r="AV159" s="12" t="s">
        <v>84</v>
      </c>
      <c r="AW159" s="12" t="s">
        <v>31</v>
      </c>
      <c r="AX159" s="12" t="s">
        <v>82</v>
      </c>
      <c r="AY159" s="143" t="s">
        <v>121</v>
      </c>
    </row>
    <row r="160" spans="2:65" s="1" customFormat="1" ht="24.15" customHeight="1">
      <c r="B160" s="30"/>
      <c r="C160" s="127" t="s">
        <v>196</v>
      </c>
      <c r="D160" s="127" t="s">
        <v>123</v>
      </c>
      <c r="E160" s="128" t="s">
        <v>197</v>
      </c>
      <c r="F160" s="129" t="s">
        <v>198</v>
      </c>
      <c r="G160" s="130" t="s">
        <v>187</v>
      </c>
      <c r="H160" s="131">
        <v>7.1280000000000001</v>
      </c>
      <c r="I160" s="132"/>
      <c r="J160" s="133">
        <f>ROUND(I160*H160,2)</f>
        <v>0</v>
      </c>
      <c r="K160" s="134"/>
      <c r="L160" s="30"/>
      <c r="M160" s="135" t="s">
        <v>1</v>
      </c>
      <c r="N160" s="136" t="s">
        <v>39</v>
      </c>
      <c r="P160" s="137">
        <f>O160*H160</f>
        <v>0</v>
      </c>
      <c r="Q160" s="137">
        <v>0</v>
      </c>
      <c r="R160" s="137">
        <f>Q160*H160</f>
        <v>0</v>
      </c>
      <c r="S160" s="137">
        <v>0</v>
      </c>
      <c r="T160" s="138">
        <f>S160*H160</f>
        <v>0</v>
      </c>
      <c r="AR160" s="139" t="s">
        <v>127</v>
      </c>
      <c r="AT160" s="139" t="s">
        <v>123</v>
      </c>
      <c r="AU160" s="139" t="s">
        <v>84</v>
      </c>
      <c r="AY160" s="15" t="s">
        <v>121</v>
      </c>
      <c r="BE160" s="140">
        <f>IF(N160="základní",J160,0)</f>
        <v>0</v>
      </c>
      <c r="BF160" s="140">
        <f>IF(N160="snížená",J160,0)</f>
        <v>0</v>
      </c>
      <c r="BG160" s="140">
        <f>IF(N160="zákl. přenesená",J160,0)</f>
        <v>0</v>
      </c>
      <c r="BH160" s="140">
        <f>IF(N160="sníž. přenesená",J160,0)</f>
        <v>0</v>
      </c>
      <c r="BI160" s="140">
        <f>IF(N160="nulová",J160,0)</f>
        <v>0</v>
      </c>
      <c r="BJ160" s="15" t="s">
        <v>82</v>
      </c>
      <c r="BK160" s="140">
        <f>ROUND(I160*H160,2)</f>
        <v>0</v>
      </c>
      <c r="BL160" s="15" t="s">
        <v>127</v>
      </c>
      <c r="BM160" s="139" t="s">
        <v>199</v>
      </c>
    </row>
    <row r="161" spans="2:65" s="12" customFormat="1" ht="10.199999999999999">
      <c r="B161" s="141"/>
      <c r="D161" s="142" t="s">
        <v>132</v>
      </c>
      <c r="E161" s="143" t="s">
        <v>1</v>
      </c>
      <c r="F161" s="144" t="s">
        <v>200</v>
      </c>
      <c r="H161" s="145">
        <v>7.1280000000000001</v>
      </c>
      <c r="I161" s="146"/>
      <c r="L161" s="141"/>
      <c r="M161" s="147"/>
      <c r="T161" s="148"/>
      <c r="AT161" s="143" t="s">
        <v>132</v>
      </c>
      <c r="AU161" s="143" t="s">
        <v>84</v>
      </c>
      <c r="AV161" s="12" t="s">
        <v>84</v>
      </c>
      <c r="AW161" s="12" t="s">
        <v>31</v>
      </c>
      <c r="AX161" s="12" t="s">
        <v>82</v>
      </c>
      <c r="AY161" s="143" t="s">
        <v>121</v>
      </c>
    </row>
    <row r="162" spans="2:65" s="1" customFormat="1" ht="37.799999999999997" customHeight="1">
      <c r="B162" s="30"/>
      <c r="C162" s="127" t="s">
        <v>201</v>
      </c>
      <c r="D162" s="127" t="s">
        <v>123</v>
      </c>
      <c r="E162" s="128" t="s">
        <v>202</v>
      </c>
      <c r="F162" s="129" t="s">
        <v>203</v>
      </c>
      <c r="G162" s="130" t="s">
        <v>126</v>
      </c>
      <c r="H162" s="131">
        <v>14.832000000000001</v>
      </c>
      <c r="I162" s="132"/>
      <c r="J162" s="133">
        <f>ROUND(I162*H162,2)</f>
        <v>0</v>
      </c>
      <c r="K162" s="134"/>
      <c r="L162" s="30"/>
      <c r="M162" s="135" t="s">
        <v>1</v>
      </c>
      <c r="N162" s="136" t="s">
        <v>39</v>
      </c>
      <c r="P162" s="137">
        <f>O162*H162</f>
        <v>0</v>
      </c>
      <c r="Q162" s="137">
        <v>8.4000000000000003E-4</v>
      </c>
      <c r="R162" s="137">
        <f>Q162*H162</f>
        <v>1.245888E-2</v>
      </c>
      <c r="S162" s="137">
        <v>0</v>
      </c>
      <c r="T162" s="138">
        <f>S162*H162</f>
        <v>0</v>
      </c>
      <c r="AR162" s="139" t="s">
        <v>127</v>
      </c>
      <c r="AT162" s="139" t="s">
        <v>123</v>
      </c>
      <c r="AU162" s="139" t="s">
        <v>84</v>
      </c>
      <c r="AY162" s="15" t="s">
        <v>121</v>
      </c>
      <c r="BE162" s="140">
        <f>IF(N162="základní",J162,0)</f>
        <v>0</v>
      </c>
      <c r="BF162" s="140">
        <f>IF(N162="snížená",J162,0)</f>
        <v>0</v>
      </c>
      <c r="BG162" s="140">
        <f>IF(N162="zákl. přenesená",J162,0)</f>
        <v>0</v>
      </c>
      <c r="BH162" s="140">
        <f>IF(N162="sníž. přenesená",J162,0)</f>
        <v>0</v>
      </c>
      <c r="BI162" s="140">
        <f>IF(N162="nulová",J162,0)</f>
        <v>0</v>
      </c>
      <c r="BJ162" s="15" t="s">
        <v>82</v>
      </c>
      <c r="BK162" s="140">
        <f>ROUND(I162*H162,2)</f>
        <v>0</v>
      </c>
      <c r="BL162" s="15" t="s">
        <v>127</v>
      </c>
      <c r="BM162" s="139" t="s">
        <v>204</v>
      </c>
    </row>
    <row r="163" spans="2:65" s="12" customFormat="1" ht="10.199999999999999">
      <c r="B163" s="141"/>
      <c r="D163" s="142" t="s">
        <v>132</v>
      </c>
      <c r="E163" s="143" t="s">
        <v>1</v>
      </c>
      <c r="F163" s="144" t="s">
        <v>205</v>
      </c>
      <c r="H163" s="145">
        <v>14.832000000000001</v>
      </c>
      <c r="I163" s="146"/>
      <c r="L163" s="141"/>
      <c r="M163" s="147"/>
      <c r="T163" s="148"/>
      <c r="AT163" s="143" t="s">
        <v>132</v>
      </c>
      <c r="AU163" s="143" t="s">
        <v>84</v>
      </c>
      <c r="AV163" s="12" t="s">
        <v>84</v>
      </c>
      <c r="AW163" s="12" t="s">
        <v>31</v>
      </c>
      <c r="AX163" s="12" t="s">
        <v>82</v>
      </c>
      <c r="AY163" s="143" t="s">
        <v>121</v>
      </c>
    </row>
    <row r="164" spans="2:65" s="1" customFormat="1" ht="44.25" customHeight="1">
      <c r="B164" s="30"/>
      <c r="C164" s="127" t="s">
        <v>206</v>
      </c>
      <c r="D164" s="127" t="s">
        <v>123</v>
      </c>
      <c r="E164" s="128" t="s">
        <v>207</v>
      </c>
      <c r="F164" s="129" t="s">
        <v>208</v>
      </c>
      <c r="G164" s="130" t="s">
        <v>126</v>
      </c>
      <c r="H164" s="131">
        <v>14.832000000000001</v>
      </c>
      <c r="I164" s="132"/>
      <c r="J164" s="133">
        <f>ROUND(I164*H164,2)</f>
        <v>0</v>
      </c>
      <c r="K164" s="134"/>
      <c r="L164" s="30"/>
      <c r="M164" s="135" t="s">
        <v>1</v>
      </c>
      <c r="N164" s="136" t="s">
        <v>39</v>
      </c>
      <c r="P164" s="137">
        <f>O164*H164</f>
        <v>0</v>
      </c>
      <c r="Q164" s="137">
        <v>0</v>
      </c>
      <c r="R164" s="137">
        <f>Q164*H164</f>
        <v>0</v>
      </c>
      <c r="S164" s="137">
        <v>0</v>
      </c>
      <c r="T164" s="138">
        <f>S164*H164</f>
        <v>0</v>
      </c>
      <c r="AR164" s="139" t="s">
        <v>127</v>
      </c>
      <c r="AT164" s="139" t="s">
        <v>123</v>
      </c>
      <c r="AU164" s="139" t="s">
        <v>84</v>
      </c>
      <c r="AY164" s="15" t="s">
        <v>121</v>
      </c>
      <c r="BE164" s="140">
        <f>IF(N164="základní",J164,0)</f>
        <v>0</v>
      </c>
      <c r="BF164" s="140">
        <f>IF(N164="snížená",J164,0)</f>
        <v>0</v>
      </c>
      <c r="BG164" s="140">
        <f>IF(N164="zákl. přenesená",J164,0)</f>
        <v>0</v>
      </c>
      <c r="BH164" s="140">
        <f>IF(N164="sníž. přenesená",J164,0)</f>
        <v>0</v>
      </c>
      <c r="BI164" s="140">
        <f>IF(N164="nulová",J164,0)</f>
        <v>0</v>
      </c>
      <c r="BJ164" s="15" t="s">
        <v>82</v>
      </c>
      <c r="BK164" s="140">
        <f>ROUND(I164*H164,2)</f>
        <v>0</v>
      </c>
      <c r="BL164" s="15" t="s">
        <v>127</v>
      </c>
      <c r="BM164" s="139" t="s">
        <v>209</v>
      </c>
    </row>
    <row r="165" spans="2:65" s="12" customFormat="1" ht="10.199999999999999">
      <c r="B165" s="141"/>
      <c r="D165" s="142" t="s">
        <v>132</v>
      </c>
      <c r="E165" s="143" t="s">
        <v>1</v>
      </c>
      <c r="F165" s="144" t="s">
        <v>210</v>
      </c>
      <c r="H165" s="145">
        <v>14.832000000000001</v>
      </c>
      <c r="I165" s="146"/>
      <c r="L165" s="141"/>
      <c r="M165" s="147"/>
      <c r="T165" s="148"/>
      <c r="AT165" s="143" t="s">
        <v>132</v>
      </c>
      <c r="AU165" s="143" t="s">
        <v>84</v>
      </c>
      <c r="AV165" s="12" t="s">
        <v>84</v>
      </c>
      <c r="AW165" s="12" t="s">
        <v>31</v>
      </c>
      <c r="AX165" s="12" t="s">
        <v>82</v>
      </c>
      <c r="AY165" s="143" t="s">
        <v>121</v>
      </c>
    </row>
    <row r="166" spans="2:65" s="1" customFormat="1" ht="62.7" customHeight="1">
      <c r="B166" s="30"/>
      <c r="C166" s="127" t="s">
        <v>211</v>
      </c>
      <c r="D166" s="127" t="s">
        <v>123</v>
      </c>
      <c r="E166" s="128" t="s">
        <v>212</v>
      </c>
      <c r="F166" s="129" t="s">
        <v>213</v>
      </c>
      <c r="G166" s="130" t="s">
        <v>187</v>
      </c>
      <c r="H166" s="131">
        <v>116.488</v>
      </c>
      <c r="I166" s="132"/>
      <c r="J166" s="133">
        <f>ROUND(I166*H166,2)</f>
        <v>0</v>
      </c>
      <c r="K166" s="134"/>
      <c r="L166" s="30"/>
      <c r="M166" s="135" t="s">
        <v>1</v>
      </c>
      <c r="N166" s="136" t="s">
        <v>39</v>
      </c>
      <c r="P166" s="137">
        <f>O166*H166</f>
        <v>0</v>
      </c>
      <c r="Q166" s="137">
        <v>0</v>
      </c>
      <c r="R166" s="137">
        <f>Q166*H166</f>
        <v>0</v>
      </c>
      <c r="S166" s="137">
        <v>0</v>
      </c>
      <c r="T166" s="138">
        <f>S166*H166</f>
        <v>0</v>
      </c>
      <c r="AR166" s="139" t="s">
        <v>127</v>
      </c>
      <c r="AT166" s="139" t="s">
        <v>123</v>
      </c>
      <c r="AU166" s="139" t="s">
        <v>84</v>
      </c>
      <c r="AY166" s="15" t="s">
        <v>121</v>
      </c>
      <c r="BE166" s="140">
        <f>IF(N166="základní",J166,0)</f>
        <v>0</v>
      </c>
      <c r="BF166" s="140">
        <f>IF(N166="snížená",J166,0)</f>
        <v>0</v>
      </c>
      <c r="BG166" s="140">
        <f>IF(N166="zákl. přenesená",J166,0)</f>
        <v>0</v>
      </c>
      <c r="BH166" s="140">
        <f>IF(N166="sníž. přenesená",J166,0)</f>
        <v>0</v>
      </c>
      <c r="BI166" s="140">
        <f>IF(N166="nulová",J166,0)</f>
        <v>0</v>
      </c>
      <c r="BJ166" s="15" t="s">
        <v>82</v>
      </c>
      <c r="BK166" s="140">
        <f>ROUND(I166*H166,2)</f>
        <v>0</v>
      </c>
      <c r="BL166" s="15" t="s">
        <v>127</v>
      </c>
      <c r="BM166" s="139" t="s">
        <v>214</v>
      </c>
    </row>
    <row r="167" spans="2:65" s="12" customFormat="1" ht="10.199999999999999">
      <c r="B167" s="141"/>
      <c r="D167" s="142" t="s">
        <v>132</v>
      </c>
      <c r="E167" s="143" t="s">
        <v>1</v>
      </c>
      <c r="F167" s="144" t="s">
        <v>215</v>
      </c>
      <c r="H167" s="145">
        <v>92.647999999999996</v>
      </c>
      <c r="I167" s="146"/>
      <c r="L167" s="141"/>
      <c r="M167" s="147"/>
      <c r="T167" s="148"/>
      <c r="AT167" s="143" t="s">
        <v>132</v>
      </c>
      <c r="AU167" s="143" t="s">
        <v>84</v>
      </c>
      <c r="AV167" s="12" t="s">
        <v>84</v>
      </c>
      <c r="AW167" s="12" t="s">
        <v>31</v>
      </c>
      <c r="AX167" s="12" t="s">
        <v>74</v>
      </c>
      <c r="AY167" s="143" t="s">
        <v>121</v>
      </c>
    </row>
    <row r="168" spans="2:65" s="12" customFormat="1" ht="10.199999999999999">
      <c r="B168" s="141"/>
      <c r="D168" s="142" t="s">
        <v>132</v>
      </c>
      <c r="E168" s="143" t="s">
        <v>1</v>
      </c>
      <c r="F168" s="144" t="s">
        <v>216</v>
      </c>
      <c r="H168" s="145">
        <v>23.84</v>
      </c>
      <c r="I168" s="146"/>
      <c r="L168" s="141"/>
      <c r="M168" s="147"/>
      <c r="T168" s="148"/>
      <c r="AT168" s="143" t="s">
        <v>132</v>
      </c>
      <c r="AU168" s="143" t="s">
        <v>84</v>
      </c>
      <c r="AV168" s="12" t="s">
        <v>84</v>
      </c>
      <c r="AW168" s="12" t="s">
        <v>31</v>
      </c>
      <c r="AX168" s="12" t="s">
        <v>74</v>
      </c>
      <c r="AY168" s="143" t="s">
        <v>121</v>
      </c>
    </row>
    <row r="169" spans="2:65" s="13" customFormat="1" ht="10.199999999999999">
      <c r="B169" s="149"/>
      <c r="D169" s="142" t="s">
        <v>132</v>
      </c>
      <c r="E169" s="150" t="s">
        <v>1</v>
      </c>
      <c r="F169" s="151" t="s">
        <v>168</v>
      </c>
      <c r="H169" s="152">
        <v>116.488</v>
      </c>
      <c r="I169" s="153"/>
      <c r="L169" s="149"/>
      <c r="M169" s="154"/>
      <c r="T169" s="155"/>
      <c r="AT169" s="150" t="s">
        <v>132</v>
      </c>
      <c r="AU169" s="150" t="s">
        <v>84</v>
      </c>
      <c r="AV169" s="13" t="s">
        <v>127</v>
      </c>
      <c r="AW169" s="13" t="s">
        <v>31</v>
      </c>
      <c r="AX169" s="13" t="s">
        <v>82</v>
      </c>
      <c r="AY169" s="150" t="s">
        <v>121</v>
      </c>
    </row>
    <row r="170" spans="2:65" s="1" customFormat="1" ht="62.7" customHeight="1">
      <c r="B170" s="30"/>
      <c r="C170" s="127" t="s">
        <v>217</v>
      </c>
      <c r="D170" s="127" t="s">
        <v>123</v>
      </c>
      <c r="E170" s="128" t="s">
        <v>218</v>
      </c>
      <c r="F170" s="129" t="s">
        <v>219</v>
      </c>
      <c r="G170" s="130" t="s">
        <v>187</v>
      </c>
      <c r="H170" s="131">
        <v>68.808000000000007</v>
      </c>
      <c r="I170" s="132"/>
      <c r="J170" s="133">
        <f>ROUND(I170*H170,2)</f>
        <v>0</v>
      </c>
      <c r="K170" s="134"/>
      <c r="L170" s="30"/>
      <c r="M170" s="135" t="s">
        <v>1</v>
      </c>
      <c r="N170" s="136" t="s">
        <v>39</v>
      </c>
      <c r="P170" s="137">
        <f>O170*H170</f>
        <v>0</v>
      </c>
      <c r="Q170" s="137">
        <v>0</v>
      </c>
      <c r="R170" s="137">
        <f>Q170*H170</f>
        <v>0</v>
      </c>
      <c r="S170" s="137">
        <v>0</v>
      </c>
      <c r="T170" s="138">
        <f>S170*H170</f>
        <v>0</v>
      </c>
      <c r="AR170" s="139" t="s">
        <v>127</v>
      </c>
      <c r="AT170" s="139" t="s">
        <v>123</v>
      </c>
      <c r="AU170" s="139" t="s">
        <v>84</v>
      </c>
      <c r="AY170" s="15" t="s">
        <v>121</v>
      </c>
      <c r="BE170" s="140">
        <f>IF(N170="základní",J170,0)</f>
        <v>0</v>
      </c>
      <c r="BF170" s="140">
        <f>IF(N170="snížená",J170,0)</f>
        <v>0</v>
      </c>
      <c r="BG170" s="140">
        <f>IF(N170="zákl. přenesená",J170,0)</f>
        <v>0</v>
      </c>
      <c r="BH170" s="140">
        <f>IF(N170="sníž. přenesená",J170,0)</f>
        <v>0</v>
      </c>
      <c r="BI170" s="140">
        <f>IF(N170="nulová",J170,0)</f>
        <v>0</v>
      </c>
      <c r="BJ170" s="15" t="s">
        <v>82</v>
      </c>
      <c r="BK170" s="140">
        <f>ROUND(I170*H170,2)</f>
        <v>0</v>
      </c>
      <c r="BL170" s="15" t="s">
        <v>127</v>
      </c>
      <c r="BM170" s="139" t="s">
        <v>220</v>
      </c>
    </row>
    <row r="171" spans="2:65" s="12" customFormat="1" ht="10.199999999999999">
      <c r="B171" s="141"/>
      <c r="D171" s="142" t="s">
        <v>132</v>
      </c>
      <c r="E171" s="143" t="s">
        <v>1</v>
      </c>
      <c r="F171" s="144" t="s">
        <v>221</v>
      </c>
      <c r="H171" s="145">
        <v>68.808000000000007</v>
      </c>
      <c r="I171" s="146"/>
      <c r="L171" s="141"/>
      <c r="M171" s="147"/>
      <c r="T171" s="148"/>
      <c r="AT171" s="143" t="s">
        <v>132</v>
      </c>
      <c r="AU171" s="143" t="s">
        <v>84</v>
      </c>
      <c r="AV171" s="12" t="s">
        <v>84</v>
      </c>
      <c r="AW171" s="12" t="s">
        <v>31</v>
      </c>
      <c r="AX171" s="12" t="s">
        <v>82</v>
      </c>
      <c r="AY171" s="143" t="s">
        <v>121</v>
      </c>
    </row>
    <row r="172" spans="2:65" s="1" customFormat="1" ht="44.25" customHeight="1">
      <c r="B172" s="30"/>
      <c r="C172" s="127" t="s">
        <v>222</v>
      </c>
      <c r="D172" s="127" t="s">
        <v>123</v>
      </c>
      <c r="E172" s="128" t="s">
        <v>223</v>
      </c>
      <c r="F172" s="129" t="s">
        <v>224</v>
      </c>
      <c r="G172" s="130" t="s">
        <v>187</v>
      </c>
      <c r="H172" s="131">
        <v>92.647999999999996</v>
      </c>
      <c r="I172" s="132"/>
      <c r="J172" s="133">
        <f>ROUND(I172*H172,2)</f>
        <v>0</v>
      </c>
      <c r="K172" s="134"/>
      <c r="L172" s="30"/>
      <c r="M172" s="135" t="s">
        <v>1</v>
      </c>
      <c r="N172" s="136" t="s">
        <v>39</v>
      </c>
      <c r="P172" s="137">
        <f>O172*H172</f>
        <v>0</v>
      </c>
      <c r="Q172" s="137">
        <v>0</v>
      </c>
      <c r="R172" s="137">
        <f>Q172*H172</f>
        <v>0</v>
      </c>
      <c r="S172" s="137">
        <v>0</v>
      </c>
      <c r="T172" s="138">
        <f>S172*H172</f>
        <v>0</v>
      </c>
      <c r="AR172" s="139" t="s">
        <v>127</v>
      </c>
      <c r="AT172" s="139" t="s">
        <v>123</v>
      </c>
      <c r="AU172" s="139" t="s">
        <v>84</v>
      </c>
      <c r="AY172" s="15" t="s">
        <v>121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5" t="s">
        <v>82</v>
      </c>
      <c r="BK172" s="140">
        <f>ROUND(I172*H172,2)</f>
        <v>0</v>
      </c>
      <c r="BL172" s="15" t="s">
        <v>127</v>
      </c>
      <c r="BM172" s="139" t="s">
        <v>225</v>
      </c>
    </row>
    <row r="173" spans="2:65" s="12" customFormat="1" ht="10.199999999999999">
      <c r="B173" s="141"/>
      <c r="D173" s="142" t="s">
        <v>132</v>
      </c>
      <c r="E173" s="143" t="s">
        <v>1</v>
      </c>
      <c r="F173" s="144" t="s">
        <v>226</v>
      </c>
      <c r="H173" s="145">
        <v>92.647999999999996</v>
      </c>
      <c r="I173" s="146"/>
      <c r="L173" s="141"/>
      <c r="M173" s="147"/>
      <c r="T173" s="148"/>
      <c r="AT173" s="143" t="s">
        <v>132</v>
      </c>
      <c r="AU173" s="143" t="s">
        <v>84</v>
      </c>
      <c r="AV173" s="12" t="s">
        <v>84</v>
      </c>
      <c r="AW173" s="12" t="s">
        <v>31</v>
      </c>
      <c r="AX173" s="12" t="s">
        <v>82</v>
      </c>
      <c r="AY173" s="143" t="s">
        <v>121</v>
      </c>
    </row>
    <row r="174" spans="2:65" s="1" customFormat="1" ht="44.25" customHeight="1">
      <c r="B174" s="30"/>
      <c r="C174" s="127" t="s">
        <v>7</v>
      </c>
      <c r="D174" s="127" t="s">
        <v>123</v>
      </c>
      <c r="E174" s="128" t="s">
        <v>227</v>
      </c>
      <c r="F174" s="129" t="s">
        <v>228</v>
      </c>
      <c r="G174" s="130" t="s">
        <v>229</v>
      </c>
      <c r="H174" s="131">
        <v>124.03400000000001</v>
      </c>
      <c r="I174" s="132"/>
      <c r="J174" s="133">
        <f>ROUND(I174*H174,2)</f>
        <v>0</v>
      </c>
      <c r="K174" s="134"/>
      <c r="L174" s="30"/>
      <c r="M174" s="135" t="s">
        <v>1</v>
      </c>
      <c r="N174" s="136" t="s">
        <v>39</v>
      </c>
      <c r="P174" s="137">
        <f>O174*H174</f>
        <v>0</v>
      </c>
      <c r="Q174" s="137">
        <v>0</v>
      </c>
      <c r="R174" s="137">
        <f>Q174*H174</f>
        <v>0</v>
      </c>
      <c r="S174" s="137">
        <v>0</v>
      </c>
      <c r="T174" s="138">
        <f>S174*H174</f>
        <v>0</v>
      </c>
      <c r="AR174" s="139" t="s">
        <v>127</v>
      </c>
      <c r="AT174" s="139" t="s">
        <v>123</v>
      </c>
      <c r="AU174" s="139" t="s">
        <v>84</v>
      </c>
      <c r="AY174" s="15" t="s">
        <v>121</v>
      </c>
      <c r="BE174" s="140">
        <f>IF(N174="základní",J174,0)</f>
        <v>0</v>
      </c>
      <c r="BF174" s="140">
        <f>IF(N174="snížená",J174,0)</f>
        <v>0</v>
      </c>
      <c r="BG174" s="140">
        <f>IF(N174="zákl. přenesená",J174,0)</f>
        <v>0</v>
      </c>
      <c r="BH174" s="140">
        <f>IF(N174="sníž. přenesená",J174,0)</f>
        <v>0</v>
      </c>
      <c r="BI174" s="140">
        <f>IF(N174="nulová",J174,0)</f>
        <v>0</v>
      </c>
      <c r="BJ174" s="15" t="s">
        <v>82</v>
      </c>
      <c r="BK174" s="140">
        <f>ROUND(I174*H174,2)</f>
        <v>0</v>
      </c>
      <c r="BL174" s="15" t="s">
        <v>127</v>
      </c>
      <c r="BM174" s="139" t="s">
        <v>230</v>
      </c>
    </row>
    <row r="175" spans="2:65" s="12" customFormat="1" ht="10.199999999999999">
      <c r="B175" s="141"/>
      <c r="D175" s="142" t="s">
        <v>132</v>
      </c>
      <c r="E175" s="143" t="s">
        <v>1</v>
      </c>
      <c r="F175" s="144" t="s">
        <v>231</v>
      </c>
      <c r="H175" s="145">
        <v>124.03400000000001</v>
      </c>
      <c r="I175" s="146"/>
      <c r="L175" s="141"/>
      <c r="M175" s="147"/>
      <c r="T175" s="148"/>
      <c r="AT175" s="143" t="s">
        <v>132</v>
      </c>
      <c r="AU175" s="143" t="s">
        <v>84</v>
      </c>
      <c r="AV175" s="12" t="s">
        <v>84</v>
      </c>
      <c r="AW175" s="12" t="s">
        <v>31</v>
      </c>
      <c r="AX175" s="12" t="s">
        <v>82</v>
      </c>
      <c r="AY175" s="143" t="s">
        <v>121</v>
      </c>
    </row>
    <row r="176" spans="2:65" s="1" customFormat="1" ht="37.799999999999997" customHeight="1">
      <c r="B176" s="30"/>
      <c r="C176" s="127" t="s">
        <v>232</v>
      </c>
      <c r="D176" s="127" t="s">
        <v>123</v>
      </c>
      <c r="E176" s="128" t="s">
        <v>233</v>
      </c>
      <c r="F176" s="129" t="s">
        <v>234</v>
      </c>
      <c r="G176" s="130" t="s">
        <v>187</v>
      </c>
      <c r="H176" s="131">
        <v>7.08</v>
      </c>
      <c r="I176" s="132"/>
      <c r="J176" s="133">
        <f>ROUND(I176*H176,2)</f>
        <v>0</v>
      </c>
      <c r="K176" s="134"/>
      <c r="L176" s="30"/>
      <c r="M176" s="135" t="s">
        <v>1</v>
      </c>
      <c r="N176" s="136" t="s">
        <v>39</v>
      </c>
      <c r="P176" s="137">
        <f>O176*H176</f>
        <v>0</v>
      </c>
      <c r="Q176" s="137">
        <v>0</v>
      </c>
      <c r="R176" s="137">
        <f>Q176*H176</f>
        <v>0</v>
      </c>
      <c r="S176" s="137">
        <v>0</v>
      </c>
      <c r="T176" s="138">
        <f>S176*H176</f>
        <v>0</v>
      </c>
      <c r="AR176" s="139" t="s">
        <v>127</v>
      </c>
      <c r="AT176" s="139" t="s">
        <v>123</v>
      </c>
      <c r="AU176" s="139" t="s">
        <v>84</v>
      </c>
      <c r="AY176" s="15" t="s">
        <v>121</v>
      </c>
      <c r="BE176" s="140">
        <f>IF(N176="základní",J176,0)</f>
        <v>0</v>
      </c>
      <c r="BF176" s="140">
        <f>IF(N176="snížená",J176,0)</f>
        <v>0</v>
      </c>
      <c r="BG176" s="140">
        <f>IF(N176="zákl. přenesená",J176,0)</f>
        <v>0</v>
      </c>
      <c r="BH176" s="140">
        <f>IF(N176="sníž. přenesená",J176,0)</f>
        <v>0</v>
      </c>
      <c r="BI176" s="140">
        <f>IF(N176="nulová",J176,0)</f>
        <v>0</v>
      </c>
      <c r="BJ176" s="15" t="s">
        <v>82</v>
      </c>
      <c r="BK176" s="140">
        <f>ROUND(I176*H176,2)</f>
        <v>0</v>
      </c>
      <c r="BL176" s="15" t="s">
        <v>127</v>
      </c>
      <c r="BM176" s="139" t="s">
        <v>235</v>
      </c>
    </row>
    <row r="177" spans="2:65" s="12" customFormat="1" ht="10.199999999999999">
      <c r="B177" s="141"/>
      <c r="D177" s="142" t="s">
        <v>132</v>
      </c>
      <c r="E177" s="143" t="s">
        <v>1</v>
      </c>
      <c r="F177" s="144" t="s">
        <v>236</v>
      </c>
      <c r="H177" s="145">
        <v>7.08</v>
      </c>
      <c r="I177" s="146"/>
      <c r="L177" s="141"/>
      <c r="M177" s="147"/>
      <c r="T177" s="148"/>
      <c r="AT177" s="143" t="s">
        <v>132</v>
      </c>
      <c r="AU177" s="143" t="s">
        <v>84</v>
      </c>
      <c r="AV177" s="12" t="s">
        <v>84</v>
      </c>
      <c r="AW177" s="12" t="s">
        <v>31</v>
      </c>
      <c r="AX177" s="12" t="s">
        <v>82</v>
      </c>
      <c r="AY177" s="143" t="s">
        <v>121</v>
      </c>
    </row>
    <row r="178" spans="2:65" s="1" customFormat="1" ht="37.799999999999997" customHeight="1">
      <c r="B178" s="30"/>
      <c r="C178" s="127" t="s">
        <v>237</v>
      </c>
      <c r="D178" s="127" t="s">
        <v>123</v>
      </c>
      <c r="E178" s="128" t="s">
        <v>238</v>
      </c>
      <c r="F178" s="129" t="s">
        <v>239</v>
      </c>
      <c r="G178" s="130" t="s">
        <v>187</v>
      </c>
      <c r="H178" s="131">
        <v>161.45599999999999</v>
      </c>
      <c r="I178" s="132"/>
      <c r="J178" s="133">
        <f>ROUND(I178*H178,2)</f>
        <v>0</v>
      </c>
      <c r="K178" s="134"/>
      <c r="L178" s="30"/>
      <c r="M178" s="135" t="s">
        <v>1</v>
      </c>
      <c r="N178" s="136" t="s">
        <v>39</v>
      </c>
      <c r="P178" s="137">
        <f>O178*H178</f>
        <v>0</v>
      </c>
      <c r="Q178" s="137">
        <v>0</v>
      </c>
      <c r="R178" s="137">
        <f>Q178*H178</f>
        <v>0</v>
      </c>
      <c r="S178" s="137">
        <v>0</v>
      </c>
      <c r="T178" s="138">
        <f>S178*H178</f>
        <v>0</v>
      </c>
      <c r="AR178" s="139" t="s">
        <v>127</v>
      </c>
      <c r="AT178" s="139" t="s">
        <v>123</v>
      </c>
      <c r="AU178" s="139" t="s">
        <v>84</v>
      </c>
      <c r="AY178" s="15" t="s">
        <v>121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5" t="s">
        <v>82</v>
      </c>
      <c r="BK178" s="140">
        <f>ROUND(I178*H178,2)</f>
        <v>0</v>
      </c>
      <c r="BL178" s="15" t="s">
        <v>127</v>
      </c>
      <c r="BM178" s="139" t="s">
        <v>240</v>
      </c>
    </row>
    <row r="179" spans="2:65" s="12" customFormat="1" ht="10.199999999999999">
      <c r="B179" s="141"/>
      <c r="D179" s="142" t="s">
        <v>132</v>
      </c>
      <c r="E179" s="143" t="s">
        <v>1</v>
      </c>
      <c r="F179" s="144" t="s">
        <v>241</v>
      </c>
      <c r="H179" s="145">
        <v>92.647999999999996</v>
      </c>
      <c r="I179" s="146"/>
      <c r="L179" s="141"/>
      <c r="M179" s="147"/>
      <c r="T179" s="148"/>
      <c r="AT179" s="143" t="s">
        <v>132</v>
      </c>
      <c r="AU179" s="143" t="s">
        <v>84</v>
      </c>
      <c r="AV179" s="12" t="s">
        <v>84</v>
      </c>
      <c r="AW179" s="12" t="s">
        <v>31</v>
      </c>
      <c r="AX179" s="12" t="s">
        <v>74</v>
      </c>
      <c r="AY179" s="143" t="s">
        <v>121</v>
      </c>
    </row>
    <row r="180" spans="2:65" s="12" customFormat="1" ht="10.199999999999999">
      <c r="B180" s="141"/>
      <c r="D180" s="142" t="s">
        <v>132</v>
      </c>
      <c r="E180" s="143" t="s">
        <v>1</v>
      </c>
      <c r="F180" s="144" t="s">
        <v>242</v>
      </c>
      <c r="H180" s="145">
        <v>68.808000000000007</v>
      </c>
      <c r="I180" s="146"/>
      <c r="L180" s="141"/>
      <c r="M180" s="147"/>
      <c r="T180" s="148"/>
      <c r="AT180" s="143" t="s">
        <v>132</v>
      </c>
      <c r="AU180" s="143" t="s">
        <v>84</v>
      </c>
      <c r="AV180" s="12" t="s">
        <v>84</v>
      </c>
      <c r="AW180" s="12" t="s">
        <v>31</v>
      </c>
      <c r="AX180" s="12" t="s">
        <v>74</v>
      </c>
      <c r="AY180" s="143" t="s">
        <v>121</v>
      </c>
    </row>
    <row r="181" spans="2:65" s="13" customFormat="1" ht="10.199999999999999">
      <c r="B181" s="149"/>
      <c r="D181" s="142" t="s">
        <v>132</v>
      </c>
      <c r="E181" s="150" t="s">
        <v>1</v>
      </c>
      <c r="F181" s="151" t="s">
        <v>168</v>
      </c>
      <c r="H181" s="152">
        <v>161.45600000000002</v>
      </c>
      <c r="I181" s="153"/>
      <c r="L181" s="149"/>
      <c r="M181" s="154"/>
      <c r="T181" s="155"/>
      <c r="AT181" s="150" t="s">
        <v>132</v>
      </c>
      <c r="AU181" s="150" t="s">
        <v>84</v>
      </c>
      <c r="AV181" s="13" t="s">
        <v>127</v>
      </c>
      <c r="AW181" s="13" t="s">
        <v>31</v>
      </c>
      <c r="AX181" s="13" t="s">
        <v>82</v>
      </c>
      <c r="AY181" s="150" t="s">
        <v>121</v>
      </c>
    </row>
    <row r="182" spans="2:65" s="1" customFormat="1" ht="44.25" customHeight="1">
      <c r="B182" s="30"/>
      <c r="C182" s="127" t="s">
        <v>243</v>
      </c>
      <c r="D182" s="127" t="s">
        <v>123</v>
      </c>
      <c r="E182" s="128" t="s">
        <v>244</v>
      </c>
      <c r="F182" s="129" t="s">
        <v>245</v>
      </c>
      <c r="G182" s="130" t="s">
        <v>187</v>
      </c>
      <c r="H182" s="131">
        <v>7.4</v>
      </c>
      <c r="I182" s="132"/>
      <c r="J182" s="133">
        <f>ROUND(I182*H182,2)</f>
        <v>0</v>
      </c>
      <c r="K182" s="134"/>
      <c r="L182" s="30"/>
      <c r="M182" s="135" t="s">
        <v>1</v>
      </c>
      <c r="N182" s="136" t="s">
        <v>39</v>
      </c>
      <c r="P182" s="137">
        <f>O182*H182</f>
        <v>0</v>
      </c>
      <c r="Q182" s="137">
        <v>0</v>
      </c>
      <c r="R182" s="137">
        <f>Q182*H182</f>
        <v>0</v>
      </c>
      <c r="S182" s="137">
        <v>0</v>
      </c>
      <c r="T182" s="138">
        <f>S182*H182</f>
        <v>0</v>
      </c>
      <c r="AR182" s="139" t="s">
        <v>127</v>
      </c>
      <c r="AT182" s="139" t="s">
        <v>123</v>
      </c>
      <c r="AU182" s="139" t="s">
        <v>84</v>
      </c>
      <c r="AY182" s="15" t="s">
        <v>121</v>
      </c>
      <c r="BE182" s="140">
        <f>IF(N182="základní",J182,0)</f>
        <v>0</v>
      </c>
      <c r="BF182" s="140">
        <f>IF(N182="snížená",J182,0)</f>
        <v>0</v>
      </c>
      <c r="BG182" s="140">
        <f>IF(N182="zákl. přenesená",J182,0)</f>
        <v>0</v>
      </c>
      <c r="BH182" s="140">
        <f>IF(N182="sníž. přenesená",J182,0)</f>
        <v>0</v>
      </c>
      <c r="BI182" s="140">
        <f>IF(N182="nulová",J182,0)</f>
        <v>0</v>
      </c>
      <c r="BJ182" s="15" t="s">
        <v>82</v>
      </c>
      <c r="BK182" s="140">
        <f>ROUND(I182*H182,2)</f>
        <v>0</v>
      </c>
      <c r="BL182" s="15" t="s">
        <v>127</v>
      </c>
      <c r="BM182" s="139" t="s">
        <v>246</v>
      </c>
    </row>
    <row r="183" spans="2:65" s="12" customFormat="1" ht="10.199999999999999">
      <c r="B183" s="141"/>
      <c r="D183" s="142" t="s">
        <v>132</v>
      </c>
      <c r="E183" s="143" t="s">
        <v>1</v>
      </c>
      <c r="F183" s="144" t="s">
        <v>247</v>
      </c>
      <c r="H183" s="145">
        <v>1.4</v>
      </c>
      <c r="I183" s="146"/>
      <c r="L183" s="141"/>
      <c r="M183" s="147"/>
      <c r="T183" s="148"/>
      <c r="AT183" s="143" t="s">
        <v>132</v>
      </c>
      <c r="AU183" s="143" t="s">
        <v>84</v>
      </c>
      <c r="AV183" s="12" t="s">
        <v>84</v>
      </c>
      <c r="AW183" s="12" t="s">
        <v>31</v>
      </c>
      <c r="AX183" s="12" t="s">
        <v>74</v>
      </c>
      <c r="AY183" s="143" t="s">
        <v>121</v>
      </c>
    </row>
    <row r="184" spans="2:65" s="12" customFormat="1" ht="10.199999999999999">
      <c r="B184" s="141"/>
      <c r="D184" s="142" t="s">
        <v>132</v>
      </c>
      <c r="E184" s="143" t="s">
        <v>1</v>
      </c>
      <c r="F184" s="144" t="s">
        <v>248</v>
      </c>
      <c r="H184" s="145">
        <v>6</v>
      </c>
      <c r="I184" s="146"/>
      <c r="L184" s="141"/>
      <c r="M184" s="147"/>
      <c r="T184" s="148"/>
      <c r="AT184" s="143" t="s">
        <v>132</v>
      </c>
      <c r="AU184" s="143" t="s">
        <v>84</v>
      </c>
      <c r="AV184" s="12" t="s">
        <v>84</v>
      </c>
      <c r="AW184" s="12" t="s">
        <v>31</v>
      </c>
      <c r="AX184" s="12" t="s">
        <v>74</v>
      </c>
      <c r="AY184" s="143" t="s">
        <v>121</v>
      </c>
    </row>
    <row r="185" spans="2:65" s="13" customFormat="1" ht="10.199999999999999">
      <c r="B185" s="149"/>
      <c r="D185" s="142" t="s">
        <v>132</v>
      </c>
      <c r="E185" s="150" t="s">
        <v>1</v>
      </c>
      <c r="F185" s="151" t="s">
        <v>168</v>
      </c>
      <c r="H185" s="152">
        <v>7.4</v>
      </c>
      <c r="I185" s="153"/>
      <c r="L185" s="149"/>
      <c r="M185" s="154"/>
      <c r="T185" s="155"/>
      <c r="AT185" s="150" t="s">
        <v>132</v>
      </c>
      <c r="AU185" s="150" t="s">
        <v>84</v>
      </c>
      <c r="AV185" s="13" t="s">
        <v>127</v>
      </c>
      <c r="AW185" s="13" t="s">
        <v>31</v>
      </c>
      <c r="AX185" s="13" t="s">
        <v>82</v>
      </c>
      <c r="AY185" s="150" t="s">
        <v>121</v>
      </c>
    </row>
    <row r="186" spans="2:65" s="1" customFormat="1" ht="37.799999999999997" customHeight="1">
      <c r="B186" s="30"/>
      <c r="C186" s="127" t="s">
        <v>249</v>
      </c>
      <c r="D186" s="127" t="s">
        <v>123</v>
      </c>
      <c r="E186" s="128" t="s">
        <v>250</v>
      </c>
      <c r="F186" s="129" t="s">
        <v>251</v>
      </c>
      <c r="G186" s="130" t="s">
        <v>126</v>
      </c>
      <c r="H186" s="131">
        <v>93.6</v>
      </c>
      <c r="I186" s="132"/>
      <c r="J186" s="133">
        <f>ROUND(I186*H186,2)</f>
        <v>0</v>
      </c>
      <c r="K186" s="134"/>
      <c r="L186" s="30"/>
      <c r="M186" s="135" t="s">
        <v>1</v>
      </c>
      <c r="N186" s="136" t="s">
        <v>39</v>
      </c>
      <c r="P186" s="137">
        <f>O186*H186</f>
        <v>0</v>
      </c>
      <c r="Q186" s="137">
        <v>0</v>
      </c>
      <c r="R186" s="137">
        <f>Q186*H186</f>
        <v>0</v>
      </c>
      <c r="S186" s="137">
        <v>0</v>
      </c>
      <c r="T186" s="138">
        <f>S186*H186</f>
        <v>0</v>
      </c>
      <c r="AR186" s="139" t="s">
        <v>127</v>
      </c>
      <c r="AT186" s="139" t="s">
        <v>123</v>
      </c>
      <c r="AU186" s="139" t="s">
        <v>84</v>
      </c>
      <c r="AY186" s="15" t="s">
        <v>121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5" t="s">
        <v>82</v>
      </c>
      <c r="BK186" s="140">
        <f>ROUND(I186*H186,2)</f>
        <v>0</v>
      </c>
      <c r="BL186" s="15" t="s">
        <v>127</v>
      </c>
      <c r="BM186" s="139" t="s">
        <v>252</v>
      </c>
    </row>
    <row r="187" spans="2:65" s="12" customFormat="1" ht="10.199999999999999">
      <c r="B187" s="141"/>
      <c r="D187" s="142" t="s">
        <v>132</v>
      </c>
      <c r="E187" s="143" t="s">
        <v>1</v>
      </c>
      <c r="F187" s="144" t="s">
        <v>253</v>
      </c>
      <c r="H187" s="145">
        <v>93.6</v>
      </c>
      <c r="I187" s="146"/>
      <c r="L187" s="141"/>
      <c r="M187" s="147"/>
      <c r="T187" s="148"/>
      <c r="AT187" s="143" t="s">
        <v>132</v>
      </c>
      <c r="AU187" s="143" t="s">
        <v>84</v>
      </c>
      <c r="AV187" s="12" t="s">
        <v>84</v>
      </c>
      <c r="AW187" s="12" t="s">
        <v>31</v>
      </c>
      <c r="AX187" s="12" t="s">
        <v>82</v>
      </c>
      <c r="AY187" s="143" t="s">
        <v>121</v>
      </c>
    </row>
    <row r="188" spans="2:65" s="1" customFormat="1" ht="37.799999999999997" customHeight="1">
      <c r="B188" s="30"/>
      <c r="C188" s="127" t="s">
        <v>254</v>
      </c>
      <c r="D188" s="127" t="s">
        <v>123</v>
      </c>
      <c r="E188" s="128" t="s">
        <v>255</v>
      </c>
      <c r="F188" s="129" t="s">
        <v>256</v>
      </c>
      <c r="G188" s="130" t="s">
        <v>126</v>
      </c>
      <c r="H188" s="131">
        <v>93.6</v>
      </c>
      <c r="I188" s="132"/>
      <c r="J188" s="133">
        <f>ROUND(I188*H188,2)</f>
        <v>0</v>
      </c>
      <c r="K188" s="134"/>
      <c r="L188" s="30"/>
      <c r="M188" s="135" t="s">
        <v>1</v>
      </c>
      <c r="N188" s="136" t="s">
        <v>39</v>
      </c>
      <c r="P188" s="137">
        <f>O188*H188</f>
        <v>0</v>
      </c>
      <c r="Q188" s="137">
        <v>0</v>
      </c>
      <c r="R188" s="137">
        <f>Q188*H188</f>
        <v>0</v>
      </c>
      <c r="S188" s="137">
        <v>0</v>
      </c>
      <c r="T188" s="138">
        <f>S188*H188</f>
        <v>0</v>
      </c>
      <c r="AR188" s="139" t="s">
        <v>127</v>
      </c>
      <c r="AT188" s="139" t="s">
        <v>123</v>
      </c>
      <c r="AU188" s="139" t="s">
        <v>84</v>
      </c>
      <c r="AY188" s="15" t="s">
        <v>121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5" t="s">
        <v>82</v>
      </c>
      <c r="BK188" s="140">
        <f>ROUND(I188*H188,2)</f>
        <v>0</v>
      </c>
      <c r="BL188" s="15" t="s">
        <v>127</v>
      </c>
      <c r="BM188" s="139" t="s">
        <v>257</v>
      </c>
    </row>
    <row r="189" spans="2:65" s="1" customFormat="1" ht="16.5" customHeight="1">
      <c r="B189" s="30"/>
      <c r="C189" s="156" t="s">
        <v>258</v>
      </c>
      <c r="D189" s="156" t="s">
        <v>175</v>
      </c>
      <c r="E189" s="157" t="s">
        <v>259</v>
      </c>
      <c r="F189" s="158" t="s">
        <v>260</v>
      </c>
      <c r="G189" s="159" t="s">
        <v>261</v>
      </c>
      <c r="H189" s="160">
        <v>2.8079999999999998</v>
      </c>
      <c r="I189" s="161"/>
      <c r="J189" s="162">
        <f>ROUND(I189*H189,2)</f>
        <v>0</v>
      </c>
      <c r="K189" s="163"/>
      <c r="L189" s="164"/>
      <c r="M189" s="165" t="s">
        <v>1</v>
      </c>
      <c r="N189" s="166" t="s">
        <v>39</v>
      </c>
      <c r="P189" s="137">
        <f>O189*H189</f>
        <v>0</v>
      </c>
      <c r="Q189" s="137">
        <v>1E-3</v>
      </c>
      <c r="R189" s="137">
        <f>Q189*H189</f>
        <v>2.8079999999999997E-3</v>
      </c>
      <c r="S189" s="137">
        <v>0</v>
      </c>
      <c r="T189" s="138">
        <f>S189*H189</f>
        <v>0</v>
      </c>
      <c r="AR189" s="139" t="s">
        <v>157</v>
      </c>
      <c r="AT189" s="139" t="s">
        <v>175</v>
      </c>
      <c r="AU189" s="139" t="s">
        <v>84</v>
      </c>
      <c r="AY189" s="15" t="s">
        <v>121</v>
      </c>
      <c r="BE189" s="140">
        <f>IF(N189="základní",J189,0)</f>
        <v>0</v>
      </c>
      <c r="BF189" s="140">
        <f>IF(N189="snížená",J189,0)</f>
        <v>0</v>
      </c>
      <c r="BG189" s="140">
        <f>IF(N189="zákl. přenesená",J189,0)</f>
        <v>0</v>
      </c>
      <c r="BH189" s="140">
        <f>IF(N189="sníž. přenesená",J189,0)</f>
        <v>0</v>
      </c>
      <c r="BI189" s="140">
        <f>IF(N189="nulová",J189,0)</f>
        <v>0</v>
      </c>
      <c r="BJ189" s="15" t="s">
        <v>82</v>
      </c>
      <c r="BK189" s="140">
        <f>ROUND(I189*H189,2)</f>
        <v>0</v>
      </c>
      <c r="BL189" s="15" t="s">
        <v>127</v>
      </c>
      <c r="BM189" s="139" t="s">
        <v>262</v>
      </c>
    </row>
    <row r="190" spans="2:65" s="12" customFormat="1" ht="10.199999999999999">
      <c r="B190" s="141"/>
      <c r="D190" s="142" t="s">
        <v>132</v>
      </c>
      <c r="E190" s="143" t="s">
        <v>1</v>
      </c>
      <c r="F190" s="144" t="s">
        <v>263</v>
      </c>
      <c r="H190" s="145">
        <v>2.8079999999999998</v>
      </c>
      <c r="I190" s="146"/>
      <c r="L190" s="141"/>
      <c r="M190" s="147"/>
      <c r="T190" s="148"/>
      <c r="AT190" s="143" t="s">
        <v>132</v>
      </c>
      <c r="AU190" s="143" t="s">
        <v>84</v>
      </c>
      <c r="AV190" s="12" t="s">
        <v>84</v>
      </c>
      <c r="AW190" s="12" t="s">
        <v>31</v>
      </c>
      <c r="AX190" s="12" t="s">
        <v>82</v>
      </c>
      <c r="AY190" s="143" t="s">
        <v>121</v>
      </c>
    </row>
    <row r="191" spans="2:65" s="1" customFormat="1" ht="33" customHeight="1">
      <c r="B191" s="30"/>
      <c r="C191" s="127" t="s">
        <v>264</v>
      </c>
      <c r="D191" s="127" t="s">
        <v>123</v>
      </c>
      <c r="E191" s="128" t="s">
        <v>265</v>
      </c>
      <c r="F191" s="129" t="s">
        <v>266</v>
      </c>
      <c r="G191" s="130" t="s">
        <v>126</v>
      </c>
      <c r="H191" s="131">
        <v>87.46</v>
      </c>
      <c r="I191" s="132"/>
      <c r="J191" s="133">
        <f>ROUND(I191*H191,2)</f>
        <v>0</v>
      </c>
      <c r="K191" s="134"/>
      <c r="L191" s="30"/>
      <c r="M191" s="135" t="s">
        <v>1</v>
      </c>
      <c r="N191" s="136" t="s">
        <v>39</v>
      </c>
      <c r="P191" s="137">
        <f>O191*H191</f>
        <v>0</v>
      </c>
      <c r="Q191" s="137">
        <v>0</v>
      </c>
      <c r="R191" s="137">
        <f>Q191*H191</f>
        <v>0</v>
      </c>
      <c r="S191" s="137">
        <v>0</v>
      </c>
      <c r="T191" s="138">
        <f>S191*H191</f>
        <v>0</v>
      </c>
      <c r="AR191" s="139" t="s">
        <v>127</v>
      </c>
      <c r="AT191" s="139" t="s">
        <v>123</v>
      </c>
      <c r="AU191" s="139" t="s">
        <v>84</v>
      </c>
      <c r="AY191" s="15" t="s">
        <v>121</v>
      </c>
      <c r="BE191" s="140">
        <f>IF(N191="základní",J191,0)</f>
        <v>0</v>
      </c>
      <c r="BF191" s="140">
        <f>IF(N191="snížená",J191,0)</f>
        <v>0</v>
      </c>
      <c r="BG191" s="140">
        <f>IF(N191="zákl. přenesená",J191,0)</f>
        <v>0</v>
      </c>
      <c r="BH191" s="140">
        <f>IF(N191="sníž. přenesená",J191,0)</f>
        <v>0</v>
      </c>
      <c r="BI191" s="140">
        <f>IF(N191="nulová",J191,0)</f>
        <v>0</v>
      </c>
      <c r="BJ191" s="15" t="s">
        <v>82</v>
      </c>
      <c r="BK191" s="140">
        <f>ROUND(I191*H191,2)</f>
        <v>0</v>
      </c>
      <c r="BL191" s="15" t="s">
        <v>127</v>
      </c>
      <c r="BM191" s="139" t="s">
        <v>267</v>
      </c>
    </row>
    <row r="192" spans="2:65" s="12" customFormat="1" ht="10.199999999999999">
      <c r="B192" s="141"/>
      <c r="D192" s="142" t="s">
        <v>132</v>
      </c>
      <c r="E192" s="143" t="s">
        <v>1</v>
      </c>
      <c r="F192" s="144" t="s">
        <v>268</v>
      </c>
      <c r="H192" s="145">
        <v>87.46</v>
      </c>
      <c r="I192" s="146"/>
      <c r="L192" s="141"/>
      <c r="M192" s="147"/>
      <c r="T192" s="148"/>
      <c r="AT192" s="143" t="s">
        <v>132</v>
      </c>
      <c r="AU192" s="143" t="s">
        <v>84</v>
      </c>
      <c r="AV192" s="12" t="s">
        <v>84</v>
      </c>
      <c r="AW192" s="12" t="s">
        <v>31</v>
      </c>
      <c r="AX192" s="12" t="s">
        <v>82</v>
      </c>
      <c r="AY192" s="143" t="s">
        <v>121</v>
      </c>
    </row>
    <row r="193" spans="2:65" s="1" customFormat="1" ht="33" customHeight="1">
      <c r="B193" s="30"/>
      <c r="C193" s="127" t="s">
        <v>269</v>
      </c>
      <c r="D193" s="127" t="s">
        <v>123</v>
      </c>
      <c r="E193" s="128" t="s">
        <v>270</v>
      </c>
      <c r="F193" s="129" t="s">
        <v>271</v>
      </c>
      <c r="G193" s="130" t="s">
        <v>126</v>
      </c>
      <c r="H193" s="131">
        <v>349.90899999999999</v>
      </c>
      <c r="I193" s="132"/>
      <c r="J193" s="133">
        <f>ROUND(I193*H193,2)</f>
        <v>0</v>
      </c>
      <c r="K193" s="134"/>
      <c r="L193" s="30"/>
      <c r="M193" s="135" t="s">
        <v>1</v>
      </c>
      <c r="N193" s="136" t="s">
        <v>39</v>
      </c>
      <c r="P193" s="137">
        <f>O193*H193</f>
        <v>0</v>
      </c>
      <c r="Q193" s="137">
        <v>0</v>
      </c>
      <c r="R193" s="137">
        <f>Q193*H193</f>
        <v>0</v>
      </c>
      <c r="S193" s="137">
        <v>0</v>
      </c>
      <c r="T193" s="138">
        <f>S193*H193</f>
        <v>0</v>
      </c>
      <c r="AR193" s="139" t="s">
        <v>127</v>
      </c>
      <c r="AT193" s="139" t="s">
        <v>123</v>
      </c>
      <c r="AU193" s="139" t="s">
        <v>84</v>
      </c>
      <c r="AY193" s="15" t="s">
        <v>121</v>
      </c>
      <c r="BE193" s="140">
        <f>IF(N193="základní",J193,0)</f>
        <v>0</v>
      </c>
      <c r="BF193" s="140">
        <f>IF(N193="snížená",J193,0)</f>
        <v>0</v>
      </c>
      <c r="BG193" s="140">
        <f>IF(N193="zákl. přenesená",J193,0)</f>
        <v>0</v>
      </c>
      <c r="BH193" s="140">
        <f>IF(N193="sníž. přenesená",J193,0)</f>
        <v>0</v>
      </c>
      <c r="BI193" s="140">
        <f>IF(N193="nulová",J193,0)</f>
        <v>0</v>
      </c>
      <c r="BJ193" s="15" t="s">
        <v>82</v>
      </c>
      <c r="BK193" s="140">
        <f>ROUND(I193*H193,2)</f>
        <v>0</v>
      </c>
      <c r="BL193" s="15" t="s">
        <v>127</v>
      </c>
      <c r="BM193" s="139" t="s">
        <v>272</v>
      </c>
    </row>
    <row r="194" spans="2:65" s="12" customFormat="1" ht="10.199999999999999">
      <c r="B194" s="141"/>
      <c r="D194" s="142" t="s">
        <v>132</v>
      </c>
      <c r="E194" s="143" t="s">
        <v>1</v>
      </c>
      <c r="F194" s="144" t="s">
        <v>273</v>
      </c>
      <c r="H194" s="145">
        <v>349.90899999999999</v>
      </c>
      <c r="I194" s="146"/>
      <c r="L194" s="141"/>
      <c r="M194" s="147"/>
      <c r="T194" s="148"/>
      <c r="AT194" s="143" t="s">
        <v>132</v>
      </c>
      <c r="AU194" s="143" t="s">
        <v>84</v>
      </c>
      <c r="AV194" s="12" t="s">
        <v>84</v>
      </c>
      <c r="AW194" s="12" t="s">
        <v>31</v>
      </c>
      <c r="AX194" s="12" t="s">
        <v>82</v>
      </c>
      <c r="AY194" s="143" t="s">
        <v>121</v>
      </c>
    </row>
    <row r="195" spans="2:65" s="11" customFormat="1" ht="22.8" customHeight="1">
      <c r="B195" s="115"/>
      <c r="D195" s="116" t="s">
        <v>73</v>
      </c>
      <c r="E195" s="125" t="s">
        <v>127</v>
      </c>
      <c r="F195" s="125" t="s">
        <v>274</v>
      </c>
      <c r="I195" s="118"/>
      <c r="J195" s="126">
        <f>BK195</f>
        <v>0</v>
      </c>
      <c r="L195" s="115"/>
      <c r="M195" s="120"/>
      <c r="P195" s="121">
        <f>P196</f>
        <v>0</v>
      </c>
      <c r="R195" s="121">
        <f>R196</f>
        <v>0.26225999999999999</v>
      </c>
      <c r="T195" s="122">
        <f>T196</f>
        <v>0</v>
      </c>
      <c r="AR195" s="116" t="s">
        <v>82</v>
      </c>
      <c r="AT195" s="123" t="s">
        <v>73</v>
      </c>
      <c r="AU195" s="123" t="s">
        <v>82</v>
      </c>
      <c r="AY195" s="116" t="s">
        <v>121</v>
      </c>
      <c r="BK195" s="124">
        <f>BK196</f>
        <v>0</v>
      </c>
    </row>
    <row r="196" spans="2:65" s="1" customFormat="1" ht="24.15" customHeight="1">
      <c r="B196" s="30"/>
      <c r="C196" s="127" t="s">
        <v>275</v>
      </c>
      <c r="D196" s="127" t="s">
        <v>123</v>
      </c>
      <c r="E196" s="128" t="s">
        <v>276</v>
      </c>
      <c r="F196" s="129" t="s">
        <v>277</v>
      </c>
      <c r="G196" s="130" t="s">
        <v>181</v>
      </c>
      <c r="H196" s="131">
        <v>3</v>
      </c>
      <c r="I196" s="132"/>
      <c r="J196" s="133">
        <f>ROUND(I196*H196,2)</f>
        <v>0</v>
      </c>
      <c r="K196" s="134"/>
      <c r="L196" s="30"/>
      <c r="M196" s="135" t="s">
        <v>1</v>
      </c>
      <c r="N196" s="136" t="s">
        <v>39</v>
      </c>
      <c r="P196" s="137">
        <f>O196*H196</f>
        <v>0</v>
      </c>
      <c r="Q196" s="137">
        <v>8.7419999999999998E-2</v>
      </c>
      <c r="R196" s="137">
        <f>Q196*H196</f>
        <v>0.26225999999999999</v>
      </c>
      <c r="S196" s="137">
        <v>0</v>
      </c>
      <c r="T196" s="138">
        <f>S196*H196</f>
        <v>0</v>
      </c>
      <c r="AR196" s="139" t="s">
        <v>127</v>
      </c>
      <c r="AT196" s="139" t="s">
        <v>123</v>
      </c>
      <c r="AU196" s="139" t="s">
        <v>84</v>
      </c>
      <c r="AY196" s="15" t="s">
        <v>121</v>
      </c>
      <c r="BE196" s="140">
        <f>IF(N196="základní",J196,0)</f>
        <v>0</v>
      </c>
      <c r="BF196" s="140">
        <f>IF(N196="snížená",J196,0)</f>
        <v>0</v>
      </c>
      <c r="BG196" s="140">
        <f>IF(N196="zákl. přenesená",J196,0)</f>
        <v>0</v>
      </c>
      <c r="BH196" s="140">
        <f>IF(N196="sníž. přenesená",J196,0)</f>
        <v>0</v>
      </c>
      <c r="BI196" s="140">
        <f>IF(N196="nulová",J196,0)</f>
        <v>0</v>
      </c>
      <c r="BJ196" s="15" t="s">
        <v>82</v>
      </c>
      <c r="BK196" s="140">
        <f>ROUND(I196*H196,2)</f>
        <v>0</v>
      </c>
      <c r="BL196" s="15" t="s">
        <v>127</v>
      </c>
      <c r="BM196" s="139" t="s">
        <v>278</v>
      </c>
    </row>
    <row r="197" spans="2:65" s="11" customFormat="1" ht="22.8" customHeight="1">
      <c r="B197" s="115"/>
      <c r="D197" s="116" t="s">
        <v>73</v>
      </c>
      <c r="E197" s="125" t="s">
        <v>142</v>
      </c>
      <c r="F197" s="125" t="s">
        <v>279</v>
      </c>
      <c r="I197" s="118"/>
      <c r="J197" s="126">
        <f>BK197</f>
        <v>0</v>
      </c>
      <c r="L197" s="115"/>
      <c r="M197" s="120"/>
      <c r="P197" s="121">
        <f>SUM(P198:P229)</f>
        <v>0</v>
      </c>
      <c r="R197" s="121">
        <f>SUM(R198:R229)</f>
        <v>39.851697600000001</v>
      </c>
      <c r="T197" s="122">
        <f>SUM(T198:T229)</f>
        <v>0</v>
      </c>
      <c r="AR197" s="116" t="s">
        <v>82</v>
      </c>
      <c r="AT197" s="123" t="s">
        <v>73</v>
      </c>
      <c r="AU197" s="123" t="s">
        <v>82</v>
      </c>
      <c r="AY197" s="116" t="s">
        <v>121</v>
      </c>
      <c r="BK197" s="124">
        <f>SUM(BK198:BK229)</f>
        <v>0</v>
      </c>
    </row>
    <row r="198" spans="2:65" s="1" customFormat="1" ht="44.25" customHeight="1">
      <c r="B198" s="30"/>
      <c r="C198" s="127" t="s">
        <v>280</v>
      </c>
      <c r="D198" s="127" t="s">
        <v>123</v>
      </c>
      <c r="E198" s="128" t="s">
        <v>281</v>
      </c>
      <c r="F198" s="129" t="s">
        <v>282</v>
      </c>
      <c r="G198" s="130" t="s">
        <v>126</v>
      </c>
      <c r="H198" s="131">
        <v>41.8</v>
      </c>
      <c r="I198" s="132"/>
      <c r="J198" s="133">
        <f>ROUND(I198*H198,2)</f>
        <v>0</v>
      </c>
      <c r="K198" s="134"/>
      <c r="L198" s="30"/>
      <c r="M198" s="135" t="s">
        <v>1</v>
      </c>
      <c r="N198" s="136" t="s">
        <v>39</v>
      </c>
      <c r="P198" s="137">
        <f>O198*H198</f>
        <v>0</v>
      </c>
      <c r="Q198" s="137">
        <v>0</v>
      </c>
      <c r="R198" s="137">
        <f>Q198*H198</f>
        <v>0</v>
      </c>
      <c r="S198" s="137">
        <v>0</v>
      </c>
      <c r="T198" s="138">
        <f>S198*H198</f>
        <v>0</v>
      </c>
      <c r="AR198" s="139" t="s">
        <v>127</v>
      </c>
      <c r="AT198" s="139" t="s">
        <v>123</v>
      </c>
      <c r="AU198" s="139" t="s">
        <v>84</v>
      </c>
      <c r="AY198" s="15" t="s">
        <v>121</v>
      </c>
      <c r="BE198" s="140">
        <f>IF(N198="základní",J198,0)</f>
        <v>0</v>
      </c>
      <c r="BF198" s="140">
        <f>IF(N198="snížená",J198,0)</f>
        <v>0</v>
      </c>
      <c r="BG198" s="140">
        <f>IF(N198="zákl. přenesená",J198,0)</f>
        <v>0</v>
      </c>
      <c r="BH198" s="140">
        <f>IF(N198="sníž. přenesená",J198,0)</f>
        <v>0</v>
      </c>
      <c r="BI198" s="140">
        <f>IF(N198="nulová",J198,0)</f>
        <v>0</v>
      </c>
      <c r="BJ198" s="15" t="s">
        <v>82</v>
      </c>
      <c r="BK198" s="140">
        <f>ROUND(I198*H198,2)</f>
        <v>0</v>
      </c>
      <c r="BL198" s="15" t="s">
        <v>127</v>
      </c>
      <c r="BM198" s="139" t="s">
        <v>283</v>
      </c>
    </row>
    <row r="199" spans="2:65" s="12" customFormat="1" ht="10.199999999999999">
      <c r="B199" s="141"/>
      <c r="D199" s="142" t="s">
        <v>132</v>
      </c>
      <c r="E199" s="143" t="s">
        <v>1</v>
      </c>
      <c r="F199" s="144" t="s">
        <v>284</v>
      </c>
      <c r="H199" s="145">
        <v>41.8</v>
      </c>
      <c r="I199" s="146"/>
      <c r="L199" s="141"/>
      <c r="M199" s="147"/>
      <c r="T199" s="148"/>
      <c r="AT199" s="143" t="s">
        <v>132</v>
      </c>
      <c r="AU199" s="143" t="s">
        <v>84</v>
      </c>
      <c r="AV199" s="12" t="s">
        <v>84</v>
      </c>
      <c r="AW199" s="12" t="s">
        <v>31</v>
      </c>
      <c r="AX199" s="12" t="s">
        <v>82</v>
      </c>
      <c r="AY199" s="143" t="s">
        <v>121</v>
      </c>
    </row>
    <row r="200" spans="2:65" s="1" customFormat="1" ht="33" customHeight="1">
      <c r="B200" s="30"/>
      <c r="C200" s="127" t="s">
        <v>285</v>
      </c>
      <c r="D200" s="127" t="s">
        <v>123</v>
      </c>
      <c r="E200" s="128" t="s">
        <v>286</v>
      </c>
      <c r="F200" s="129" t="s">
        <v>287</v>
      </c>
      <c r="G200" s="130" t="s">
        <v>126</v>
      </c>
      <c r="H200" s="131">
        <v>1.9</v>
      </c>
      <c r="I200" s="132"/>
      <c r="J200" s="133">
        <f>ROUND(I200*H200,2)</f>
        <v>0</v>
      </c>
      <c r="K200" s="134"/>
      <c r="L200" s="30"/>
      <c r="M200" s="135" t="s">
        <v>1</v>
      </c>
      <c r="N200" s="136" t="s">
        <v>39</v>
      </c>
      <c r="P200" s="137">
        <f>O200*H200</f>
        <v>0</v>
      </c>
      <c r="Q200" s="137">
        <v>0</v>
      </c>
      <c r="R200" s="137">
        <f>Q200*H200</f>
        <v>0</v>
      </c>
      <c r="S200" s="137">
        <v>0</v>
      </c>
      <c r="T200" s="138">
        <f>S200*H200</f>
        <v>0</v>
      </c>
      <c r="AR200" s="139" t="s">
        <v>127</v>
      </c>
      <c r="AT200" s="139" t="s">
        <v>123</v>
      </c>
      <c r="AU200" s="139" t="s">
        <v>84</v>
      </c>
      <c r="AY200" s="15" t="s">
        <v>121</v>
      </c>
      <c r="BE200" s="140">
        <f>IF(N200="základní",J200,0)</f>
        <v>0</v>
      </c>
      <c r="BF200" s="140">
        <f>IF(N200="snížená",J200,0)</f>
        <v>0</v>
      </c>
      <c r="BG200" s="140">
        <f>IF(N200="zákl. přenesená",J200,0)</f>
        <v>0</v>
      </c>
      <c r="BH200" s="140">
        <f>IF(N200="sníž. přenesená",J200,0)</f>
        <v>0</v>
      </c>
      <c r="BI200" s="140">
        <f>IF(N200="nulová",J200,0)</f>
        <v>0</v>
      </c>
      <c r="BJ200" s="15" t="s">
        <v>82</v>
      </c>
      <c r="BK200" s="140">
        <f>ROUND(I200*H200,2)</f>
        <v>0</v>
      </c>
      <c r="BL200" s="15" t="s">
        <v>127</v>
      </c>
      <c r="BM200" s="139" t="s">
        <v>288</v>
      </c>
    </row>
    <row r="201" spans="2:65" s="12" customFormat="1" ht="10.199999999999999">
      <c r="B201" s="141"/>
      <c r="D201" s="142" t="s">
        <v>132</v>
      </c>
      <c r="E201" s="143" t="s">
        <v>1</v>
      </c>
      <c r="F201" s="144" t="s">
        <v>289</v>
      </c>
      <c r="H201" s="145">
        <v>1.9</v>
      </c>
      <c r="I201" s="146"/>
      <c r="L201" s="141"/>
      <c r="M201" s="147"/>
      <c r="T201" s="148"/>
      <c r="AT201" s="143" t="s">
        <v>132</v>
      </c>
      <c r="AU201" s="143" t="s">
        <v>84</v>
      </c>
      <c r="AV201" s="12" t="s">
        <v>84</v>
      </c>
      <c r="AW201" s="12" t="s">
        <v>31</v>
      </c>
      <c r="AX201" s="12" t="s">
        <v>82</v>
      </c>
      <c r="AY201" s="143" t="s">
        <v>121</v>
      </c>
    </row>
    <row r="202" spans="2:65" s="1" customFormat="1" ht="33" customHeight="1">
      <c r="B202" s="30"/>
      <c r="C202" s="127" t="s">
        <v>290</v>
      </c>
      <c r="D202" s="127" t="s">
        <v>123</v>
      </c>
      <c r="E202" s="128" t="s">
        <v>291</v>
      </c>
      <c r="F202" s="129" t="s">
        <v>292</v>
      </c>
      <c r="G202" s="130" t="s">
        <v>126</v>
      </c>
      <c r="H202" s="131">
        <v>839.83500000000004</v>
      </c>
      <c r="I202" s="132"/>
      <c r="J202" s="133">
        <f>ROUND(I202*H202,2)</f>
        <v>0</v>
      </c>
      <c r="K202" s="134"/>
      <c r="L202" s="30"/>
      <c r="M202" s="135" t="s">
        <v>1</v>
      </c>
      <c r="N202" s="136" t="s">
        <v>39</v>
      </c>
      <c r="P202" s="137">
        <f>O202*H202</f>
        <v>0</v>
      </c>
      <c r="Q202" s="137">
        <v>0</v>
      </c>
      <c r="R202" s="137">
        <f>Q202*H202</f>
        <v>0</v>
      </c>
      <c r="S202" s="137">
        <v>0</v>
      </c>
      <c r="T202" s="138">
        <f>S202*H202</f>
        <v>0</v>
      </c>
      <c r="AR202" s="139" t="s">
        <v>127</v>
      </c>
      <c r="AT202" s="139" t="s">
        <v>123</v>
      </c>
      <c r="AU202" s="139" t="s">
        <v>84</v>
      </c>
      <c r="AY202" s="15" t="s">
        <v>121</v>
      </c>
      <c r="BE202" s="140">
        <f>IF(N202="základní",J202,0)</f>
        <v>0</v>
      </c>
      <c r="BF202" s="140">
        <f>IF(N202="snížená",J202,0)</f>
        <v>0</v>
      </c>
      <c r="BG202" s="140">
        <f>IF(N202="zákl. přenesená",J202,0)</f>
        <v>0</v>
      </c>
      <c r="BH202" s="140">
        <f>IF(N202="sníž. přenesená",J202,0)</f>
        <v>0</v>
      </c>
      <c r="BI202" s="140">
        <f>IF(N202="nulová",J202,0)</f>
        <v>0</v>
      </c>
      <c r="BJ202" s="15" t="s">
        <v>82</v>
      </c>
      <c r="BK202" s="140">
        <f>ROUND(I202*H202,2)</f>
        <v>0</v>
      </c>
      <c r="BL202" s="15" t="s">
        <v>127</v>
      </c>
      <c r="BM202" s="139" t="s">
        <v>293</v>
      </c>
    </row>
    <row r="203" spans="2:65" s="12" customFormat="1" ht="10.199999999999999">
      <c r="B203" s="141"/>
      <c r="D203" s="142" t="s">
        <v>132</v>
      </c>
      <c r="E203" s="143" t="s">
        <v>1</v>
      </c>
      <c r="F203" s="144" t="s">
        <v>294</v>
      </c>
      <c r="H203" s="145">
        <v>566.91499999999996</v>
      </c>
      <c r="I203" s="146"/>
      <c r="L203" s="141"/>
      <c r="M203" s="147"/>
      <c r="T203" s="148"/>
      <c r="AT203" s="143" t="s">
        <v>132</v>
      </c>
      <c r="AU203" s="143" t="s">
        <v>84</v>
      </c>
      <c r="AV203" s="12" t="s">
        <v>84</v>
      </c>
      <c r="AW203" s="12" t="s">
        <v>31</v>
      </c>
      <c r="AX203" s="12" t="s">
        <v>74</v>
      </c>
      <c r="AY203" s="143" t="s">
        <v>121</v>
      </c>
    </row>
    <row r="204" spans="2:65" s="12" customFormat="1" ht="10.199999999999999">
      <c r="B204" s="141"/>
      <c r="D204" s="142" t="s">
        <v>132</v>
      </c>
      <c r="E204" s="143" t="s">
        <v>1</v>
      </c>
      <c r="F204" s="144" t="s">
        <v>295</v>
      </c>
      <c r="H204" s="145">
        <v>272.92</v>
      </c>
      <c r="I204" s="146"/>
      <c r="L204" s="141"/>
      <c r="M204" s="147"/>
      <c r="T204" s="148"/>
      <c r="AT204" s="143" t="s">
        <v>132</v>
      </c>
      <c r="AU204" s="143" t="s">
        <v>84</v>
      </c>
      <c r="AV204" s="12" t="s">
        <v>84</v>
      </c>
      <c r="AW204" s="12" t="s">
        <v>31</v>
      </c>
      <c r="AX204" s="12" t="s">
        <v>74</v>
      </c>
      <c r="AY204" s="143" t="s">
        <v>121</v>
      </c>
    </row>
    <row r="205" spans="2:65" s="13" customFormat="1" ht="10.199999999999999">
      <c r="B205" s="149"/>
      <c r="D205" s="142" t="s">
        <v>132</v>
      </c>
      <c r="E205" s="150" t="s">
        <v>1</v>
      </c>
      <c r="F205" s="151" t="s">
        <v>168</v>
      </c>
      <c r="H205" s="152">
        <v>839.83500000000004</v>
      </c>
      <c r="I205" s="153"/>
      <c r="L205" s="149"/>
      <c r="M205" s="154"/>
      <c r="T205" s="155"/>
      <c r="AT205" s="150" t="s">
        <v>132</v>
      </c>
      <c r="AU205" s="150" t="s">
        <v>84</v>
      </c>
      <c r="AV205" s="13" t="s">
        <v>127</v>
      </c>
      <c r="AW205" s="13" t="s">
        <v>31</v>
      </c>
      <c r="AX205" s="13" t="s">
        <v>82</v>
      </c>
      <c r="AY205" s="150" t="s">
        <v>121</v>
      </c>
    </row>
    <row r="206" spans="2:65" s="1" customFormat="1" ht="33" customHeight="1">
      <c r="B206" s="30"/>
      <c r="C206" s="127" t="s">
        <v>296</v>
      </c>
      <c r="D206" s="127" t="s">
        <v>123</v>
      </c>
      <c r="E206" s="128" t="s">
        <v>297</v>
      </c>
      <c r="F206" s="129" t="s">
        <v>298</v>
      </c>
      <c r="G206" s="130" t="s">
        <v>126</v>
      </c>
      <c r="H206" s="131">
        <v>85.81</v>
      </c>
      <c r="I206" s="132"/>
      <c r="J206" s="133">
        <f>ROUND(I206*H206,2)</f>
        <v>0</v>
      </c>
      <c r="K206" s="134"/>
      <c r="L206" s="30"/>
      <c r="M206" s="135" t="s">
        <v>1</v>
      </c>
      <c r="N206" s="136" t="s">
        <v>39</v>
      </c>
      <c r="P206" s="137">
        <f>O206*H206</f>
        <v>0</v>
      </c>
      <c r="Q206" s="137">
        <v>0</v>
      </c>
      <c r="R206" s="137">
        <f>Q206*H206</f>
        <v>0</v>
      </c>
      <c r="S206" s="137">
        <v>0</v>
      </c>
      <c r="T206" s="138">
        <f>S206*H206</f>
        <v>0</v>
      </c>
      <c r="AR206" s="139" t="s">
        <v>127</v>
      </c>
      <c r="AT206" s="139" t="s">
        <v>123</v>
      </c>
      <c r="AU206" s="139" t="s">
        <v>84</v>
      </c>
      <c r="AY206" s="15" t="s">
        <v>121</v>
      </c>
      <c r="BE206" s="140">
        <f>IF(N206="základní",J206,0)</f>
        <v>0</v>
      </c>
      <c r="BF206" s="140">
        <f>IF(N206="snížená",J206,0)</f>
        <v>0</v>
      </c>
      <c r="BG206" s="140">
        <f>IF(N206="zákl. přenesená",J206,0)</f>
        <v>0</v>
      </c>
      <c r="BH206" s="140">
        <f>IF(N206="sníž. přenesená",J206,0)</f>
        <v>0</v>
      </c>
      <c r="BI206" s="140">
        <f>IF(N206="nulová",J206,0)</f>
        <v>0</v>
      </c>
      <c r="BJ206" s="15" t="s">
        <v>82</v>
      </c>
      <c r="BK206" s="140">
        <f>ROUND(I206*H206,2)</f>
        <v>0</v>
      </c>
      <c r="BL206" s="15" t="s">
        <v>127</v>
      </c>
      <c r="BM206" s="139" t="s">
        <v>299</v>
      </c>
    </row>
    <row r="207" spans="2:65" s="12" customFormat="1" ht="10.199999999999999">
      <c r="B207" s="141"/>
      <c r="D207" s="142" t="s">
        <v>132</v>
      </c>
      <c r="E207" s="143" t="s">
        <v>1</v>
      </c>
      <c r="F207" s="144" t="s">
        <v>300</v>
      </c>
      <c r="H207" s="145">
        <v>85.81</v>
      </c>
      <c r="I207" s="146"/>
      <c r="L207" s="141"/>
      <c r="M207" s="147"/>
      <c r="T207" s="148"/>
      <c r="AT207" s="143" t="s">
        <v>132</v>
      </c>
      <c r="AU207" s="143" t="s">
        <v>84</v>
      </c>
      <c r="AV207" s="12" t="s">
        <v>84</v>
      </c>
      <c r="AW207" s="12" t="s">
        <v>31</v>
      </c>
      <c r="AX207" s="12" t="s">
        <v>82</v>
      </c>
      <c r="AY207" s="143" t="s">
        <v>121</v>
      </c>
    </row>
    <row r="208" spans="2:65" s="1" customFormat="1" ht="33" customHeight="1">
      <c r="B208" s="30"/>
      <c r="C208" s="127" t="s">
        <v>301</v>
      </c>
      <c r="D208" s="127" t="s">
        <v>123</v>
      </c>
      <c r="E208" s="128" t="s">
        <v>302</v>
      </c>
      <c r="F208" s="129" t="s">
        <v>303</v>
      </c>
      <c r="G208" s="130" t="s">
        <v>126</v>
      </c>
      <c r="H208" s="131">
        <v>33.4</v>
      </c>
      <c r="I208" s="132"/>
      <c r="J208" s="133">
        <f>ROUND(I208*H208,2)</f>
        <v>0</v>
      </c>
      <c r="K208" s="134"/>
      <c r="L208" s="30"/>
      <c r="M208" s="135" t="s">
        <v>1</v>
      </c>
      <c r="N208" s="136" t="s">
        <v>39</v>
      </c>
      <c r="P208" s="137">
        <f>O208*H208</f>
        <v>0</v>
      </c>
      <c r="Q208" s="137">
        <v>0</v>
      </c>
      <c r="R208" s="137">
        <f>Q208*H208</f>
        <v>0</v>
      </c>
      <c r="S208" s="137">
        <v>0</v>
      </c>
      <c r="T208" s="138">
        <f>S208*H208</f>
        <v>0</v>
      </c>
      <c r="AR208" s="139" t="s">
        <v>127</v>
      </c>
      <c r="AT208" s="139" t="s">
        <v>123</v>
      </c>
      <c r="AU208" s="139" t="s">
        <v>84</v>
      </c>
      <c r="AY208" s="15" t="s">
        <v>121</v>
      </c>
      <c r="BE208" s="140">
        <f>IF(N208="základní",J208,0)</f>
        <v>0</v>
      </c>
      <c r="BF208" s="140">
        <f>IF(N208="snížená",J208,0)</f>
        <v>0</v>
      </c>
      <c r="BG208" s="140">
        <f>IF(N208="zákl. přenesená",J208,0)</f>
        <v>0</v>
      </c>
      <c r="BH208" s="140">
        <f>IF(N208="sníž. přenesená",J208,0)</f>
        <v>0</v>
      </c>
      <c r="BI208" s="140">
        <f>IF(N208="nulová",J208,0)</f>
        <v>0</v>
      </c>
      <c r="BJ208" s="15" t="s">
        <v>82</v>
      </c>
      <c r="BK208" s="140">
        <f>ROUND(I208*H208,2)</f>
        <v>0</v>
      </c>
      <c r="BL208" s="15" t="s">
        <v>127</v>
      </c>
      <c r="BM208" s="139" t="s">
        <v>304</v>
      </c>
    </row>
    <row r="209" spans="2:65" s="12" customFormat="1" ht="10.199999999999999">
      <c r="B209" s="141"/>
      <c r="D209" s="142" t="s">
        <v>132</v>
      </c>
      <c r="E209" s="143" t="s">
        <v>1</v>
      </c>
      <c r="F209" s="144" t="s">
        <v>305</v>
      </c>
      <c r="H209" s="145">
        <v>33.4</v>
      </c>
      <c r="I209" s="146"/>
      <c r="L209" s="141"/>
      <c r="M209" s="147"/>
      <c r="T209" s="148"/>
      <c r="AT209" s="143" t="s">
        <v>132</v>
      </c>
      <c r="AU209" s="143" t="s">
        <v>84</v>
      </c>
      <c r="AV209" s="12" t="s">
        <v>84</v>
      </c>
      <c r="AW209" s="12" t="s">
        <v>31</v>
      </c>
      <c r="AX209" s="12" t="s">
        <v>82</v>
      </c>
      <c r="AY209" s="143" t="s">
        <v>121</v>
      </c>
    </row>
    <row r="210" spans="2:65" s="1" customFormat="1" ht="37.799999999999997" customHeight="1">
      <c r="B210" s="30"/>
      <c r="C210" s="127" t="s">
        <v>306</v>
      </c>
      <c r="D210" s="127" t="s">
        <v>123</v>
      </c>
      <c r="E210" s="128" t="s">
        <v>307</v>
      </c>
      <c r="F210" s="129" t="s">
        <v>308</v>
      </c>
      <c r="G210" s="130" t="s">
        <v>126</v>
      </c>
      <c r="H210" s="131">
        <v>42.2</v>
      </c>
      <c r="I210" s="132"/>
      <c r="J210" s="133">
        <f>ROUND(I210*H210,2)</f>
        <v>0</v>
      </c>
      <c r="K210" s="134"/>
      <c r="L210" s="30"/>
      <c r="M210" s="135" t="s">
        <v>1</v>
      </c>
      <c r="N210" s="136" t="s">
        <v>39</v>
      </c>
      <c r="P210" s="137">
        <f>O210*H210</f>
        <v>0</v>
      </c>
      <c r="Q210" s="137">
        <v>0</v>
      </c>
      <c r="R210" s="137">
        <f>Q210*H210</f>
        <v>0</v>
      </c>
      <c r="S210" s="137">
        <v>0</v>
      </c>
      <c r="T210" s="138">
        <f>S210*H210</f>
        <v>0</v>
      </c>
      <c r="AR210" s="139" t="s">
        <v>127</v>
      </c>
      <c r="AT210" s="139" t="s">
        <v>123</v>
      </c>
      <c r="AU210" s="139" t="s">
        <v>84</v>
      </c>
      <c r="AY210" s="15" t="s">
        <v>121</v>
      </c>
      <c r="BE210" s="140">
        <f>IF(N210="základní",J210,0)</f>
        <v>0</v>
      </c>
      <c r="BF210" s="140">
        <f>IF(N210="snížená",J210,0)</f>
        <v>0</v>
      </c>
      <c r="BG210" s="140">
        <f>IF(N210="zákl. přenesená",J210,0)</f>
        <v>0</v>
      </c>
      <c r="BH210" s="140">
        <f>IF(N210="sníž. přenesená",J210,0)</f>
        <v>0</v>
      </c>
      <c r="BI210" s="140">
        <f>IF(N210="nulová",J210,0)</f>
        <v>0</v>
      </c>
      <c r="BJ210" s="15" t="s">
        <v>82</v>
      </c>
      <c r="BK210" s="140">
        <f>ROUND(I210*H210,2)</f>
        <v>0</v>
      </c>
      <c r="BL210" s="15" t="s">
        <v>127</v>
      </c>
      <c r="BM210" s="139" t="s">
        <v>309</v>
      </c>
    </row>
    <row r="211" spans="2:65" s="1" customFormat="1" ht="37.799999999999997" customHeight="1">
      <c r="B211" s="30"/>
      <c r="C211" s="127" t="s">
        <v>310</v>
      </c>
      <c r="D211" s="127" t="s">
        <v>123</v>
      </c>
      <c r="E211" s="128" t="s">
        <v>311</v>
      </c>
      <c r="F211" s="129" t="s">
        <v>312</v>
      </c>
      <c r="G211" s="130" t="s">
        <v>126</v>
      </c>
      <c r="H211" s="131">
        <v>33</v>
      </c>
      <c r="I211" s="132"/>
      <c r="J211" s="133">
        <f>ROUND(I211*H211,2)</f>
        <v>0</v>
      </c>
      <c r="K211" s="134"/>
      <c r="L211" s="30"/>
      <c r="M211" s="135" t="s">
        <v>1</v>
      </c>
      <c r="N211" s="136" t="s">
        <v>39</v>
      </c>
      <c r="P211" s="137">
        <f>O211*H211</f>
        <v>0</v>
      </c>
      <c r="Q211" s="137">
        <v>0</v>
      </c>
      <c r="R211" s="137">
        <f>Q211*H211</f>
        <v>0</v>
      </c>
      <c r="S211" s="137">
        <v>0</v>
      </c>
      <c r="T211" s="138">
        <f>S211*H211</f>
        <v>0</v>
      </c>
      <c r="AR211" s="139" t="s">
        <v>127</v>
      </c>
      <c r="AT211" s="139" t="s">
        <v>123</v>
      </c>
      <c r="AU211" s="139" t="s">
        <v>84</v>
      </c>
      <c r="AY211" s="15" t="s">
        <v>121</v>
      </c>
      <c r="BE211" s="140">
        <f>IF(N211="základní",J211,0)</f>
        <v>0</v>
      </c>
      <c r="BF211" s="140">
        <f>IF(N211="snížená",J211,0)</f>
        <v>0</v>
      </c>
      <c r="BG211" s="140">
        <f>IF(N211="zákl. přenesená",J211,0)</f>
        <v>0</v>
      </c>
      <c r="BH211" s="140">
        <f>IF(N211="sníž. přenesená",J211,0)</f>
        <v>0</v>
      </c>
      <c r="BI211" s="140">
        <f>IF(N211="nulová",J211,0)</f>
        <v>0</v>
      </c>
      <c r="BJ211" s="15" t="s">
        <v>82</v>
      </c>
      <c r="BK211" s="140">
        <f>ROUND(I211*H211,2)</f>
        <v>0</v>
      </c>
      <c r="BL211" s="15" t="s">
        <v>127</v>
      </c>
      <c r="BM211" s="139" t="s">
        <v>313</v>
      </c>
    </row>
    <row r="212" spans="2:65" s="1" customFormat="1" ht="49.05" customHeight="1">
      <c r="B212" s="30"/>
      <c r="C212" s="127" t="s">
        <v>314</v>
      </c>
      <c r="D212" s="127" t="s">
        <v>123</v>
      </c>
      <c r="E212" s="128" t="s">
        <v>315</v>
      </c>
      <c r="F212" s="129" t="s">
        <v>316</v>
      </c>
      <c r="G212" s="130" t="s">
        <v>126</v>
      </c>
      <c r="H212" s="131">
        <v>567.79999999999995</v>
      </c>
      <c r="I212" s="132"/>
      <c r="J212" s="133">
        <f>ROUND(I212*H212,2)</f>
        <v>0</v>
      </c>
      <c r="K212" s="134"/>
      <c r="L212" s="30"/>
      <c r="M212" s="135" t="s">
        <v>1</v>
      </c>
      <c r="N212" s="136" t="s">
        <v>39</v>
      </c>
      <c r="P212" s="137">
        <f>O212*H212</f>
        <v>0</v>
      </c>
      <c r="Q212" s="137">
        <v>0</v>
      </c>
      <c r="R212" s="137">
        <f>Q212*H212</f>
        <v>0</v>
      </c>
      <c r="S212" s="137">
        <v>0</v>
      </c>
      <c r="T212" s="138">
        <f>S212*H212</f>
        <v>0</v>
      </c>
      <c r="AR212" s="139" t="s">
        <v>127</v>
      </c>
      <c r="AT212" s="139" t="s">
        <v>123</v>
      </c>
      <c r="AU212" s="139" t="s">
        <v>84</v>
      </c>
      <c r="AY212" s="15" t="s">
        <v>121</v>
      </c>
      <c r="BE212" s="140">
        <f>IF(N212="základní",J212,0)</f>
        <v>0</v>
      </c>
      <c r="BF212" s="140">
        <f>IF(N212="snížená",J212,0)</f>
        <v>0</v>
      </c>
      <c r="BG212" s="140">
        <f>IF(N212="zákl. přenesená",J212,0)</f>
        <v>0</v>
      </c>
      <c r="BH212" s="140">
        <f>IF(N212="sníž. přenesená",J212,0)</f>
        <v>0</v>
      </c>
      <c r="BI212" s="140">
        <f>IF(N212="nulová",J212,0)</f>
        <v>0</v>
      </c>
      <c r="BJ212" s="15" t="s">
        <v>82</v>
      </c>
      <c r="BK212" s="140">
        <f>ROUND(I212*H212,2)</f>
        <v>0</v>
      </c>
      <c r="BL212" s="15" t="s">
        <v>127</v>
      </c>
      <c r="BM212" s="139" t="s">
        <v>317</v>
      </c>
    </row>
    <row r="213" spans="2:65" s="12" customFormat="1" ht="10.199999999999999">
      <c r="B213" s="141"/>
      <c r="D213" s="142" t="s">
        <v>132</v>
      </c>
      <c r="E213" s="143" t="s">
        <v>1</v>
      </c>
      <c r="F213" s="144" t="s">
        <v>318</v>
      </c>
      <c r="H213" s="145">
        <v>567.79999999999995</v>
      </c>
      <c r="I213" s="146"/>
      <c r="L213" s="141"/>
      <c r="M213" s="147"/>
      <c r="T213" s="148"/>
      <c r="AT213" s="143" t="s">
        <v>132</v>
      </c>
      <c r="AU213" s="143" t="s">
        <v>84</v>
      </c>
      <c r="AV213" s="12" t="s">
        <v>84</v>
      </c>
      <c r="AW213" s="12" t="s">
        <v>31</v>
      </c>
      <c r="AX213" s="12" t="s">
        <v>82</v>
      </c>
      <c r="AY213" s="143" t="s">
        <v>121</v>
      </c>
    </row>
    <row r="214" spans="2:65" s="1" customFormat="1" ht="24.15" customHeight="1">
      <c r="B214" s="30"/>
      <c r="C214" s="127" t="s">
        <v>319</v>
      </c>
      <c r="D214" s="127" t="s">
        <v>123</v>
      </c>
      <c r="E214" s="128" t="s">
        <v>320</v>
      </c>
      <c r="F214" s="129" t="s">
        <v>321</v>
      </c>
      <c r="G214" s="130" t="s">
        <v>126</v>
      </c>
      <c r="H214" s="131">
        <v>567.79999999999995</v>
      </c>
      <c r="I214" s="132"/>
      <c r="J214" s="133">
        <f>ROUND(I214*H214,2)</f>
        <v>0</v>
      </c>
      <c r="K214" s="134"/>
      <c r="L214" s="30"/>
      <c r="M214" s="135" t="s">
        <v>1</v>
      </c>
      <c r="N214" s="136" t="s">
        <v>39</v>
      </c>
      <c r="P214" s="137">
        <f>O214*H214</f>
        <v>0</v>
      </c>
      <c r="Q214" s="137">
        <v>0</v>
      </c>
      <c r="R214" s="137">
        <f>Q214*H214</f>
        <v>0</v>
      </c>
      <c r="S214" s="137">
        <v>0</v>
      </c>
      <c r="T214" s="138">
        <f>S214*H214</f>
        <v>0</v>
      </c>
      <c r="AR214" s="139" t="s">
        <v>127</v>
      </c>
      <c r="AT214" s="139" t="s">
        <v>123</v>
      </c>
      <c r="AU214" s="139" t="s">
        <v>84</v>
      </c>
      <c r="AY214" s="15" t="s">
        <v>121</v>
      </c>
      <c r="BE214" s="140">
        <f>IF(N214="základní",J214,0)</f>
        <v>0</v>
      </c>
      <c r="BF214" s="140">
        <f>IF(N214="snížená",J214,0)</f>
        <v>0</v>
      </c>
      <c r="BG214" s="140">
        <f>IF(N214="zákl. přenesená",J214,0)</f>
        <v>0</v>
      </c>
      <c r="BH214" s="140">
        <f>IF(N214="sníž. přenesená",J214,0)</f>
        <v>0</v>
      </c>
      <c r="BI214" s="140">
        <f>IF(N214="nulová",J214,0)</f>
        <v>0</v>
      </c>
      <c r="BJ214" s="15" t="s">
        <v>82</v>
      </c>
      <c r="BK214" s="140">
        <f>ROUND(I214*H214,2)</f>
        <v>0</v>
      </c>
      <c r="BL214" s="15" t="s">
        <v>127</v>
      </c>
      <c r="BM214" s="139" t="s">
        <v>322</v>
      </c>
    </row>
    <row r="215" spans="2:65" s="12" customFormat="1" ht="10.199999999999999">
      <c r="B215" s="141"/>
      <c r="D215" s="142" t="s">
        <v>132</v>
      </c>
      <c r="E215" s="143" t="s">
        <v>1</v>
      </c>
      <c r="F215" s="144" t="s">
        <v>323</v>
      </c>
      <c r="H215" s="145">
        <v>567.79999999999995</v>
      </c>
      <c r="I215" s="146"/>
      <c r="L215" s="141"/>
      <c r="M215" s="147"/>
      <c r="T215" s="148"/>
      <c r="AT215" s="143" t="s">
        <v>132</v>
      </c>
      <c r="AU215" s="143" t="s">
        <v>84</v>
      </c>
      <c r="AV215" s="12" t="s">
        <v>84</v>
      </c>
      <c r="AW215" s="12" t="s">
        <v>31</v>
      </c>
      <c r="AX215" s="12" t="s">
        <v>82</v>
      </c>
      <c r="AY215" s="143" t="s">
        <v>121</v>
      </c>
    </row>
    <row r="216" spans="2:65" s="1" customFormat="1" ht="33" customHeight="1">
      <c r="B216" s="30"/>
      <c r="C216" s="127" t="s">
        <v>324</v>
      </c>
      <c r="D216" s="127" t="s">
        <v>123</v>
      </c>
      <c r="E216" s="128" t="s">
        <v>325</v>
      </c>
      <c r="F216" s="129" t="s">
        <v>326</v>
      </c>
      <c r="G216" s="130" t="s">
        <v>126</v>
      </c>
      <c r="H216" s="131">
        <v>42.2</v>
      </c>
      <c r="I216" s="132"/>
      <c r="J216" s="133">
        <f>ROUND(I216*H216,2)</f>
        <v>0</v>
      </c>
      <c r="K216" s="134"/>
      <c r="L216" s="30"/>
      <c r="M216" s="135" t="s">
        <v>1</v>
      </c>
      <c r="N216" s="136" t="s">
        <v>39</v>
      </c>
      <c r="P216" s="137">
        <f>O216*H216</f>
        <v>0</v>
      </c>
      <c r="Q216" s="137">
        <v>0</v>
      </c>
      <c r="R216" s="137">
        <f>Q216*H216</f>
        <v>0</v>
      </c>
      <c r="S216" s="137">
        <v>0</v>
      </c>
      <c r="T216" s="138">
        <f>S216*H216</f>
        <v>0</v>
      </c>
      <c r="AR216" s="139" t="s">
        <v>127</v>
      </c>
      <c r="AT216" s="139" t="s">
        <v>123</v>
      </c>
      <c r="AU216" s="139" t="s">
        <v>84</v>
      </c>
      <c r="AY216" s="15" t="s">
        <v>121</v>
      </c>
      <c r="BE216" s="140">
        <f>IF(N216="základní",J216,0)</f>
        <v>0</v>
      </c>
      <c r="BF216" s="140">
        <f>IF(N216="snížená",J216,0)</f>
        <v>0</v>
      </c>
      <c r="BG216" s="140">
        <f>IF(N216="zákl. přenesená",J216,0)</f>
        <v>0</v>
      </c>
      <c r="BH216" s="140">
        <f>IF(N216="sníž. přenesená",J216,0)</f>
        <v>0</v>
      </c>
      <c r="BI216" s="140">
        <f>IF(N216="nulová",J216,0)</f>
        <v>0</v>
      </c>
      <c r="BJ216" s="15" t="s">
        <v>82</v>
      </c>
      <c r="BK216" s="140">
        <f>ROUND(I216*H216,2)</f>
        <v>0</v>
      </c>
      <c r="BL216" s="15" t="s">
        <v>127</v>
      </c>
      <c r="BM216" s="139" t="s">
        <v>327</v>
      </c>
    </row>
    <row r="217" spans="2:65" s="12" customFormat="1" ht="10.199999999999999">
      <c r="B217" s="141"/>
      <c r="D217" s="142" t="s">
        <v>132</v>
      </c>
      <c r="E217" s="143" t="s">
        <v>1</v>
      </c>
      <c r="F217" s="144" t="s">
        <v>328</v>
      </c>
      <c r="H217" s="145">
        <v>42.2</v>
      </c>
      <c r="I217" s="146"/>
      <c r="L217" s="141"/>
      <c r="M217" s="147"/>
      <c r="T217" s="148"/>
      <c r="AT217" s="143" t="s">
        <v>132</v>
      </c>
      <c r="AU217" s="143" t="s">
        <v>84</v>
      </c>
      <c r="AV217" s="12" t="s">
        <v>84</v>
      </c>
      <c r="AW217" s="12" t="s">
        <v>31</v>
      </c>
      <c r="AX217" s="12" t="s">
        <v>82</v>
      </c>
      <c r="AY217" s="143" t="s">
        <v>121</v>
      </c>
    </row>
    <row r="218" spans="2:65" s="1" customFormat="1" ht="49.05" customHeight="1">
      <c r="B218" s="30"/>
      <c r="C218" s="127" t="s">
        <v>329</v>
      </c>
      <c r="D218" s="127" t="s">
        <v>123</v>
      </c>
      <c r="E218" s="128" t="s">
        <v>330</v>
      </c>
      <c r="F218" s="129" t="s">
        <v>331</v>
      </c>
      <c r="G218" s="130" t="s">
        <v>126</v>
      </c>
      <c r="H218" s="131">
        <v>567.79999999999995</v>
      </c>
      <c r="I218" s="132"/>
      <c r="J218" s="133">
        <f>ROUND(I218*H218,2)</f>
        <v>0</v>
      </c>
      <c r="K218" s="134"/>
      <c r="L218" s="30"/>
      <c r="M218" s="135" t="s">
        <v>1</v>
      </c>
      <c r="N218" s="136" t="s">
        <v>39</v>
      </c>
      <c r="P218" s="137">
        <f>O218*H218</f>
        <v>0</v>
      </c>
      <c r="Q218" s="137">
        <v>0</v>
      </c>
      <c r="R218" s="137">
        <f>Q218*H218</f>
        <v>0</v>
      </c>
      <c r="S218" s="137">
        <v>0</v>
      </c>
      <c r="T218" s="138">
        <f>S218*H218</f>
        <v>0</v>
      </c>
      <c r="AR218" s="139" t="s">
        <v>127</v>
      </c>
      <c r="AT218" s="139" t="s">
        <v>123</v>
      </c>
      <c r="AU218" s="139" t="s">
        <v>84</v>
      </c>
      <c r="AY218" s="15" t="s">
        <v>121</v>
      </c>
      <c r="BE218" s="140">
        <f>IF(N218="základní",J218,0)</f>
        <v>0</v>
      </c>
      <c r="BF218" s="140">
        <f>IF(N218="snížená",J218,0)</f>
        <v>0</v>
      </c>
      <c r="BG218" s="140">
        <f>IF(N218="zákl. přenesená",J218,0)</f>
        <v>0</v>
      </c>
      <c r="BH218" s="140">
        <f>IF(N218="sníž. přenesená",J218,0)</f>
        <v>0</v>
      </c>
      <c r="BI218" s="140">
        <f>IF(N218="nulová",J218,0)</f>
        <v>0</v>
      </c>
      <c r="BJ218" s="15" t="s">
        <v>82</v>
      </c>
      <c r="BK218" s="140">
        <f>ROUND(I218*H218,2)</f>
        <v>0</v>
      </c>
      <c r="BL218" s="15" t="s">
        <v>127</v>
      </c>
      <c r="BM218" s="139" t="s">
        <v>332</v>
      </c>
    </row>
    <row r="219" spans="2:65" s="12" customFormat="1" ht="10.199999999999999">
      <c r="B219" s="141"/>
      <c r="D219" s="142" t="s">
        <v>132</v>
      </c>
      <c r="E219" s="143" t="s">
        <v>1</v>
      </c>
      <c r="F219" s="144" t="s">
        <v>323</v>
      </c>
      <c r="H219" s="145">
        <v>567.79999999999995</v>
      </c>
      <c r="I219" s="146"/>
      <c r="L219" s="141"/>
      <c r="M219" s="147"/>
      <c r="T219" s="148"/>
      <c r="AT219" s="143" t="s">
        <v>132</v>
      </c>
      <c r="AU219" s="143" t="s">
        <v>84</v>
      </c>
      <c r="AV219" s="12" t="s">
        <v>84</v>
      </c>
      <c r="AW219" s="12" t="s">
        <v>31</v>
      </c>
      <c r="AX219" s="12" t="s">
        <v>82</v>
      </c>
      <c r="AY219" s="143" t="s">
        <v>121</v>
      </c>
    </row>
    <row r="220" spans="2:65" s="1" customFormat="1" ht="55.5" customHeight="1">
      <c r="B220" s="30"/>
      <c r="C220" s="127" t="s">
        <v>333</v>
      </c>
      <c r="D220" s="127" t="s">
        <v>123</v>
      </c>
      <c r="E220" s="128" t="s">
        <v>334</v>
      </c>
      <c r="F220" s="129" t="s">
        <v>335</v>
      </c>
      <c r="G220" s="130" t="s">
        <v>126</v>
      </c>
      <c r="H220" s="131">
        <v>33</v>
      </c>
      <c r="I220" s="132"/>
      <c r="J220" s="133">
        <f>ROUND(I220*H220,2)</f>
        <v>0</v>
      </c>
      <c r="K220" s="134"/>
      <c r="L220" s="30"/>
      <c r="M220" s="135" t="s">
        <v>1</v>
      </c>
      <c r="N220" s="136" t="s">
        <v>39</v>
      </c>
      <c r="P220" s="137">
        <f>O220*H220</f>
        <v>0</v>
      </c>
      <c r="Q220" s="137">
        <v>0.1837</v>
      </c>
      <c r="R220" s="137">
        <f>Q220*H220</f>
        <v>6.0621</v>
      </c>
      <c r="S220" s="137">
        <v>0</v>
      </c>
      <c r="T220" s="138">
        <f>S220*H220</f>
        <v>0</v>
      </c>
      <c r="AR220" s="139" t="s">
        <v>127</v>
      </c>
      <c r="AT220" s="139" t="s">
        <v>123</v>
      </c>
      <c r="AU220" s="139" t="s">
        <v>84</v>
      </c>
      <c r="AY220" s="15" t="s">
        <v>121</v>
      </c>
      <c r="BE220" s="140">
        <f>IF(N220="základní",J220,0)</f>
        <v>0</v>
      </c>
      <c r="BF220" s="140">
        <f>IF(N220="snížená",J220,0)</f>
        <v>0</v>
      </c>
      <c r="BG220" s="140">
        <f>IF(N220="zákl. přenesená",J220,0)</f>
        <v>0</v>
      </c>
      <c r="BH220" s="140">
        <f>IF(N220="sníž. přenesená",J220,0)</f>
        <v>0</v>
      </c>
      <c r="BI220" s="140">
        <f>IF(N220="nulová",J220,0)</f>
        <v>0</v>
      </c>
      <c r="BJ220" s="15" t="s">
        <v>82</v>
      </c>
      <c r="BK220" s="140">
        <f>ROUND(I220*H220,2)</f>
        <v>0</v>
      </c>
      <c r="BL220" s="15" t="s">
        <v>127</v>
      </c>
      <c r="BM220" s="139" t="s">
        <v>336</v>
      </c>
    </row>
    <row r="221" spans="2:65" s="1" customFormat="1" ht="78" customHeight="1">
      <c r="B221" s="30"/>
      <c r="C221" s="127" t="s">
        <v>337</v>
      </c>
      <c r="D221" s="127" t="s">
        <v>123</v>
      </c>
      <c r="E221" s="128" t="s">
        <v>338</v>
      </c>
      <c r="F221" s="129" t="s">
        <v>339</v>
      </c>
      <c r="G221" s="130" t="s">
        <v>126</v>
      </c>
      <c r="H221" s="131">
        <v>93.9</v>
      </c>
      <c r="I221" s="132"/>
      <c r="J221" s="133">
        <f>ROUND(I221*H221,2)</f>
        <v>0</v>
      </c>
      <c r="K221" s="134"/>
      <c r="L221" s="30"/>
      <c r="M221" s="135" t="s">
        <v>1</v>
      </c>
      <c r="N221" s="136" t="s">
        <v>39</v>
      </c>
      <c r="P221" s="137">
        <f>O221*H221</f>
        <v>0</v>
      </c>
      <c r="Q221" s="137">
        <v>9.0620000000000006E-2</v>
      </c>
      <c r="R221" s="137">
        <f>Q221*H221</f>
        <v>8.5092180000000006</v>
      </c>
      <c r="S221" s="137">
        <v>0</v>
      </c>
      <c r="T221" s="138">
        <f>S221*H221</f>
        <v>0</v>
      </c>
      <c r="AR221" s="139" t="s">
        <v>127</v>
      </c>
      <c r="AT221" s="139" t="s">
        <v>123</v>
      </c>
      <c r="AU221" s="139" t="s">
        <v>84</v>
      </c>
      <c r="AY221" s="15" t="s">
        <v>121</v>
      </c>
      <c r="BE221" s="140">
        <f>IF(N221="základní",J221,0)</f>
        <v>0</v>
      </c>
      <c r="BF221" s="140">
        <f>IF(N221="snížená",J221,0)</f>
        <v>0</v>
      </c>
      <c r="BG221" s="140">
        <f>IF(N221="zákl. přenesená",J221,0)</f>
        <v>0</v>
      </c>
      <c r="BH221" s="140">
        <f>IF(N221="sníž. přenesená",J221,0)</f>
        <v>0</v>
      </c>
      <c r="BI221" s="140">
        <f>IF(N221="nulová",J221,0)</f>
        <v>0</v>
      </c>
      <c r="BJ221" s="15" t="s">
        <v>82</v>
      </c>
      <c r="BK221" s="140">
        <f>ROUND(I221*H221,2)</f>
        <v>0</v>
      </c>
      <c r="BL221" s="15" t="s">
        <v>127</v>
      </c>
      <c r="BM221" s="139" t="s">
        <v>340</v>
      </c>
    </row>
    <row r="222" spans="2:65" s="12" customFormat="1" ht="10.199999999999999">
      <c r="B222" s="141"/>
      <c r="D222" s="142" t="s">
        <v>132</v>
      </c>
      <c r="E222" s="143" t="s">
        <v>1</v>
      </c>
      <c r="F222" s="144" t="s">
        <v>341</v>
      </c>
      <c r="H222" s="145">
        <v>93.9</v>
      </c>
      <c r="I222" s="146"/>
      <c r="L222" s="141"/>
      <c r="M222" s="147"/>
      <c r="T222" s="148"/>
      <c r="AT222" s="143" t="s">
        <v>132</v>
      </c>
      <c r="AU222" s="143" t="s">
        <v>84</v>
      </c>
      <c r="AV222" s="12" t="s">
        <v>84</v>
      </c>
      <c r="AW222" s="12" t="s">
        <v>31</v>
      </c>
      <c r="AX222" s="12" t="s">
        <v>82</v>
      </c>
      <c r="AY222" s="143" t="s">
        <v>121</v>
      </c>
    </row>
    <row r="223" spans="2:65" s="1" customFormat="1" ht="78" customHeight="1">
      <c r="B223" s="30"/>
      <c r="C223" s="127" t="s">
        <v>342</v>
      </c>
      <c r="D223" s="127" t="s">
        <v>123</v>
      </c>
      <c r="E223" s="128" t="s">
        <v>343</v>
      </c>
      <c r="F223" s="129" t="s">
        <v>344</v>
      </c>
      <c r="G223" s="130" t="s">
        <v>126</v>
      </c>
      <c r="H223" s="131">
        <v>1.9</v>
      </c>
      <c r="I223" s="132"/>
      <c r="J223" s="133">
        <f>ROUND(I223*H223,2)</f>
        <v>0</v>
      </c>
      <c r="K223" s="134"/>
      <c r="L223" s="30"/>
      <c r="M223" s="135" t="s">
        <v>1</v>
      </c>
      <c r="N223" s="136" t="s">
        <v>39</v>
      </c>
      <c r="P223" s="137">
        <f>O223*H223</f>
        <v>0</v>
      </c>
      <c r="Q223" s="137">
        <v>0.11162</v>
      </c>
      <c r="R223" s="137">
        <f>Q223*H223</f>
        <v>0.21207799999999999</v>
      </c>
      <c r="S223" s="137">
        <v>0</v>
      </c>
      <c r="T223" s="138">
        <f>S223*H223</f>
        <v>0</v>
      </c>
      <c r="AR223" s="139" t="s">
        <v>127</v>
      </c>
      <c r="AT223" s="139" t="s">
        <v>123</v>
      </c>
      <c r="AU223" s="139" t="s">
        <v>84</v>
      </c>
      <c r="AY223" s="15" t="s">
        <v>121</v>
      </c>
      <c r="BE223" s="140">
        <f>IF(N223="základní",J223,0)</f>
        <v>0</v>
      </c>
      <c r="BF223" s="140">
        <f>IF(N223="snížená",J223,0)</f>
        <v>0</v>
      </c>
      <c r="BG223" s="140">
        <f>IF(N223="zákl. přenesená",J223,0)</f>
        <v>0</v>
      </c>
      <c r="BH223" s="140">
        <f>IF(N223="sníž. přenesená",J223,0)</f>
        <v>0</v>
      </c>
      <c r="BI223" s="140">
        <f>IF(N223="nulová",J223,0)</f>
        <v>0</v>
      </c>
      <c r="BJ223" s="15" t="s">
        <v>82</v>
      </c>
      <c r="BK223" s="140">
        <f>ROUND(I223*H223,2)</f>
        <v>0</v>
      </c>
      <c r="BL223" s="15" t="s">
        <v>127</v>
      </c>
      <c r="BM223" s="139" t="s">
        <v>345</v>
      </c>
    </row>
    <row r="224" spans="2:65" s="12" customFormat="1" ht="10.199999999999999">
      <c r="B224" s="141"/>
      <c r="D224" s="142" t="s">
        <v>132</v>
      </c>
      <c r="E224" s="143" t="s">
        <v>1</v>
      </c>
      <c r="F224" s="144" t="s">
        <v>346</v>
      </c>
      <c r="H224" s="145">
        <v>1.9</v>
      </c>
      <c r="I224" s="146"/>
      <c r="L224" s="141"/>
      <c r="M224" s="147"/>
      <c r="T224" s="148"/>
      <c r="AT224" s="143" t="s">
        <v>132</v>
      </c>
      <c r="AU224" s="143" t="s">
        <v>84</v>
      </c>
      <c r="AV224" s="12" t="s">
        <v>84</v>
      </c>
      <c r="AW224" s="12" t="s">
        <v>31</v>
      </c>
      <c r="AX224" s="12" t="s">
        <v>82</v>
      </c>
      <c r="AY224" s="143" t="s">
        <v>121</v>
      </c>
    </row>
    <row r="225" spans="2:65" s="1" customFormat="1" ht="16.5" customHeight="1">
      <c r="B225" s="30"/>
      <c r="C225" s="156" t="s">
        <v>347</v>
      </c>
      <c r="D225" s="156" t="s">
        <v>175</v>
      </c>
      <c r="E225" s="157" t="s">
        <v>348</v>
      </c>
      <c r="F225" s="158" t="s">
        <v>349</v>
      </c>
      <c r="G225" s="159" t="s">
        <v>126</v>
      </c>
      <c r="H225" s="160">
        <v>82.65</v>
      </c>
      <c r="I225" s="161"/>
      <c r="J225" s="162">
        <f>ROUND(I225*H225,2)</f>
        <v>0</v>
      </c>
      <c r="K225" s="163"/>
      <c r="L225" s="164"/>
      <c r="M225" s="165" t="s">
        <v>1</v>
      </c>
      <c r="N225" s="166" t="s">
        <v>39</v>
      </c>
      <c r="P225" s="137">
        <f>O225*H225</f>
        <v>0</v>
      </c>
      <c r="Q225" s="137">
        <v>0.17599999999999999</v>
      </c>
      <c r="R225" s="137">
        <f>Q225*H225</f>
        <v>14.5464</v>
      </c>
      <c r="S225" s="137">
        <v>0</v>
      </c>
      <c r="T225" s="138">
        <f>S225*H225</f>
        <v>0</v>
      </c>
      <c r="AR225" s="139" t="s">
        <v>157</v>
      </c>
      <c r="AT225" s="139" t="s">
        <v>175</v>
      </c>
      <c r="AU225" s="139" t="s">
        <v>84</v>
      </c>
      <c r="AY225" s="15" t="s">
        <v>121</v>
      </c>
      <c r="BE225" s="140">
        <f>IF(N225="základní",J225,0)</f>
        <v>0</v>
      </c>
      <c r="BF225" s="140">
        <f>IF(N225="snížená",J225,0)</f>
        <v>0</v>
      </c>
      <c r="BG225" s="140">
        <f>IF(N225="zákl. přenesená",J225,0)</f>
        <v>0</v>
      </c>
      <c r="BH225" s="140">
        <f>IF(N225="sníž. přenesená",J225,0)</f>
        <v>0</v>
      </c>
      <c r="BI225" s="140">
        <f>IF(N225="nulová",J225,0)</f>
        <v>0</v>
      </c>
      <c r="BJ225" s="15" t="s">
        <v>82</v>
      </c>
      <c r="BK225" s="140">
        <f>ROUND(I225*H225,2)</f>
        <v>0</v>
      </c>
      <c r="BL225" s="15" t="s">
        <v>127</v>
      </c>
      <c r="BM225" s="139" t="s">
        <v>350</v>
      </c>
    </row>
    <row r="226" spans="2:65" s="12" customFormat="1" ht="10.199999999999999">
      <c r="B226" s="141"/>
      <c r="D226" s="142" t="s">
        <v>132</v>
      </c>
      <c r="E226" s="143" t="s">
        <v>1</v>
      </c>
      <c r="F226" s="144" t="s">
        <v>351</v>
      </c>
      <c r="H226" s="145">
        <v>82.65</v>
      </c>
      <c r="I226" s="146"/>
      <c r="L226" s="141"/>
      <c r="M226" s="147"/>
      <c r="T226" s="148"/>
      <c r="AT226" s="143" t="s">
        <v>132</v>
      </c>
      <c r="AU226" s="143" t="s">
        <v>84</v>
      </c>
      <c r="AV226" s="12" t="s">
        <v>84</v>
      </c>
      <c r="AW226" s="12" t="s">
        <v>31</v>
      </c>
      <c r="AX226" s="12" t="s">
        <v>82</v>
      </c>
      <c r="AY226" s="143" t="s">
        <v>121</v>
      </c>
    </row>
    <row r="227" spans="2:65" s="1" customFormat="1" ht="16.5" customHeight="1">
      <c r="B227" s="30"/>
      <c r="C227" s="156" t="s">
        <v>352</v>
      </c>
      <c r="D227" s="156" t="s">
        <v>175</v>
      </c>
      <c r="E227" s="157" t="s">
        <v>353</v>
      </c>
      <c r="F227" s="158" t="s">
        <v>354</v>
      </c>
      <c r="G227" s="159" t="s">
        <v>126</v>
      </c>
      <c r="H227" s="160">
        <v>11.25</v>
      </c>
      <c r="I227" s="161"/>
      <c r="J227" s="162">
        <f>ROUND(I227*H227,2)</f>
        <v>0</v>
      </c>
      <c r="K227" s="163"/>
      <c r="L227" s="164"/>
      <c r="M227" s="165" t="s">
        <v>1</v>
      </c>
      <c r="N227" s="166" t="s">
        <v>39</v>
      </c>
      <c r="P227" s="137">
        <f>O227*H227</f>
        <v>0</v>
      </c>
      <c r="Q227" s="137">
        <v>0.17499999999999999</v>
      </c>
      <c r="R227" s="137">
        <f>Q227*H227</f>
        <v>1.9687499999999998</v>
      </c>
      <c r="S227" s="137">
        <v>0</v>
      </c>
      <c r="T227" s="138">
        <f>S227*H227</f>
        <v>0</v>
      </c>
      <c r="AR227" s="139" t="s">
        <v>157</v>
      </c>
      <c r="AT227" s="139" t="s">
        <v>175</v>
      </c>
      <c r="AU227" s="139" t="s">
        <v>84</v>
      </c>
      <c r="AY227" s="15" t="s">
        <v>121</v>
      </c>
      <c r="BE227" s="140">
        <f>IF(N227="základní",J227,0)</f>
        <v>0</v>
      </c>
      <c r="BF227" s="140">
        <f>IF(N227="snížená",J227,0)</f>
        <v>0</v>
      </c>
      <c r="BG227" s="140">
        <f>IF(N227="zákl. přenesená",J227,0)</f>
        <v>0</v>
      </c>
      <c r="BH227" s="140">
        <f>IF(N227="sníž. přenesená",J227,0)</f>
        <v>0</v>
      </c>
      <c r="BI227" s="140">
        <f>IF(N227="nulová",J227,0)</f>
        <v>0</v>
      </c>
      <c r="BJ227" s="15" t="s">
        <v>82</v>
      </c>
      <c r="BK227" s="140">
        <f>ROUND(I227*H227,2)</f>
        <v>0</v>
      </c>
      <c r="BL227" s="15" t="s">
        <v>127</v>
      </c>
      <c r="BM227" s="139" t="s">
        <v>355</v>
      </c>
    </row>
    <row r="228" spans="2:65" s="12" customFormat="1" ht="10.199999999999999">
      <c r="B228" s="141"/>
      <c r="D228" s="142" t="s">
        <v>132</v>
      </c>
      <c r="E228" s="143" t="s">
        <v>1</v>
      </c>
      <c r="F228" s="144" t="s">
        <v>356</v>
      </c>
      <c r="H228" s="145">
        <v>11.25</v>
      </c>
      <c r="I228" s="146"/>
      <c r="L228" s="141"/>
      <c r="M228" s="147"/>
      <c r="T228" s="148"/>
      <c r="AT228" s="143" t="s">
        <v>132</v>
      </c>
      <c r="AU228" s="143" t="s">
        <v>84</v>
      </c>
      <c r="AV228" s="12" t="s">
        <v>84</v>
      </c>
      <c r="AW228" s="12" t="s">
        <v>31</v>
      </c>
      <c r="AX228" s="12" t="s">
        <v>82</v>
      </c>
      <c r="AY228" s="143" t="s">
        <v>121</v>
      </c>
    </row>
    <row r="229" spans="2:65" s="1" customFormat="1" ht="37.799999999999997" customHeight="1">
      <c r="B229" s="30"/>
      <c r="C229" s="127" t="s">
        <v>357</v>
      </c>
      <c r="D229" s="127" t="s">
        <v>123</v>
      </c>
      <c r="E229" s="128" t="s">
        <v>358</v>
      </c>
      <c r="F229" s="129" t="s">
        <v>359</v>
      </c>
      <c r="G229" s="130" t="s">
        <v>126</v>
      </c>
      <c r="H229" s="131">
        <v>17.079999999999998</v>
      </c>
      <c r="I229" s="132"/>
      <c r="J229" s="133">
        <f>ROUND(I229*H229,2)</f>
        <v>0</v>
      </c>
      <c r="K229" s="134"/>
      <c r="L229" s="30"/>
      <c r="M229" s="135" t="s">
        <v>1</v>
      </c>
      <c r="N229" s="136" t="s">
        <v>39</v>
      </c>
      <c r="P229" s="137">
        <f>O229*H229</f>
        <v>0</v>
      </c>
      <c r="Q229" s="137">
        <v>0.50077000000000005</v>
      </c>
      <c r="R229" s="137">
        <f>Q229*H229</f>
        <v>8.5531515999999996</v>
      </c>
      <c r="S229" s="137">
        <v>0</v>
      </c>
      <c r="T229" s="138">
        <f>S229*H229</f>
        <v>0</v>
      </c>
      <c r="AR229" s="139" t="s">
        <v>127</v>
      </c>
      <c r="AT229" s="139" t="s">
        <v>123</v>
      </c>
      <c r="AU229" s="139" t="s">
        <v>84</v>
      </c>
      <c r="AY229" s="15" t="s">
        <v>121</v>
      </c>
      <c r="BE229" s="140">
        <f>IF(N229="základní",J229,0)</f>
        <v>0</v>
      </c>
      <c r="BF229" s="140">
        <f>IF(N229="snížená",J229,0)</f>
        <v>0</v>
      </c>
      <c r="BG229" s="140">
        <f>IF(N229="zákl. přenesená",J229,0)</f>
        <v>0</v>
      </c>
      <c r="BH229" s="140">
        <f>IF(N229="sníž. přenesená",J229,0)</f>
        <v>0</v>
      </c>
      <c r="BI229" s="140">
        <f>IF(N229="nulová",J229,0)</f>
        <v>0</v>
      </c>
      <c r="BJ229" s="15" t="s">
        <v>82</v>
      </c>
      <c r="BK229" s="140">
        <f>ROUND(I229*H229,2)</f>
        <v>0</v>
      </c>
      <c r="BL229" s="15" t="s">
        <v>127</v>
      </c>
      <c r="BM229" s="139" t="s">
        <v>360</v>
      </c>
    </row>
    <row r="230" spans="2:65" s="11" customFormat="1" ht="22.8" customHeight="1">
      <c r="B230" s="115"/>
      <c r="D230" s="116" t="s">
        <v>73</v>
      </c>
      <c r="E230" s="125" t="s">
        <v>157</v>
      </c>
      <c r="F230" s="125" t="s">
        <v>361</v>
      </c>
      <c r="I230" s="118"/>
      <c r="J230" s="126">
        <f>BK230</f>
        <v>0</v>
      </c>
      <c r="L230" s="115"/>
      <c r="M230" s="120"/>
      <c r="P230" s="121">
        <f>SUM(P231:P239)</f>
        <v>0</v>
      </c>
      <c r="R230" s="121">
        <f>SUM(R231:R239)</f>
        <v>2.30924</v>
      </c>
      <c r="T230" s="122">
        <f>SUM(T231:T239)</f>
        <v>0.15</v>
      </c>
      <c r="AR230" s="116" t="s">
        <v>82</v>
      </c>
      <c r="AT230" s="123" t="s">
        <v>73</v>
      </c>
      <c r="AU230" s="123" t="s">
        <v>82</v>
      </c>
      <c r="AY230" s="116" t="s">
        <v>121</v>
      </c>
      <c r="BK230" s="124">
        <f>SUM(BK231:BK239)</f>
        <v>0</v>
      </c>
    </row>
    <row r="231" spans="2:65" s="1" customFormat="1" ht="24.15" customHeight="1">
      <c r="B231" s="30"/>
      <c r="C231" s="127" t="s">
        <v>362</v>
      </c>
      <c r="D231" s="127" t="s">
        <v>123</v>
      </c>
      <c r="E231" s="128" t="s">
        <v>363</v>
      </c>
      <c r="F231" s="129" t="s">
        <v>364</v>
      </c>
      <c r="G231" s="130" t="s">
        <v>181</v>
      </c>
      <c r="H231" s="131">
        <v>3</v>
      </c>
      <c r="I231" s="132"/>
      <c r="J231" s="133">
        <f t="shared" ref="J231:J239" si="0">ROUND(I231*H231,2)</f>
        <v>0</v>
      </c>
      <c r="K231" s="134"/>
      <c r="L231" s="30"/>
      <c r="M231" s="135" t="s">
        <v>1</v>
      </c>
      <c r="N231" s="136" t="s">
        <v>39</v>
      </c>
      <c r="P231" s="137">
        <f t="shared" ref="P231:P239" si="1">O231*H231</f>
        <v>0</v>
      </c>
      <c r="Q231" s="137">
        <v>0.12422</v>
      </c>
      <c r="R231" s="137">
        <f t="shared" ref="R231:R239" si="2">Q231*H231</f>
        <v>0.37265999999999999</v>
      </c>
      <c r="S231" s="137">
        <v>0</v>
      </c>
      <c r="T231" s="138">
        <f t="shared" ref="T231:T239" si="3">S231*H231</f>
        <v>0</v>
      </c>
      <c r="AR231" s="139" t="s">
        <v>127</v>
      </c>
      <c r="AT231" s="139" t="s">
        <v>123</v>
      </c>
      <c r="AU231" s="139" t="s">
        <v>84</v>
      </c>
      <c r="AY231" s="15" t="s">
        <v>121</v>
      </c>
      <c r="BE231" s="140">
        <f t="shared" ref="BE231:BE239" si="4">IF(N231="základní",J231,0)</f>
        <v>0</v>
      </c>
      <c r="BF231" s="140">
        <f t="shared" ref="BF231:BF239" si="5">IF(N231="snížená",J231,0)</f>
        <v>0</v>
      </c>
      <c r="BG231" s="140">
        <f t="shared" ref="BG231:BG239" si="6">IF(N231="zákl. přenesená",J231,0)</f>
        <v>0</v>
      </c>
      <c r="BH231" s="140">
        <f t="shared" ref="BH231:BH239" si="7">IF(N231="sníž. přenesená",J231,0)</f>
        <v>0</v>
      </c>
      <c r="BI231" s="140">
        <f t="shared" ref="BI231:BI239" si="8">IF(N231="nulová",J231,0)</f>
        <v>0</v>
      </c>
      <c r="BJ231" s="15" t="s">
        <v>82</v>
      </c>
      <c r="BK231" s="140">
        <f t="shared" ref="BK231:BK239" si="9">ROUND(I231*H231,2)</f>
        <v>0</v>
      </c>
      <c r="BL231" s="15" t="s">
        <v>127</v>
      </c>
      <c r="BM231" s="139" t="s">
        <v>365</v>
      </c>
    </row>
    <row r="232" spans="2:65" s="1" customFormat="1" ht="24.15" customHeight="1">
      <c r="B232" s="30"/>
      <c r="C232" s="156" t="s">
        <v>366</v>
      </c>
      <c r="D232" s="156" t="s">
        <v>175</v>
      </c>
      <c r="E232" s="157" t="s">
        <v>367</v>
      </c>
      <c r="F232" s="158" t="s">
        <v>368</v>
      </c>
      <c r="G232" s="159" t="s">
        <v>181</v>
      </c>
      <c r="H232" s="160">
        <v>3</v>
      </c>
      <c r="I232" s="161"/>
      <c r="J232" s="162">
        <f t="shared" si="0"/>
        <v>0</v>
      </c>
      <c r="K232" s="163"/>
      <c r="L232" s="164"/>
      <c r="M232" s="165" t="s">
        <v>1</v>
      </c>
      <c r="N232" s="166" t="s">
        <v>39</v>
      </c>
      <c r="P232" s="137">
        <f t="shared" si="1"/>
        <v>0</v>
      </c>
      <c r="Q232" s="137">
        <v>3.7999999999999999E-2</v>
      </c>
      <c r="R232" s="137">
        <f t="shared" si="2"/>
        <v>0.11399999999999999</v>
      </c>
      <c r="S232" s="137">
        <v>0</v>
      </c>
      <c r="T232" s="138">
        <f t="shared" si="3"/>
        <v>0</v>
      </c>
      <c r="AR232" s="139" t="s">
        <v>157</v>
      </c>
      <c r="AT232" s="139" t="s">
        <v>175</v>
      </c>
      <c r="AU232" s="139" t="s">
        <v>84</v>
      </c>
      <c r="AY232" s="15" t="s">
        <v>121</v>
      </c>
      <c r="BE232" s="140">
        <f t="shared" si="4"/>
        <v>0</v>
      </c>
      <c r="BF232" s="140">
        <f t="shared" si="5"/>
        <v>0</v>
      </c>
      <c r="BG232" s="140">
        <f t="shared" si="6"/>
        <v>0</v>
      </c>
      <c r="BH232" s="140">
        <f t="shared" si="7"/>
        <v>0</v>
      </c>
      <c r="BI232" s="140">
        <f t="shared" si="8"/>
        <v>0</v>
      </c>
      <c r="BJ232" s="15" t="s">
        <v>82</v>
      </c>
      <c r="BK232" s="140">
        <f t="shared" si="9"/>
        <v>0</v>
      </c>
      <c r="BL232" s="15" t="s">
        <v>127</v>
      </c>
      <c r="BM232" s="139" t="s">
        <v>369</v>
      </c>
    </row>
    <row r="233" spans="2:65" s="1" customFormat="1" ht="24.15" customHeight="1">
      <c r="B233" s="30"/>
      <c r="C233" s="156" t="s">
        <v>370</v>
      </c>
      <c r="D233" s="156" t="s">
        <v>175</v>
      </c>
      <c r="E233" s="157" t="s">
        <v>371</v>
      </c>
      <c r="F233" s="158" t="s">
        <v>372</v>
      </c>
      <c r="G233" s="159" t="s">
        <v>181</v>
      </c>
      <c r="H233" s="160">
        <v>3</v>
      </c>
      <c r="I233" s="161"/>
      <c r="J233" s="162">
        <f t="shared" si="0"/>
        <v>0</v>
      </c>
      <c r="K233" s="163"/>
      <c r="L233" s="164"/>
      <c r="M233" s="165" t="s">
        <v>1</v>
      </c>
      <c r="N233" s="166" t="s">
        <v>39</v>
      </c>
      <c r="P233" s="137">
        <f t="shared" si="1"/>
        <v>0</v>
      </c>
      <c r="Q233" s="137">
        <v>7.2999999999999995E-2</v>
      </c>
      <c r="R233" s="137">
        <f t="shared" si="2"/>
        <v>0.21899999999999997</v>
      </c>
      <c r="S233" s="137">
        <v>0</v>
      </c>
      <c r="T233" s="138">
        <f t="shared" si="3"/>
        <v>0</v>
      </c>
      <c r="AR233" s="139" t="s">
        <v>157</v>
      </c>
      <c r="AT233" s="139" t="s">
        <v>175</v>
      </c>
      <c r="AU233" s="139" t="s">
        <v>84</v>
      </c>
      <c r="AY233" s="15" t="s">
        <v>121</v>
      </c>
      <c r="BE233" s="140">
        <f t="shared" si="4"/>
        <v>0</v>
      </c>
      <c r="BF233" s="140">
        <f t="shared" si="5"/>
        <v>0</v>
      </c>
      <c r="BG233" s="140">
        <f t="shared" si="6"/>
        <v>0</v>
      </c>
      <c r="BH233" s="140">
        <f t="shared" si="7"/>
        <v>0</v>
      </c>
      <c r="BI233" s="140">
        <f t="shared" si="8"/>
        <v>0</v>
      </c>
      <c r="BJ233" s="15" t="s">
        <v>82</v>
      </c>
      <c r="BK233" s="140">
        <f t="shared" si="9"/>
        <v>0</v>
      </c>
      <c r="BL233" s="15" t="s">
        <v>127</v>
      </c>
      <c r="BM233" s="139" t="s">
        <v>373</v>
      </c>
    </row>
    <row r="234" spans="2:65" s="1" customFormat="1" ht="24.15" customHeight="1">
      <c r="B234" s="30"/>
      <c r="C234" s="156" t="s">
        <v>374</v>
      </c>
      <c r="D234" s="156" t="s">
        <v>175</v>
      </c>
      <c r="E234" s="157" t="s">
        <v>375</v>
      </c>
      <c r="F234" s="158" t="s">
        <v>376</v>
      </c>
      <c r="G234" s="159" t="s">
        <v>181</v>
      </c>
      <c r="H234" s="160">
        <v>3</v>
      </c>
      <c r="I234" s="161"/>
      <c r="J234" s="162">
        <f t="shared" si="0"/>
        <v>0</v>
      </c>
      <c r="K234" s="163"/>
      <c r="L234" s="164"/>
      <c r="M234" s="165" t="s">
        <v>1</v>
      </c>
      <c r="N234" s="166" t="s">
        <v>39</v>
      </c>
      <c r="P234" s="137">
        <f t="shared" si="1"/>
        <v>0</v>
      </c>
      <c r="Q234" s="137">
        <v>5.7000000000000002E-2</v>
      </c>
      <c r="R234" s="137">
        <f t="shared" si="2"/>
        <v>0.17100000000000001</v>
      </c>
      <c r="S234" s="137">
        <v>0</v>
      </c>
      <c r="T234" s="138">
        <f t="shared" si="3"/>
        <v>0</v>
      </c>
      <c r="AR234" s="139" t="s">
        <v>157</v>
      </c>
      <c r="AT234" s="139" t="s">
        <v>175</v>
      </c>
      <c r="AU234" s="139" t="s">
        <v>84</v>
      </c>
      <c r="AY234" s="15" t="s">
        <v>121</v>
      </c>
      <c r="BE234" s="140">
        <f t="shared" si="4"/>
        <v>0</v>
      </c>
      <c r="BF234" s="140">
        <f t="shared" si="5"/>
        <v>0</v>
      </c>
      <c r="BG234" s="140">
        <f t="shared" si="6"/>
        <v>0</v>
      </c>
      <c r="BH234" s="140">
        <f t="shared" si="7"/>
        <v>0</v>
      </c>
      <c r="BI234" s="140">
        <f t="shared" si="8"/>
        <v>0</v>
      </c>
      <c r="BJ234" s="15" t="s">
        <v>82</v>
      </c>
      <c r="BK234" s="140">
        <f t="shared" si="9"/>
        <v>0</v>
      </c>
      <c r="BL234" s="15" t="s">
        <v>127</v>
      </c>
      <c r="BM234" s="139" t="s">
        <v>377</v>
      </c>
    </row>
    <row r="235" spans="2:65" s="1" customFormat="1" ht="16.5" customHeight="1">
      <c r="B235" s="30"/>
      <c r="C235" s="156" t="s">
        <v>378</v>
      </c>
      <c r="D235" s="156" t="s">
        <v>175</v>
      </c>
      <c r="E235" s="157" t="s">
        <v>379</v>
      </c>
      <c r="F235" s="158" t="s">
        <v>380</v>
      </c>
      <c r="G235" s="159" t="s">
        <v>181</v>
      </c>
      <c r="H235" s="160">
        <v>3</v>
      </c>
      <c r="I235" s="161"/>
      <c r="J235" s="162">
        <f t="shared" si="0"/>
        <v>0</v>
      </c>
      <c r="K235" s="163"/>
      <c r="L235" s="164"/>
      <c r="M235" s="165" t="s">
        <v>1</v>
      </c>
      <c r="N235" s="166" t="s">
        <v>39</v>
      </c>
      <c r="P235" s="137">
        <f t="shared" si="1"/>
        <v>0</v>
      </c>
      <c r="Q235" s="137">
        <v>6.9000000000000006E-2</v>
      </c>
      <c r="R235" s="137">
        <f t="shared" si="2"/>
        <v>0.20700000000000002</v>
      </c>
      <c r="S235" s="137">
        <v>0</v>
      </c>
      <c r="T235" s="138">
        <f t="shared" si="3"/>
        <v>0</v>
      </c>
      <c r="AR235" s="139" t="s">
        <v>157</v>
      </c>
      <c r="AT235" s="139" t="s">
        <v>175</v>
      </c>
      <c r="AU235" s="139" t="s">
        <v>84</v>
      </c>
      <c r="AY235" s="15" t="s">
        <v>121</v>
      </c>
      <c r="BE235" s="140">
        <f t="shared" si="4"/>
        <v>0</v>
      </c>
      <c r="BF235" s="140">
        <f t="shared" si="5"/>
        <v>0</v>
      </c>
      <c r="BG235" s="140">
        <f t="shared" si="6"/>
        <v>0</v>
      </c>
      <c r="BH235" s="140">
        <f t="shared" si="7"/>
        <v>0</v>
      </c>
      <c r="BI235" s="140">
        <f t="shared" si="8"/>
        <v>0</v>
      </c>
      <c r="BJ235" s="15" t="s">
        <v>82</v>
      </c>
      <c r="BK235" s="140">
        <f t="shared" si="9"/>
        <v>0</v>
      </c>
      <c r="BL235" s="15" t="s">
        <v>127</v>
      </c>
      <c r="BM235" s="139" t="s">
        <v>381</v>
      </c>
    </row>
    <row r="236" spans="2:65" s="1" customFormat="1" ht="24.15" customHeight="1">
      <c r="B236" s="30"/>
      <c r="C236" s="156" t="s">
        <v>382</v>
      </c>
      <c r="D236" s="156" t="s">
        <v>175</v>
      </c>
      <c r="E236" s="157" t="s">
        <v>383</v>
      </c>
      <c r="F236" s="158" t="s">
        <v>384</v>
      </c>
      <c r="G236" s="159" t="s">
        <v>181</v>
      </c>
      <c r="H236" s="160">
        <v>3</v>
      </c>
      <c r="I236" s="161"/>
      <c r="J236" s="162">
        <f t="shared" si="0"/>
        <v>0</v>
      </c>
      <c r="K236" s="163"/>
      <c r="L236" s="164"/>
      <c r="M236" s="165" t="s">
        <v>1</v>
      </c>
      <c r="N236" s="166" t="s">
        <v>39</v>
      </c>
      <c r="P236" s="137">
        <f t="shared" si="1"/>
        <v>0</v>
      </c>
      <c r="Q236" s="137">
        <v>0.108</v>
      </c>
      <c r="R236" s="137">
        <f t="shared" si="2"/>
        <v>0.32400000000000001</v>
      </c>
      <c r="S236" s="137">
        <v>0</v>
      </c>
      <c r="T236" s="138">
        <f t="shared" si="3"/>
        <v>0</v>
      </c>
      <c r="AR236" s="139" t="s">
        <v>157</v>
      </c>
      <c r="AT236" s="139" t="s">
        <v>175</v>
      </c>
      <c r="AU236" s="139" t="s">
        <v>84</v>
      </c>
      <c r="AY236" s="15" t="s">
        <v>121</v>
      </c>
      <c r="BE236" s="140">
        <f t="shared" si="4"/>
        <v>0</v>
      </c>
      <c r="BF236" s="140">
        <f t="shared" si="5"/>
        <v>0</v>
      </c>
      <c r="BG236" s="140">
        <f t="shared" si="6"/>
        <v>0</v>
      </c>
      <c r="BH236" s="140">
        <f t="shared" si="7"/>
        <v>0</v>
      </c>
      <c r="BI236" s="140">
        <f t="shared" si="8"/>
        <v>0</v>
      </c>
      <c r="BJ236" s="15" t="s">
        <v>82</v>
      </c>
      <c r="BK236" s="140">
        <f t="shared" si="9"/>
        <v>0</v>
      </c>
      <c r="BL236" s="15" t="s">
        <v>127</v>
      </c>
      <c r="BM236" s="139" t="s">
        <v>385</v>
      </c>
    </row>
    <row r="237" spans="2:65" s="1" customFormat="1" ht="21.75" customHeight="1">
      <c r="B237" s="30"/>
      <c r="C237" s="156" t="s">
        <v>386</v>
      </c>
      <c r="D237" s="156" t="s">
        <v>175</v>
      </c>
      <c r="E237" s="157" t="s">
        <v>387</v>
      </c>
      <c r="F237" s="158" t="s">
        <v>388</v>
      </c>
      <c r="G237" s="159" t="s">
        <v>181</v>
      </c>
      <c r="H237" s="160">
        <v>3</v>
      </c>
      <c r="I237" s="161"/>
      <c r="J237" s="162">
        <f t="shared" si="0"/>
        <v>0</v>
      </c>
      <c r="K237" s="163"/>
      <c r="L237" s="164"/>
      <c r="M237" s="165" t="s">
        <v>1</v>
      </c>
      <c r="N237" s="166" t="s">
        <v>39</v>
      </c>
      <c r="P237" s="137">
        <f t="shared" si="1"/>
        <v>0</v>
      </c>
      <c r="Q237" s="137">
        <v>3.3000000000000002E-2</v>
      </c>
      <c r="R237" s="137">
        <f t="shared" si="2"/>
        <v>9.9000000000000005E-2</v>
      </c>
      <c r="S237" s="137">
        <v>0</v>
      </c>
      <c r="T237" s="138">
        <f t="shared" si="3"/>
        <v>0</v>
      </c>
      <c r="AR237" s="139" t="s">
        <v>157</v>
      </c>
      <c r="AT237" s="139" t="s">
        <v>175</v>
      </c>
      <c r="AU237" s="139" t="s">
        <v>84</v>
      </c>
      <c r="AY237" s="15" t="s">
        <v>121</v>
      </c>
      <c r="BE237" s="140">
        <f t="shared" si="4"/>
        <v>0</v>
      </c>
      <c r="BF237" s="140">
        <f t="shared" si="5"/>
        <v>0</v>
      </c>
      <c r="BG237" s="140">
        <f t="shared" si="6"/>
        <v>0</v>
      </c>
      <c r="BH237" s="140">
        <f t="shared" si="7"/>
        <v>0</v>
      </c>
      <c r="BI237" s="140">
        <f t="shared" si="8"/>
        <v>0</v>
      </c>
      <c r="BJ237" s="15" t="s">
        <v>82</v>
      </c>
      <c r="BK237" s="140">
        <f t="shared" si="9"/>
        <v>0</v>
      </c>
      <c r="BL237" s="15" t="s">
        <v>127</v>
      </c>
      <c r="BM237" s="139" t="s">
        <v>389</v>
      </c>
    </row>
    <row r="238" spans="2:65" s="1" customFormat="1" ht="24.15" customHeight="1">
      <c r="B238" s="30"/>
      <c r="C238" s="127" t="s">
        <v>390</v>
      </c>
      <c r="D238" s="127" t="s">
        <v>123</v>
      </c>
      <c r="E238" s="128" t="s">
        <v>391</v>
      </c>
      <c r="F238" s="129" t="s">
        <v>392</v>
      </c>
      <c r="G238" s="130" t="s">
        <v>181</v>
      </c>
      <c r="H238" s="131">
        <v>1</v>
      </c>
      <c r="I238" s="132"/>
      <c r="J238" s="133">
        <f t="shared" si="0"/>
        <v>0</v>
      </c>
      <c r="K238" s="134"/>
      <c r="L238" s="30"/>
      <c r="M238" s="135" t="s">
        <v>1</v>
      </c>
      <c r="N238" s="136" t="s">
        <v>39</v>
      </c>
      <c r="P238" s="137">
        <f t="shared" si="1"/>
        <v>0</v>
      </c>
      <c r="Q238" s="137">
        <v>0.15056</v>
      </c>
      <c r="R238" s="137">
        <f t="shared" si="2"/>
        <v>0.15056</v>
      </c>
      <c r="S238" s="137">
        <v>0.15</v>
      </c>
      <c r="T238" s="138">
        <f t="shared" si="3"/>
        <v>0.15</v>
      </c>
      <c r="AR238" s="139" t="s">
        <v>127</v>
      </c>
      <c r="AT238" s="139" t="s">
        <v>123</v>
      </c>
      <c r="AU238" s="139" t="s">
        <v>84</v>
      </c>
      <c r="AY238" s="15" t="s">
        <v>121</v>
      </c>
      <c r="BE238" s="140">
        <f t="shared" si="4"/>
        <v>0</v>
      </c>
      <c r="BF238" s="140">
        <f t="shared" si="5"/>
        <v>0</v>
      </c>
      <c r="BG238" s="140">
        <f t="shared" si="6"/>
        <v>0</v>
      </c>
      <c r="BH238" s="140">
        <f t="shared" si="7"/>
        <v>0</v>
      </c>
      <c r="BI238" s="140">
        <f t="shared" si="8"/>
        <v>0</v>
      </c>
      <c r="BJ238" s="15" t="s">
        <v>82</v>
      </c>
      <c r="BK238" s="140">
        <f t="shared" si="9"/>
        <v>0</v>
      </c>
      <c r="BL238" s="15" t="s">
        <v>127</v>
      </c>
      <c r="BM238" s="139" t="s">
        <v>393</v>
      </c>
    </row>
    <row r="239" spans="2:65" s="1" customFormat="1" ht="24.15" customHeight="1">
      <c r="B239" s="30"/>
      <c r="C239" s="127" t="s">
        <v>394</v>
      </c>
      <c r="D239" s="127" t="s">
        <v>123</v>
      </c>
      <c r="E239" s="128" t="s">
        <v>395</v>
      </c>
      <c r="F239" s="129" t="s">
        <v>396</v>
      </c>
      <c r="G239" s="130" t="s">
        <v>181</v>
      </c>
      <c r="H239" s="131">
        <v>3</v>
      </c>
      <c r="I239" s="132"/>
      <c r="J239" s="133">
        <f t="shared" si="0"/>
        <v>0</v>
      </c>
      <c r="K239" s="134"/>
      <c r="L239" s="30"/>
      <c r="M239" s="135" t="s">
        <v>1</v>
      </c>
      <c r="N239" s="136" t="s">
        <v>39</v>
      </c>
      <c r="P239" s="137">
        <f t="shared" si="1"/>
        <v>0</v>
      </c>
      <c r="Q239" s="137">
        <v>0.21734000000000001</v>
      </c>
      <c r="R239" s="137">
        <f t="shared" si="2"/>
        <v>0.65202000000000004</v>
      </c>
      <c r="S239" s="137">
        <v>0</v>
      </c>
      <c r="T239" s="138">
        <f t="shared" si="3"/>
        <v>0</v>
      </c>
      <c r="AR239" s="139" t="s">
        <v>127</v>
      </c>
      <c r="AT239" s="139" t="s">
        <v>123</v>
      </c>
      <c r="AU239" s="139" t="s">
        <v>84</v>
      </c>
      <c r="AY239" s="15" t="s">
        <v>121</v>
      </c>
      <c r="BE239" s="140">
        <f t="shared" si="4"/>
        <v>0</v>
      </c>
      <c r="BF239" s="140">
        <f t="shared" si="5"/>
        <v>0</v>
      </c>
      <c r="BG239" s="140">
        <f t="shared" si="6"/>
        <v>0</v>
      </c>
      <c r="BH239" s="140">
        <f t="shared" si="7"/>
        <v>0</v>
      </c>
      <c r="BI239" s="140">
        <f t="shared" si="8"/>
        <v>0</v>
      </c>
      <c r="BJ239" s="15" t="s">
        <v>82</v>
      </c>
      <c r="BK239" s="140">
        <f t="shared" si="9"/>
        <v>0</v>
      </c>
      <c r="BL239" s="15" t="s">
        <v>127</v>
      </c>
      <c r="BM239" s="139" t="s">
        <v>397</v>
      </c>
    </row>
    <row r="240" spans="2:65" s="11" customFormat="1" ht="22.8" customHeight="1">
      <c r="B240" s="115"/>
      <c r="D240" s="116" t="s">
        <v>73</v>
      </c>
      <c r="E240" s="125" t="s">
        <v>162</v>
      </c>
      <c r="F240" s="125" t="s">
        <v>398</v>
      </c>
      <c r="I240" s="118"/>
      <c r="J240" s="126">
        <f>BK240</f>
        <v>0</v>
      </c>
      <c r="L240" s="115"/>
      <c r="M240" s="120"/>
      <c r="P240" s="121">
        <f>SUM(P241:P276)</f>
        <v>0</v>
      </c>
      <c r="R240" s="121">
        <f>SUM(R241:R276)</f>
        <v>29.160808480000004</v>
      </c>
      <c r="T240" s="122">
        <f>SUM(T241:T276)</f>
        <v>0.17200000000000001</v>
      </c>
      <c r="AR240" s="116" t="s">
        <v>82</v>
      </c>
      <c r="AT240" s="123" t="s">
        <v>73</v>
      </c>
      <c r="AU240" s="123" t="s">
        <v>82</v>
      </c>
      <c r="AY240" s="116" t="s">
        <v>121</v>
      </c>
      <c r="BK240" s="124">
        <f>SUM(BK241:BK276)</f>
        <v>0</v>
      </c>
    </row>
    <row r="241" spans="2:65" s="1" customFormat="1" ht="24.15" customHeight="1">
      <c r="B241" s="30"/>
      <c r="C241" s="127" t="s">
        <v>399</v>
      </c>
      <c r="D241" s="127" t="s">
        <v>123</v>
      </c>
      <c r="E241" s="128" t="s">
        <v>400</v>
      </c>
      <c r="F241" s="129" t="s">
        <v>401</v>
      </c>
      <c r="G241" s="130" t="s">
        <v>181</v>
      </c>
      <c r="H241" s="131">
        <v>3</v>
      </c>
      <c r="I241" s="132"/>
      <c r="J241" s="133">
        <f t="shared" ref="J241:J249" si="10">ROUND(I241*H241,2)</f>
        <v>0</v>
      </c>
      <c r="K241" s="134"/>
      <c r="L241" s="30"/>
      <c r="M241" s="135" t="s">
        <v>1</v>
      </c>
      <c r="N241" s="136" t="s">
        <v>39</v>
      </c>
      <c r="P241" s="137">
        <f t="shared" ref="P241:P249" si="11">O241*H241</f>
        <v>0</v>
      </c>
      <c r="Q241" s="137">
        <v>6.9999999999999999E-4</v>
      </c>
      <c r="R241" s="137">
        <f t="shared" ref="R241:R249" si="12">Q241*H241</f>
        <v>2.0999999999999999E-3</v>
      </c>
      <c r="S241" s="137">
        <v>0</v>
      </c>
      <c r="T241" s="138">
        <f t="shared" ref="T241:T249" si="13">S241*H241</f>
        <v>0</v>
      </c>
      <c r="AR241" s="139" t="s">
        <v>127</v>
      </c>
      <c r="AT241" s="139" t="s">
        <v>123</v>
      </c>
      <c r="AU241" s="139" t="s">
        <v>84</v>
      </c>
      <c r="AY241" s="15" t="s">
        <v>121</v>
      </c>
      <c r="BE241" s="140">
        <f t="shared" ref="BE241:BE249" si="14">IF(N241="základní",J241,0)</f>
        <v>0</v>
      </c>
      <c r="BF241" s="140">
        <f t="shared" ref="BF241:BF249" si="15">IF(N241="snížená",J241,0)</f>
        <v>0</v>
      </c>
      <c r="BG241" s="140">
        <f t="shared" ref="BG241:BG249" si="16">IF(N241="zákl. přenesená",J241,0)</f>
        <v>0</v>
      </c>
      <c r="BH241" s="140">
        <f t="shared" ref="BH241:BH249" si="17">IF(N241="sníž. přenesená",J241,0)</f>
        <v>0</v>
      </c>
      <c r="BI241" s="140">
        <f t="shared" ref="BI241:BI249" si="18">IF(N241="nulová",J241,0)</f>
        <v>0</v>
      </c>
      <c r="BJ241" s="15" t="s">
        <v>82</v>
      </c>
      <c r="BK241" s="140">
        <f t="shared" ref="BK241:BK249" si="19">ROUND(I241*H241,2)</f>
        <v>0</v>
      </c>
      <c r="BL241" s="15" t="s">
        <v>127</v>
      </c>
      <c r="BM241" s="139" t="s">
        <v>402</v>
      </c>
    </row>
    <row r="242" spans="2:65" s="1" customFormat="1" ht="16.5" customHeight="1">
      <c r="B242" s="30"/>
      <c r="C242" s="156" t="s">
        <v>403</v>
      </c>
      <c r="D242" s="156" t="s">
        <v>175</v>
      </c>
      <c r="E242" s="157" t="s">
        <v>404</v>
      </c>
      <c r="F242" s="158" t="s">
        <v>405</v>
      </c>
      <c r="G242" s="159" t="s">
        <v>181</v>
      </c>
      <c r="H242" s="160">
        <v>1</v>
      </c>
      <c r="I242" s="161"/>
      <c r="J242" s="162">
        <f t="shared" si="10"/>
        <v>0</v>
      </c>
      <c r="K242" s="163"/>
      <c r="L242" s="164"/>
      <c r="M242" s="165" t="s">
        <v>1</v>
      </c>
      <c r="N242" s="166" t="s">
        <v>39</v>
      </c>
      <c r="P242" s="137">
        <f t="shared" si="11"/>
        <v>0</v>
      </c>
      <c r="Q242" s="137">
        <v>4.0000000000000001E-3</v>
      </c>
      <c r="R242" s="137">
        <f t="shared" si="12"/>
        <v>4.0000000000000001E-3</v>
      </c>
      <c r="S242" s="137">
        <v>0</v>
      </c>
      <c r="T242" s="138">
        <f t="shared" si="13"/>
        <v>0</v>
      </c>
      <c r="AR242" s="139" t="s">
        <v>157</v>
      </c>
      <c r="AT242" s="139" t="s">
        <v>175</v>
      </c>
      <c r="AU242" s="139" t="s">
        <v>84</v>
      </c>
      <c r="AY242" s="15" t="s">
        <v>121</v>
      </c>
      <c r="BE242" s="140">
        <f t="shared" si="14"/>
        <v>0</v>
      </c>
      <c r="BF242" s="140">
        <f t="shared" si="15"/>
        <v>0</v>
      </c>
      <c r="BG242" s="140">
        <f t="shared" si="16"/>
        <v>0</v>
      </c>
      <c r="BH242" s="140">
        <f t="shared" si="17"/>
        <v>0</v>
      </c>
      <c r="BI242" s="140">
        <f t="shared" si="18"/>
        <v>0</v>
      </c>
      <c r="BJ242" s="15" t="s">
        <v>82</v>
      </c>
      <c r="BK242" s="140">
        <f t="shared" si="19"/>
        <v>0</v>
      </c>
      <c r="BL242" s="15" t="s">
        <v>127</v>
      </c>
      <c r="BM242" s="139" t="s">
        <v>406</v>
      </c>
    </row>
    <row r="243" spans="2:65" s="1" customFormat="1" ht="16.5" customHeight="1">
      <c r="B243" s="30"/>
      <c r="C243" s="156" t="s">
        <v>407</v>
      </c>
      <c r="D243" s="156" t="s">
        <v>175</v>
      </c>
      <c r="E243" s="157" t="s">
        <v>408</v>
      </c>
      <c r="F243" s="158" t="s">
        <v>409</v>
      </c>
      <c r="G243" s="159" t="s">
        <v>181</v>
      </c>
      <c r="H243" s="160">
        <v>1</v>
      </c>
      <c r="I243" s="161"/>
      <c r="J243" s="162">
        <f t="shared" si="10"/>
        <v>0</v>
      </c>
      <c r="K243" s="163"/>
      <c r="L243" s="164"/>
      <c r="M243" s="165" t="s">
        <v>1</v>
      </c>
      <c r="N243" s="166" t="s">
        <v>39</v>
      </c>
      <c r="P243" s="137">
        <f t="shared" si="11"/>
        <v>0</v>
      </c>
      <c r="Q243" s="137">
        <v>5.0000000000000001E-3</v>
      </c>
      <c r="R243" s="137">
        <f t="shared" si="12"/>
        <v>5.0000000000000001E-3</v>
      </c>
      <c r="S243" s="137">
        <v>0</v>
      </c>
      <c r="T243" s="138">
        <f t="shared" si="13"/>
        <v>0</v>
      </c>
      <c r="AR243" s="139" t="s">
        <v>157</v>
      </c>
      <c r="AT243" s="139" t="s">
        <v>175</v>
      </c>
      <c r="AU243" s="139" t="s">
        <v>84</v>
      </c>
      <c r="AY243" s="15" t="s">
        <v>121</v>
      </c>
      <c r="BE243" s="140">
        <f t="shared" si="14"/>
        <v>0</v>
      </c>
      <c r="BF243" s="140">
        <f t="shared" si="15"/>
        <v>0</v>
      </c>
      <c r="BG243" s="140">
        <f t="shared" si="16"/>
        <v>0</v>
      </c>
      <c r="BH243" s="140">
        <f t="shared" si="17"/>
        <v>0</v>
      </c>
      <c r="BI243" s="140">
        <f t="shared" si="18"/>
        <v>0</v>
      </c>
      <c r="BJ243" s="15" t="s">
        <v>82</v>
      </c>
      <c r="BK243" s="140">
        <f t="shared" si="19"/>
        <v>0</v>
      </c>
      <c r="BL243" s="15" t="s">
        <v>127</v>
      </c>
      <c r="BM243" s="139" t="s">
        <v>410</v>
      </c>
    </row>
    <row r="244" spans="2:65" s="1" customFormat="1" ht="24.15" customHeight="1">
      <c r="B244" s="30"/>
      <c r="C244" s="156" t="s">
        <v>411</v>
      </c>
      <c r="D244" s="156" t="s">
        <v>175</v>
      </c>
      <c r="E244" s="157" t="s">
        <v>412</v>
      </c>
      <c r="F244" s="158" t="s">
        <v>413</v>
      </c>
      <c r="G244" s="159" t="s">
        <v>181</v>
      </c>
      <c r="H244" s="160">
        <v>1</v>
      </c>
      <c r="I244" s="161"/>
      <c r="J244" s="162">
        <f t="shared" si="10"/>
        <v>0</v>
      </c>
      <c r="K244" s="163"/>
      <c r="L244" s="164"/>
      <c r="M244" s="165" t="s">
        <v>1</v>
      </c>
      <c r="N244" s="166" t="s">
        <v>39</v>
      </c>
      <c r="P244" s="137">
        <f t="shared" si="11"/>
        <v>0</v>
      </c>
      <c r="Q244" s="137">
        <v>3.5000000000000001E-3</v>
      </c>
      <c r="R244" s="137">
        <f t="shared" si="12"/>
        <v>3.5000000000000001E-3</v>
      </c>
      <c r="S244" s="137">
        <v>0</v>
      </c>
      <c r="T244" s="138">
        <f t="shared" si="13"/>
        <v>0</v>
      </c>
      <c r="AR244" s="139" t="s">
        <v>157</v>
      </c>
      <c r="AT244" s="139" t="s">
        <v>175</v>
      </c>
      <c r="AU244" s="139" t="s">
        <v>84</v>
      </c>
      <c r="AY244" s="15" t="s">
        <v>121</v>
      </c>
      <c r="BE244" s="140">
        <f t="shared" si="14"/>
        <v>0</v>
      </c>
      <c r="BF244" s="140">
        <f t="shared" si="15"/>
        <v>0</v>
      </c>
      <c r="BG244" s="140">
        <f t="shared" si="16"/>
        <v>0</v>
      </c>
      <c r="BH244" s="140">
        <f t="shared" si="17"/>
        <v>0</v>
      </c>
      <c r="BI244" s="140">
        <f t="shared" si="18"/>
        <v>0</v>
      </c>
      <c r="BJ244" s="15" t="s">
        <v>82</v>
      </c>
      <c r="BK244" s="140">
        <f t="shared" si="19"/>
        <v>0</v>
      </c>
      <c r="BL244" s="15" t="s">
        <v>127</v>
      </c>
      <c r="BM244" s="139" t="s">
        <v>414</v>
      </c>
    </row>
    <row r="245" spans="2:65" s="1" customFormat="1" ht="24.15" customHeight="1">
      <c r="B245" s="30"/>
      <c r="C245" s="127" t="s">
        <v>415</v>
      </c>
      <c r="D245" s="127" t="s">
        <v>123</v>
      </c>
      <c r="E245" s="128" t="s">
        <v>416</v>
      </c>
      <c r="F245" s="129" t="s">
        <v>417</v>
      </c>
      <c r="G245" s="130" t="s">
        <v>181</v>
      </c>
      <c r="H245" s="131">
        <v>3</v>
      </c>
      <c r="I245" s="132"/>
      <c r="J245" s="133">
        <f t="shared" si="10"/>
        <v>0</v>
      </c>
      <c r="K245" s="134"/>
      <c r="L245" s="30"/>
      <c r="M245" s="135" t="s">
        <v>1</v>
      </c>
      <c r="N245" s="136" t="s">
        <v>39</v>
      </c>
      <c r="P245" s="137">
        <f t="shared" si="11"/>
        <v>0</v>
      </c>
      <c r="Q245" s="137">
        <v>0.11241</v>
      </c>
      <c r="R245" s="137">
        <f t="shared" si="12"/>
        <v>0.33722999999999997</v>
      </c>
      <c r="S245" s="137">
        <v>0</v>
      </c>
      <c r="T245" s="138">
        <f t="shared" si="13"/>
        <v>0</v>
      </c>
      <c r="AR245" s="139" t="s">
        <v>127</v>
      </c>
      <c r="AT245" s="139" t="s">
        <v>123</v>
      </c>
      <c r="AU245" s="139" t="s">
        <v>84</v>
      </c>
      <c r="AY245" s="15" t="s">
        <v>121</v>
      </c>
      <c r="BE245" s="140">
        <f t="shared" si="14"/>
        <v>0</v>
      </c>
      <c r="BF245" s="140">
        <f t="shared" si="15"/>
        <v>0</v>
      </c>
      <c r="BG245" s="140">
        <f t="shared" si="16"/>
        <v>0</v>
      </c>
      <c r="BH245" s="140">
        <f t="shared" si="17"/>
        <v>0</v>
      </c>
      <c r="BI245" s="140">
        <f t="shared" si="18"/>
        <v>0</v>
      </c>
      <c r="BJ245" s="15" t="s">
        <v>82</v>
      </c>
      <c r="BK245" s="140">
        <f t="shared" si="19"/>
        <v>0</v>
      </c>
      <c r="BL245" s="15" t="s">
        <v>127</v>
      </c>
      <c r="BM245" s="139" t="s">
        <v>418</v>
      </c>
    </row>
    <row r="246" spans="2:65" s="1" customFormat="1" ht="21.75" customHeight="1">
      <c r="B246" s="30"/>
      <c r="C246" s="156" t="s">
        <v>419</v>
      </c>
      <c r="D246" s="156" t="s">
        <v>175</v>
      </c>
      <c r="E246" s="157" t="s">
        <v>420</v>
      </c>
      <c r="F246" s="158" t="s">
        <v>421</v>
      </c>
      <c r="G246" s="159" t="s">
        <v>181</v>
      </c>
      <c r="H246" s="160">
        <v>3</v>
      </c>
      <c r="I246" s="161"/>
      <c r="J246" s="162">
        <f t="shared" si="10"/>
        <v>0</v>
      </c>
      <c r="K246" s="163"/>
      <c r="L246" s="164"/>
      <c r="M246" s="165" t="s">
        <v>1</v>
      </c>
      <c r="N246" s="166" t="s">
        <v>39</v>
      </c>
      <c r="P246" s="137">
        <f t="shared" si="11"/>
        <v>0</v>
      </c>
      <c r="Q246" s="137">
        <v>6.1000000000000004E-3</v>
      </c>
      <c r="R246" s="137">
        <f t="shared" si="12"/>
        <v>1.83E-2</v>
      </c>
      <c r="S246" s="137">
        <v>0</v>
      </c>
      <c r="T246" s="138">
        <f t="shared" si="13"/>
        <v>0</v>
      </c>
      <c r="AR246" s="139" t="s">
        <v>157</v>
      </c>
      <c r="AT246" s="139" t="s">
        <v>175</v>
      </c>
      <c r="AU246" s="139" t="s">
        <v>84</v>
      </c>
      <c r="AY246" s="15" t="s">
        <v>121</v>
      </c>
      <c r="BE246" s="140">
        <f t="shared" si="14"/>
        <v>0</v>
      </c>
      <c r="BF246" s="140">
        <f t="shared" si="15"/>
        <v>0</v>
      </c>
      <c r="BG246" s="140">
        <f t="shared" si="16"/>
        <v>0</v>
      </c>
      <c r="BH246" s="140">
        <f t="shared" si="17"/>
        <v>0</v>
      </c>
      <c r="BI246" s="140">
        <f t="shared" si="18"/>
        <v>0</v>
      </c>
      <c r="BJ246" s="15" t="s">
        <v>82</v>
      </c>
      <c r="BK246" s="140">
        <f t="shared" si="19"/>
        <v>0</v>
      </c>
      <c r="BL246" s="15" t="s">
        <v>127</v>
      </c>
      <c r="BM246" s="139" t="s">
        <v>422</v>
      </c>
    </row>
    <row r="247" spans="2:65" s="1" customFormat="1" ht="16.5" customHeight="1">
      <c r="B247" s="30"/>
      <c r="C247" s="156" t="s">
        <v>423</v>
      </c>
      <c r="D247" s="156" t="s">
        <v>175</v>
      </c>
      <c r="E247" s="157" t="s">
        <v>424</v>
      </c>
      <c r="F247" s="158" t="s">
        <v>425</v>
      </c>
      <c r="G247" s="159" t="s">
        <v>181</v>
      </c>
      <c r="H247" s="160">
        <v>3</v>
      </c>
      <c r="I247" s="161"/>
      <c r="J247" s="162">
        <f t="shared" si="10"/>
        <v>0</v>
      </c>
      <c r="K247" s="163"/>
      <c r="L247" s="164"/>
      <c r="M247" s="165" t="s">
        <v>1</v>
      </c>
      <c r="N247" s="166" t="s">
        <v>39</v>
      </c>
      <c r="P247" s="137">
        <f t="shared" si="11"/>
        <v>0</v>
      </c>
      <c r="Q247" s="137">
        <v>3.0000000000000001E-3</v>
      </c>
      <c r="R247" s="137">
        <f t="shared" si="12"/>
        <v>9.0000000000000011E-3</v>
      </c>
      <c r="S247" s="137">
        <v>0</v>
      </c>
      <c r="T247" s="138">
        <f t="shared" si="13"/>
        <v>0</v>
      </c>
      <c r="AR247" s="139" t="s">
        <v>157</v>
      </c>
      <c r="AT247" s="139" t="s">
        <v>175</v>
      </c>
      <c r="AU247" s="139" t="s">
        <v>84</v>
      </c>
      <c r="AY247" s="15" t="s">
        <v>121</v>
      </c>
      <c r="BE247" s="140">
        <f t="shared" si="14"/>
        <v>0</v>
      </c>
      <c r="BF247" s="140">
        <f t="shared" si="15"/>
        <v>0</v>
      </c>
      <c r="BG247" s="140">
        <f t="shared" si="16"/>
        <v>0</v>
      </c>
      <c r="BH247" s="140">
        <f t="shared" si="17"/>
        <v>0</v>
      </c>
      <c r="BI247" s="140">
        <f t="shared" si="18"/>
        <v>0</v>
      </c>
      <c r="BJ247" s="15" t="s">
        <v>82</v>
      </c>
      <c r="BK247" s="140">
        <f t="shared" si="19"/>
        <v>0</v>
      </c>
      <c r="BL247" s="15" t="s">
        <v>127</v>
      </c>
      <c r="BM247" s="139" t="s">
        <v>426</v>
      </c>
    </row>
    <row r="248" spans="2:65" s="1" customFormat="1" ht="16.5" customHeight="1">
      <c r="B248" s="30"/>
      <c r="C248" s="156" t="s">
        <v>427</v>
      </c>
      <c r="D248" s="156" t="s">
        <v>175</v>
      </c>
      <c r="E248" s="157" t="s">
        <v>428</v>
      </c>
      <c r="F248" s="158" t="s">
        <v>429</v>
      </c>
      <c r="G248" s="159" t="s">
        <v>181</v>
      </c>
      <c r="H248" s="160">
        <v>3</v>
      </c>
      <c r="I248" s="161"/>
      <c r="J248" s="162">
        <f t="shared" si="10"/>
        <v>0</v>
      </c>
      <c r="K248" s="163"/>
      <c r="L248" s="164"/>
      <c r="M248" s="165" t="s">
        <v>1</v>
      </c>
      <c r="N248" s="166" t="s">
        <v>39</v>
      </c>
      <c r="P248" s="137">
        <f t="shared" si="11"/>
        <v>0</v>
      </c>
      <c r="Q248" s="137">
        <v>1E-4</v>
      </c>
      <c r="R248" s="137">
        <f t="shared" si="12"/>
        <v>3.0000000000000003E-4</v>
      </c>
      <c r="S248" s="137">
        <v>0</v>
      </c>
      <c r="T248" s="138">
        <f t="shared" si="13"/>
        <v>0</v>
      </c>
      <c r="AR248" s="139" t="s">
        <v>157</v>
      </c>
      <c r="AT248" s="139" t="s">
        <v>175</v>
      </c>
      <c r="AU248" s="139" t="s">
        <v>84</v>
      </c>
      <c r="AY248" s="15" t="s">
        <v>121</v>
      </c>
      <c r="BE248" s="140">
        <f t="shared" si="14"/>
        <v>0</v>
      </c>
      <c r="BF248" s="140">
        <f t="shared" si="15"/>
        <v>0</v>
      </c>
      <c r="BG248" s="140">
        <f t="shared" si="16"/>
        <v>0</v>
      </c>
      <c r="BH248" s="140">
        <f t="shared" si="17"/>
        <v>0</v>
      </c>
      <c r="BI248" s="140">
        <f t="shared" si="18"/>
        <v>0</v>
      </c>
      <c r="BJ248" s="15" t="s">
        <v>82</v>
      </c>
      <c r="BK248" s="140">
        <f t="shared" si="19"/>
        <v>0</v>
      </c>
      <c r="BL248" s="15" t="s">
        <v>127</v>
      </c>
      <c r="BM248" s="139" t="s">
        <v>430</v>
      </c>
    </row>
    <row r="249" spans="2:65" s="1" customFormat="1" ht="21.75" customHeight="1">
      <c r="B249" s="30"/>
      <c r="C249" s="156" t="s">
        <v>431</v>
      </c>
      <c r="D249" s="156" t="s">
        <v>175</v>
      </c>
      <c r="E249" s="157" t="s">
        <v>432</v>
      </c>
      <c r="F249" s="158" t="s">
        <v>433</v>
      </c>
      <c r="G249" s="159" t="s">
        <v>181</v>
      </c>
      <c r="H249" s="160">
        <v>6</v>
      </c>
      <c r="I249" s="161"/>
      <c r="J249" s="162">
        <f t="shared" si="10"/>
        <v>0</v>
      </c>
      <c r="K249" s="163"/>
      <c r="L249" s="164"/>
      <c r="M249" s="165" t="s">
        <v>1</v>
      </c>
      <c r="N249" s="166" t="s">
        <v>39</v>
      </c>
      <c r="P249" s="137">
        <f t="shared" si="11"/>
        <v>0</v>
      </c>
      <c r="Q249" s="137">
        <v>3.5E-4</v>
      </c>
      <c r="R249" s="137">
        <f t="shared" si="12"/>
        <v>2.0999999999999999E-3</v>
      </c>
      <c r="S249" s="137">
        <v>0</v>
      </c>
      <c r="T249" s="138">
        <f t="shared" si="13"/>
        <v>0</v>
      </c>
      <c r="AR249" s="139" t="s">
        <v>157</v>
      </c>
      <c r="AT249" s="139" t="s">
        <v>175</v>
      </c>
      <c r="AU249" s="139" t="s">
        <v>84</v>
      </c>
      <c r="AY249" s="15" t="s">
        <v>121</v>
      </c>
      <c r="BE249" s="140">
        <f t="shared" si="14"/>
        <v>0</v>
      </c>
      <c r="BF249" s="140">
        <f t="shared" si="15"/>
        <v>0</v>
      </c>
      <c r="BG249" s="140">
        <f t="shared" si="16"/>
        <v>0</v>
      </c>
      <c r="BH249" s="140">
        <f t="shared" si="17"/>
        <v>0</v>
      </c>
      <c r="BI249" s="140">
        <f t="shared" si="18"/>
        <v>0</v>
      </c>
      <c r="BJ249" s="15" t="s">
        <v>82</v>
      </c>
      <c r="BK249" s="140">
        <f t="shared" si="19"/>
        <v>0</v>
      </c>
      <c r="BL249" s="15" t="s">
        <v>127</v>
      </c>
      <c r="BM249" s="139" t="s">
        <v>434</v>
      </c>
    </row>
    <row r="250" spans="2:65" s="12" customFormat="1" ht="10.199999999999999">
      <c r="B250" s="141"/>
      <c r="D250" s="142" t="s">
        <v>132</v>
      </c>
      <c r="E250" s="143" t="s">
        <v>1</v>
      </c>
      <c r="F250" s="144" t="s">
        <v>435</v>
      </c>
      <c r="H250" s="145">
        <v>6</v>
      </c>
      <c r="I250" s="146"/>
      <c r="L250" s="141"/>
      <c r="M250" s="147"/>
      <c r="T250" s="148"/>
      <c r="AT250" s="143" t="s">
        <v>132</v>
      </c>
      <c r="AU250" s="143" t="s">
        <v>84</v>
      </c>
      <c r="AV250" s="12" t="s">
        <v>84</v>
      </c>
      <c r="AW250" s="12" t="s">
        <v>31</v>
      </c>
      <c r="AX250" s="12" t="s">
        <v>82</v>
      </c>
      <c r="AY250" s="143" t="s">
        <v>121</v>
      </c>
    </row>
    <row r="251" spans="2:65" s="1" customFormat="1" ht="33" customHeight="1">
      <c r="B251" s="30"/>
      <c r="C251" s="127" t="s">
        <v>436</v>
      </c>
      <c r="D251" s="127" t="s">
        <v>123</v>
      </c>
      <c r="E251" s="128" t="s">
        <v>437</v>
      </c>
      <c r="F251" s="129" t="s">
        <v>438</v>
      </c>
      <c r="G251" s="130" t="s">
        <v>126</v>
      </c>
      <c r="H251" s="131">
        <v>10.638</v>
      </c>
      <c r="I251" s="132"/>
      <c r="J251" s="133">
        <f>ROUND(I251*H251,2)</f>
        <v>0</v>
      </c>
      <c r="K251" s="134"/>
      <c r="L251" s="30"/>
      <c r="M251" s="135" t="s">
        <v>1</v>
      </c>
      <c r="N251" s="136" t="s">
        <v>39</v>
      </c>
      <c r="P251" s="137">
        <f>O251*H251</f>
        <v>0</v>
      </c>
      <c r="Q251" s="137">
        <v>1.4499999999999999E-3</v>
      </c>
      <c r="R251" s="137">
        <f>Q251*H251</f>
        <v>1.5425099999999999E-2</v>
      </c>
      <c r="S251" s="137">
        <v>0</v>
      </c>
      <c r="T251" s="138">
        <f>S251*H251</f>
        <v>0</v>
      </c>
      <c r="AR251" s="139" t="s">
        <v>127</v>
      </c>
      <c r="AT251" s="139" t="s">
        <v>123</v>
      </c>
      <c r="AU251" s="139" t="s">
        <v>84</v>
      </c>
      <c r="AY251" s="15" t="s">
        <v>121</v>
      </c>
      <c r="BE251" s="140">
        <f>IF(N251="základní",J251,0)</f>
        <v>0</v>
      </c>
      <c r="BF251" s="140">
        <f>IF(N251="snížená",J251,0)</f>
        <v>0</v>
      </c>
      <c r="BG251" s="140">
        <f>IF(N251="zákl. přenesená",J251,0)</f>
        <v>0</v>
      </c>
      <c r="BH251" s="140">
        <f>IF(N251="sníž. přenesená",J251,0)</f>
        <v>0</v>
      </c>
      <c r="BI251" s="140">
        <f>IF(N251="nulová",J251,0)</f>
        <v>0</v>
      </c>
      <c r="BJ251" s="15" t="s">
        <v>82</v>
      </c>
      <c r="BK251" s="140">
        <f>ROUND(I251*H251,2)</f>
        <v>0</v>
      </c>
      <c r="BL251" s="15" t="s">
        <v>127</v>
      </c>
      <c r="BM251" s="139" t="s">
        <v>439</v>
      </c>
    </row>
    <row r="252" spans="2:65" s="12" customFormat="1" ht="10.199999999999999">
      <c r="B252" s="141"/>
      <c r="D252" s="142" t="s">
        <v>132</v>
      </c>
      <c r="E252" s="143" t="s">
        <v>1</v>
      </c>
      <c r="F252" s="144" t="s">
        <v>440</v>
      </c>
      <c r="H252" s="145">
        <v>1.488</v>
      </c>
      <c r="I252" s="146"/>
      <c r="L252" s="141"/>
      <c r="M252" s="147"/>
      <c r="T252" s="148"/>
      <c r="AT252" s="143" t="s">
        <v>132</v>
      </c>
      <c r="AU252" s="143" t="s">
        <v>84</v>
      </c>
      <c r="AV252" s="12" t="s">
        <v>84</v>
      </c>
      <c r="AW252" s="12" t="s">
        <v>31</v>
      </c>
      <c r="AX252" s="12" t="s">
        <v>74</v>
      </c>
      <c r="AY252" s="143" t="s">
        <v>121</v>
      </c>
    </row>
    <row r="253" spans="2:65" s="12" customFormat="1" ht="10.199999999999999">
      <c r="B253" s="141"/>
      <c r="D253" s="142" t="s">
        <v>132</v>
      </c>
      <c r="E253" s="143" t="s">
        <v>1</v>
      </c>
      <c r="F253" s="144" t="s">
        <v>441</v>
      </c>
      <c r="H253" s="145">
        <v>9.15</v>
      </c>
      <c r="I253" s="146"/>
      <c r="L253" s="141"/>
      <c r="M253" s="147"/>
      <c r="T253" s="148"/>
      <c r="AT253" s="143" t="s">
        <v>132</v>
      </c>
      <c r="AU253" s="143" t="s">
        <v>84</v>
      </c>
      <c r="AV253" s="12" t="s">
        <v>84</v>
      </c>
      <c r="AW253" s="12" t="s">
        <v>31</v>
      </c>
      <c r="AX253" s="12" t="s">
        <v>74</v>
      </c>
      <c r="AY253" s="143" t="s">
        <v>121</v>
      </c>
    </row>
    <row r="254" spans="2:65" s="13" customFormat="1" ht="10.199999999999999">
      <c r="B254" s="149"/>
      <c r="D254" s="142" t="s">
        <v>132</v>
      </c>
      <c r="E254" s="150" t="s">
        <v>1</v>
      </c>
      <c r="F254" s="151" t="s">
        <v>168</v>
      </c>
      <c r="H254" s="152">
        <v>10.638</v>
      </c>
      <c r="I254" s="153"/>
      <c r="L254" s="149"/>
      <c r="M254" s="154"/>
      <c r="T254" s="155"/>
      <c r="AT254" s="150" t="s">
        <v>132</v>
      </c>
      <c r="AU254" s="150" t="s">
        <v>84</v>
      </c>
      <c r="AV254" s="13" t="s">
        <v>127</v>
      </c>
      <c r="AW254" s="13" t="s">
        <v>31</v>
      </c>
      <c r="AX254" s="13" t="s">
        <v>82</v>
      </c>
      <c r="AY254" s="150" t="s">
        <v>121</v>
      </c>
    </row>
    <row r="255" spans="2:65" s="1" customFormat="1" ht="24.15" customHeight="1">
      <c r="B255" s="30"/>
      <c r="C255" s="127" t="s">
        <v>442</v>
      </c>
      <c r="D255" s="127" t="s">
        <v>123</v>
      </c>
      <c r="E255" s="128" t="s">
        <v>443</v>
      </c>
      <c r="F255" s="129" t="s">
        <v>444</v>
      </c>
      <c r="G255" s="130" t="s">
        <v>160</v>
      </c>
      <c r="H255" s="131">
        <v>7.3</v>
      </c>
      <c r="I255" s="132"/>
      <c r="J255" s="133">
        <f>ROUND(I255*H255,2)</f>
        <v>0</v>
      </c>
      <c r="K255" s="134"/>
      <c r="L255" s="30"/>
      <c r="M255" s="135" t="s">
        <v>1</v>
      </c>
      <c r="N255" s="136" t="s">
        <v>39</v>
      </c>
      <c r="P255" s="137">
        <f>O255*H255</f>
        <v>0</v>
      </c>
      <c r="Q255" s="137">
        <v>1.3999999999999999E-4</v>
      </c>
      <c r="R255" s="137">
        <f>Q255*H255</f>
        <v>1.0219999999999999E-3</v>
      </c>
      <c r="S255" s="137">
        <v>0</v>
      </c>
      <c r="T255" s="138">
        <f>S255*H255</f>
        <v>0</v>
      </c>
      <c r="AR255" s="139" t="s">
        <v>127</v>
      </c>
      <c r="AT255" s="139" t="s">
        <v>123</v>
      </c>
      <c r="AU255" s="139" t="s">
        <v>84</v>
      </c>
      <c r="AY255" s="15" t="s">
        <v>121</v>
      </c>
      <c r="BE255" s="140">
        <f>IF(N255="základní",J255,0)</f>
        <v>0</v>
      </c>
      <c r="BF255" s="140">
        <f>IF(N255="snížená",J255,0)</f>
        <v>0</v>
      </c>
      <c r="BG255" s="140">
        <f>IF(N255="zákl. přenesená",J255,0)</f>
        <v>0</v>
      </c>
      <c r="BH255" s="140">
        <f>IF(N255="sníž. přenesená",J255,0)</f>
        <v>0</v>
      </c>
      <c r="BI255" s="140">
        <f>IF(N255="nulová",J255,0)</f>
        <v>0</v>
      </c>
      <c r="BJ255" s="15" t="s">
        <v>82</v>
      </c>
      <c r="BK255" s="140">
        <f>ROUND(I255*H255,2)</f>
        <v>0</v>
      </c>
      <c r="BL255" s="15" t="s">
        <v>127</v>
      </c>
      <c r="BM255" s="139" t="s">
        <v>445</v>
      </c>
    </row>
    <row r="256" spans="2:65" s="1" customFormat="1" ht="37.799999999999997" customHeight="1">
      <c r="B256" s="30"/>
      <c r="C256" s="127" t="s">
        <v>446</v>
      </c>
      <c r="D256" s="127" t="s">
        <v>123</v>
      </c>
      <c r="E256" s="128" t="s">
        <v>447</v>
      </c>
      <c r="F256" s="129" t="s">
        <v>448</v>
      </c>
      <c r="G256" s="130" t="s">
        <v>126</v>
      </c>
      <c r="H256" s="131">
        <v>10.638</v>
      </c>
      <c r="I256" s="132"/>
      <c r="J256" s="133">
        <f>ROUND(I256*H256,2)</f>
        <v>0</v>
      </c>
      <c r="K256" s="134"/>
      <c r="L256" s="30"/>
      <c r="M256" s="135" t="s">
        <v>1</v>
      </c>
      <c r="N256" s="136" t="s">
        <v>39</v>
      </c>
      <c r="P256" s="137">
        <f>O256*H256</f>
        <v>0</v>
      </c>
      <c r="Q256" s="137">
        <v>1.0000000000000001E-5</v>
      </c>
      <c r="R256" s="137">
        <f>Q256*H256</f>
        <v>1.0638000000000001E-4</v>
      </c>
      <c r="S256" s="137">
        <v>0</v>
      </c>
      <c r="T256" s="138">
        <f>S256*H256</f>
        <v>0</v>
      </c>
      <c r="AR256" s="139" t="s">
        <v>127</v>
      </c>
      <c r="AT256" s="139" t="s">
        <v>123</v>
      </c>
      <c r="AU256" s="139" t="s">
        <v>84</v>
      </c>
      <c r="AY256" s="15" t="s">
        <v>121</v>
      </c>
      <c r="BE256" s="140">
        <f>IF(N256="základní",J256,0)</f>
        <v>0</v>
      </c>
      <c r="BF256" s="140">
        <f>IF(N256="snížená",J256,0)</f>
        <v>0</v>
      </c>
      <c r="BG256" s="140">
        <f>IF(N256="zákl. přenesená",J256,0)</f>
        <v>0</v>
      </c>
      <c r="BH256" s="140">
        <f>IF(N256="sníž. přenesená",J256,0)</f>
        <v>0</v>
      </c>
      <c r="BI256" s="140">
        <f>IF(N256="nulová",J256,0)</f>
        <v>0</v>
      </c>
      <c r="BJ256" s="15" t="s">
        <v>82</v>
      </c>
      <c r="BK256" s="140">
        <f>ROUND(I256*H256,2)</f>
        <v>0</v>
      </c>
      <c r="BL256" s="15" t="s">
        <v>127</v>
      </c>
      <c r="BM256" s="139" t="s">
        <v>449</v>
      </c>
    </row>
    <row r="257" spans="2:65" s="1" customFormat="1" ht="49.05" customHeight="1">
      <c r="B257" s="30"/>
      <c r="C257" s="127" t="s">
        <v>450</v>
      </c>
      <c r="D257" s="127" t="s">
        <v>123</v>
      </c>
      <c r="E257" s="128" t="s">
        <v>451</v>
      </c>
      <c r="F257" s="129" t="s">
        <v>452</v>
      </c>
      <c r="G257" s="130" t="s">
        <v>160</v>
      </c>
      <c r="H257" s="131">
        <v>111.9</v>
      </c>
      <c r="I257" s="132"/>
      <c r="J257" s="133">
        <f>ROUND(I257*H257,2)</f>
        <v>0</v>
      </c>
      <c r="K257" s="134"/>
      <c r="L257" s="30"/>
      <c r="M257" s="135" t="s">
        <v>1</v>
      </c>
      <c r="N257" s="136" t="s">
        <v>39</v>
      </c>
      <c r="P257" s="137">
        <f>O257*H257</f>
        <v>0</v>
      </c>
      <c r="Q257" s="137">
        <v>0.15540000000000001</v>
      </c>
      <c r="R257" s="137">
        <f>Q257*H257</f>
        <v>17.389260000000004</v>
      </c>
      <c r="S257" s="137">
        <v>0</v>
      </c>
      <c r="T257" s="138">
        <f>S257*H257</f>
        <v>0</v>
      </c>
      <c r="AR257" s="139" t="s">
        <v>127</v>
      </c>
      <c r="AT257" s="139" t="s">
        <v>123</v>
      </c>
      <c r="AU257" s="139" t="s">
        <v>84</v>
      </c>
      <c r="AY257" s="15" t="s">
        <v>121</v>
      </c>
      <c r="BE257" s="140">
        <f>IF(N257="základní",J257,0)</f>
        <v>0</v>
      </c>
      <c r="BF257" s="140">
        <f>IF(N257="snížená",J257,0)</f>
        <v>0</v>
      </c>
      <c r="BG257" s="140">
        <f>IF(N257="zákl. přenesená",J257,0)</f>
        <v>0</v>
      </c>
      <c r="BH257" s="140">
        <f>IF(N257="sníž. přenesená",J257,0)</f>
        <v>0</v>
      </c>
      <c r="BI257" s="140">
        <f>IF(N257="nulová",J257,0)</f>
        <v>0</v>
      </c>
      <c r="BJ257" s="15" t="s">
        <v>82</v>
      </c>
      <c r="BK257" s="140">
        <f>ROUND(I257*H257,2)</f>
        <v>0</v>
      </c>
      <c r="BL257" s="15" t="s">
        <v>127</v>
      </c>
      <c r="BM257" s="139" t="s">
        <v>453</v>
      </c>
    </row>
    <row r="258" spans="2:65" s="12" customFormat="1" ht="10.199999999999999">
      <c r="B258" s="141"/>
      <c r="D258" s="142" t="s">
        <v>132</v>
      </c>
      <c r="E258" s="143" t="s">
        <v>1</v>
      </c>
      <c r="F258" s="144" t="s">
        <v>454</v>
      </c>
      <c r="H258" s="145">
        <v>111.9</v>
      </c>
      <c r="I258" s="146"/>
      <c r="L258" s="141"/>
      <c r="M258" s="147"/>
      <c r="T258" s="148"/>
      <c r="AT258" s="143" t="s">
        <v>132</v>
      </c>
      <c r="AU258" s="143" t="s">
        <v>84</v>
      </c>
      <c r="AV258" s="12" t="s">
        <v>84</v>
      </c>
      <c r="AW258" s="12" t="s">
        <v>31</v>
      </c>
      <c r="AX258" s="12" t="s">
        <v>82</v>
      </c>
      <c r="AY258" s="143" t="s">
        <v>121</v>
      </c>
    </row>
    <row r="259" spans="2:65" s="1" customFormat="1" ht="16.5" customHeight="1">
      <c r="B259" s="30"/>
      <c r="C259" s="156" t="s">
        <v>455</v>
      </c>
      <c r="D259" s="156" t="s">
        <v>175</v>
      </c>
      <c r="E259" s="157" t="s">
        <v>456</v>
      </c>
      <c r="F259" s="158" t="s">
        <v>457</v>
      </c>
      <c r="G259" s="159" t="s">
        <v>160</v>
      </c>
      <c r="H259" s="160">
        <v>96.5</v>
      </c>
      <c r="I259" s="161"/>
      <c r="J259" s="162">
        <f>ROUND(I259*H259,2)</f>
        <v>0</v>
      </c>
      <c r="K259" s="163"/>
      <c r="L259" s="164"/>
      <c r="M259" s="165" t="s">
        <v>1</v>
      </c>
      <c r="N259" s="166" t="s">
        <v>39</v>
      </c>
      <c r="P259" s="137">
        <f>O259*H259</f>
        <v>0</v>
      </c>
      <c r="Q259" s="137">
        <v>0.08</v>
      </c>
      <c r="R259" s="137">
        <f>Q259*H259</f>
        <v>7.72</v>
      </c>
      <c r="S259" s="137">
        <v>0</v>
      </c>
      <c r="T259" s="138">
        <f>S259*H259</f>
        <v>0</v>
      </c>
      <c r="AR259" s="139" t="s">
        <v>157</v>
      </c>
      <c r="AT259" s="139" t="s">
        <v>175</v>
      </c>
      <c r="AU259" s="139" t="s">
        <v>84</v>
      </c>
      <c r="AY259" s="15" t="s">
        <v>121</v>
      </c>
      <c r="BE259" s="140">
        <f>IF(N259="základní",J259,0)</f>
        <v>0</v>
      </c>
      <c r="BF259" s="140">
        <f>IF(N259="snížená",J259,0)</f>
        <v>0</v>
      </c>
      <c r="BG259" s="140">
        <f>IF(N259="zákl. přenesená",J259,0)</f>
        <v>0</v>
      </c>
      <c r="BH259" s="140">
        <f>IF(N259="sníž. přenesená",J259,0)</f>
        <v>0</v>
      </c>
      <c r="BI259" s="140">
        <f>IF(N259="nulová",J259,0)</f>
        <v>0</v>
      </c>
      <c r="BJ259" s="15" t="s">
        <v>82</v>
      </c>
      <c r="BK259" s="140">
        <f>ROUND(I259*H259,2)</f>
        <v>0</v>
      </c>
      <c r="BL259" s="15" t="s">
        <v>127</v>
      </c>
      <c r="BM259" s="139" t="s">
        <v>458</v>
      </c>
    </row>
    <row r="260" spans="2:65" s="12" customFormat="1" ht="10.199999999999999">
      <c r="B260" s="141"/>
      <c r="D260" s="142" t="s">
        <v>132</v>
      </c>
      <c r="E260" s="143" t="s">
        <v>1</v>
      </c>
      <c r="F260" s="144" t="s">
        <v>459</v>
      </c>
      <c r="H260" s="145">
        <v>96.5</v>
      </c>
      <c r="I260" s="146"/>
      <c r="L260" s="141"/>
      <c r="M260" s="147"/>
      <c r="T260" s="148"/>
      <c r="AT260" s="143" t="s">
        <v>132</v>
      </c>
      <c r="AU260" s="143" t="s">
        <v>84</v>
      </c>
      <c r="AV260" s="12" t="s">
        <v>84</v>
      </c>
      <c r="AW260" s="12" t="s">
        <v>31</v>
      </c>
      <c r="AX260" s="12" t="s">
        <v>82</v>
      </c>
      <c r="AY260" s="143" t="s">
        <v>121</v>
      </c>
    </row>
    <row r="261" spans="2:65" s="1" customFormat="1" ht="16.5" customHeight="1">
      <c r="B261" s="30"/>
      <c r="C261" s="156" t="s">
        <v>460</v>
      </c>
      <c r="D261" s="156" t="s">
        <v>175</v>
      </c>
      <c r="E261" s="157" t="s">
        <v>461</v>
      </c>
      <c r="F261" s="158" t="s">
        <v>462</v>
      </c>
      <c r="G261" s="159" t="s">
        <v>160</v>
      </c>
      <c r="H261" s="160">
        <v>15.4</v>
      </c>
      <c r="I261" s="161"/>
      <c r="J261" s="162">
        <f>ROUND(I261*H261,2)</f>
        <v>0</v>
      </c>
      <c r="K261" s="163"/>
      <c r="L261" s="164"/>
      <c r="M261" s="165" t="s">
        <v>1</v>
      </c>
      <c r="N261" s="166" t="s">
        <v>39</v>
      </c>
      <c r="P261" s="137">
        <f>O261*H261</f>
        <v>0</v>
      </c>
      <c r="Q261" s="137">
        <v>5.5E-2</v>
      </c>
      <c r="R261" s="137">
        <f>Q261*H261</f>
        <v>0.84699999999999998</v>
      </c>
      <c r="S261" s="137">
        <v>0</v>
      </c>
      <c r="T261" s="138">
        <f>S261*H261</f>
        <v>0</v>
      </c>
      <c r="AR261" s="139" t="s">
        <v>157</v>
      </c>
      <c r="AT261" s="139" t="s">
        <v>175</v>
      </c>
      <c r="AU261" s="139" t="s">
        <v>84</v>
      </c>
      <c r="AY261" s="15" t="s">
        <v>121</v>
      </c>
      <c r="BE261" s="140">
        <f>IF(N261="základní",J261,0)</f>
        <v>0</v>
      </c>
      <c r="BF261" s="140">
        <f>IF(N261="snížená",J261,0)</f>
        <v>0</v>
      </c>
      <c r="BG261" s="140">
        <f>IF(N261="zákl. přenesená",J261,0)</f>
        <v>0</v>
      </c>
      <c r="BH261" s="140">
        <f>IF(N261="sníž. přenesená",J261,0)</f>
        <v>0</v>
      </c>
      <c r="BI261" s="140">
        <f>IF(N261="nulová",J261,0)</f>
        <v>0</v>
      </c>
      <c r="BJ261" s="15" t="s">
        <v>82</v>
      </c>
      <c r="BK261" s="140">
        <f>ROUND(I261*H261,2)</f>
        <v>0</v>
      </c>
      <c r="BL261" s="15" t="s">
        <v>127</v>
      </c>
      <c r="BM261" s="139" t="s">
        <v>463</v>
      </c>
    </row>
    <row r="262" spans="2:65" s="12" customFormat="1" ht="10.199999999999999">
      <c r="B262" s="141"/>
      <c r="D262" s="142" t="s">
        <v>132</v>
      </c>
      <c r="E262" s="143" t="s">
        <v>1</v>
      </c>
      <c r="F262" s="144" t="s">
        <v>464</v>
      </c>
      <c r="H262" s="145">
        <v>15.4</v>
      </c>
      <c r="I262" s="146"/>
      <c r="L262" s="141"/>
      <c r="M262" s="147"/>
      <c r="T262" s="148"/>
      <c r="AT262" s="143" t="s">
        <v>132</v>
      </c>
      <c r="AU262" s="143" t="s">
        <v>84</v>
      </c>
      <c r="AV262" s="12" t="s">
        <v>84</v>
      </c>
      <c r="AW262" s="12" t="s">
        <v>31</v>
      </c>
      <c r="AX262" s="12" t="s">
        <v>82</v>
      </c>
      <c r="AY262" s="143" t="s">
        <v>121</v>
      </c>
    </row>
    <row r="263" spans="2:65" s="1" customFormat="1" ht="49.05" customHeight="1">
      <c r="B263" s="30"/>
      <c r="C263" s="127" t="s">
        <v>465</v>
      </c>
      <c r="D263" s="127" t="s">
        <v>123</v>
      </c>
      <c r="E263" s="128" t="s">
        <v>466</v>
      </c>
      <c r="F263" s="129" t="s">
        <v>467</v>
      </c>
      <c r="G263" s="130" t="s">
        <v>160</v>
      </c>
      <c r="H263" s="131">
        <v>15.8</v>
      </c>
      <c r="I263" s="132"/>
      <c r="J263" s="133">
        <f>ROUND(I263*H263,2)</f>
        <v>0</v>
      </c>
      <c r="K263" s="134"/>
      <c r="L263" s="30"/>
      <c r="M263" s="135" t="s">
        <v>1</v>
      </c>
      <c r="N263" s="136" t="s">
        <v>39</v>
      </c>
      <c r="P263" s="137">
        <f>O263*H263</f>
        <v>0</v>
      </c>
      <c r="Q263" s="137">
        <v>0.1295</v>
      </c>
      <c r="R263" s="137">
        <f>Q263*H263</f>
        <v>2.0461</v>
      </c>
      <c r="S263" s="137">
        <v>0</v>
      </c>
      <c r="T263" s="138">
        <f>S263*H263</f>
        <v>0</v>
      </c>
      <c r="AR263" s="139" t="s">
        <v>127</v>
      </c>
      <c r="AT263" s="139" t="s">
        <v>123</v>
      </c>
      <c r="AU263" s="139" t="s">
        <v>84</v>
      </c>
      <c r="AY263" s="15" t="s">
        <v>121</v>
      </c>
      <c r="BE263" s="140">
        <f>IF(N263="základní",J263,0)</f>
        <v>0</v>
      </c>
      <c r="BF263" s="140">
        <f>IF(N263="snížená",J263,0)</f>
        <v>0</v>
      </c>
      <c r="BG263" s="140">
        <f>IF(N263="zákl. přenesená",J263,0)</f>
        <v>0</v>
      </c>
      <c r="BH263" s="140">
        <f>IF(N263="sníž. přenesená",J263,0)</f>
        <v>0</v>
      </c>
      <c r="BI263" s="140">
        <f>IF(N263="nulová",J263,0)</f>
        <v>0</v>
      </c>
      <c r="BJ263" s="15" t="s">
        <v>82</v>
      </c>
      <c r="BK263" s="140">
        <f>ROUND(I263*H263,2)</f>
        <v>0</v>
      </c>
      <c r="BL263" s="15" t="s">
        <v>127</v>
      </c>
      <c r="BM263" s="139" t="s">
        <v>468</v>
      </c>
    </row>
    <row r="264" spans="2:65" s="12" customFormat="1" ht="10.199999999999999">
      <c r="B264" s="141"/>
      <c r="D264" s="142" t="s">
        <v>132</v>
      </c>
      <c r="E264" s="143" t="s">
        <v>1</v>
      </c>
      <c r="F264" s="144" t="s">
        <v>469</v>
      </c>
      <c r="H264" s="145">
        <v>15.8</v>
      </c>
      <c r="I264" s="146"/>
      <c r="L264" s="141"/>
      <c r="M264" s="147"/>
      <c r="T264" s="148"/>
      <c r="AT264" s="143" t="s">
        <v>132</v>
      </c>
      <c r="AU264" s="143" t="s">
        <v>84</v>
      </c>
      <c r="AV264" s="12" t="s">
        <v>84</v>
      </c>
      <c r="AW264" s="12" t="s">
        <v>31</v>
      </c>
      <c r="AX264" s="12" t="s">
        <v>82</v>
      </c>
      <c r="AY264" s="143" t="s">
        <v>121</v>
      </c>
    </row>
    <row r="265" spans="2:65" s="1" customFormat="1" ht="21.75" customHeight="1">
      <c r="B265" s="30"/>
      <c r="C265" s="156" t="s">
        <v>470</v>
      </c>
      <c r="D265" s="156" t="s">
        <v>175</v>
      </c>
      <c r="E265" s="157" t="s">
        <v>471</v>
      </c>
      <c r="F265" s="158" t="s">
        <v>472</v>
      </c>
      <c r="G265" s="159" t="s">
        <v>160</v>
      </c>
      <c r="H265" s="160">
        <v>15.8</v>
      </c>
      <c r="I265" s="161"/>
      <c r="J265" s="162">
        <f>ROUND(I265*H265,2)</f>
        <v>0</v>
      </c>
      <c r="K265" s="163"/>
      <c r="L265" s="164"/>
      <c r="M265" s="165" t="s">
        <v>1</v>
      </c>
      <c r="N265" s="166" t="s">
        <v>39</v>
      </c>
      <c r="P265" s="137">
        <f>O265*H265</f>
        <v>0</v>
      </c>
      <c r="Q265" s="137">
        <v>4.8000000000000001E-2</v>
      </c>
      <c r="R265" s="137">
        <f>Q265*H265</f>
        <v>0.75840000000000007</v>
      </c>
      <c r="S265" s="137">
        <v>0</v>
      </c>
      <c r="T265" s="138">
        <f>S265*H265</f>
        <v>0</v>
      </c>
      <c r="AR265" s="139" t="s">
        <v>157</v>
      </c>
      <c r="AT265" s="139" t="s">
        <v>175</v>
      </c>
      <c r="AU265" s="139" t="s">
        <v>84</v>
      </c>
      <c r="AY265" s="15" t="s">
        <v>121</v>
      </c>
      <c r="BE265" s="140">
        <f>IF(N265="základní",J265,0)</f>
        <v>0</v>
      </c>
      <c r="BF265" s="140">
        <f>IF(N265="snížená",J265,0)</f>
        <v>0</v>
      </c>
      <c r="BG265" s="140">
        <f>IF(N265="zákl. přenesená",J265,0)</f>
        <v>0</v>
      </c>
      <c r="BH265" s="140">
        <f>IF(N265="sníž. přenesená",J265,0)</f>
        <v>0</v>
      </c>
      <c r="BI265" s="140">
        <f>IF(N265="nulová",J265,0)</f>
        <v>0</v>
      </c>
      <c r="BJ265" s="15" t="s">
        <v>82</v>
      </c>
      <c r="BK265" s="140">
        <f>ROUND(I265*H265,2)</f>
        <v>0</v>
      </c>
      <c r="BL265" s="15" t="s">
        <v>127</v>
      </c>
      <c r="BM265" s="139" t="s">
        <v>473</v>
      </c>
    </row>
    <row r="266" spans="2:65" s="1" customFormat="1" ht="33" customHeight="1">
      <c r="B266" s="30"/>
      <c r="C266" s="127" t="s">
        <v>474</v>
      </c>
      <c r="D266" s="127" t="s">
        <v>123</v>
      </c>
      <c r="E266" s="128" t="s">
        <v>475</v>
      </c>
      <c r="F266" s="129" t="s">
        <v>476</v>
      </c>
      <c r="G266" s="130" t="s">
        <v>160</v>
      </c>
      <c r="H266" s="131">
        <v>39.299999999999997</v>
      </c>
      <c r="I266" s="132"/>
      <c r="J266" s="133">
        <f>ROUND(I266*H266,2)</f>
        <v>0</v>
      </c>
      <c r="K266" s="134"/>
      <c r="L266" s="30"/>
      <c r="M266" s="135" t="s">
        <v>1</v>
      </c>
      <c r="N266" s="136" t="s">
        <v>39</v>
      </c>
      <c r="P266" s="137">
        <f>O266*H266</f>
        <v>0</v>
      </c>
      <c r="Q266" s="137">
        <v>0</v>
      </c>
      <c r="R266" s="137">
        <f>Q266*H266</f>
        <v>0</v>
      </c>
      <c r="S266" s="137">
        <v>0</v>
      </c>
      <c r="T266" s="138">
        <f>S266*H266</f>
        <v>0</v>
      </c>
      <c r="AR266" s="139" t="s">
        <v>127</v>
      </c>
      <c r="AT266" s="139" t="s">
        <v>123</v>
      </c>
      <c r="AU266" s="139" t="s">
        <v>84</v>
      </c>
      <c r="AY266" s="15" t="s">
        <v>121</v>
      </c>
      <c r="BE266" s="140">
        <f>IF(N266="základní",J266,0)</f>
        <v>0</v>
      </c>
      <c r="BF266" s="140">
        <f>IF(N266="snížená",J266,0)</f>
        <v>0</v>
      </c>
      <c r="BG266" s="140">
        <f>IF(N266="zákl. přenesená",J266,0)</f>
        <v>0</v>
      </c>
      <c r="BH266" s="140">
        <f>IF(N266="sníž. přenesená",J266,0)</f>
        <v>0</v>
      </c>
      <c r="BI266" s="140">
        <f>IF(N266="nulová",J266,0)</f>
        <v>0</v>
      </c>
      <c r="BJ266" s="15" t="s">
        <v>82</v>
      </c>
      <c r="BK266" s="140">
        <f>ROUND(I266*H266,2)</f>
        <v>0</v>
      </c>
      <c r="BL266" s="15" t="s">
        <v>127</v>
      </c>
      <c r="BM266" s="139" t="s">
        <v>477</v>
      </c>
    </row>
    <row r="267" spans="2:65" s="1" customFormat="1" ht="55.5" customHeight="1">
      <c r="B267" s="30"/>
      <c r="C267" s="127" t="s">
        <v>478</v>
      </c>
      <c r="D267" s="127" t="s">
        <v>123</v>
      </c>
      <c r="E267" s="128" t="s">
        <v>479</v>
      </c>
      <c r="F267" s="129" t="s">
        <v>480</v>
      </c>
      <c r="G267" s="130" t="s">
        <v>160</v>
      </c>
      <c r="H267" s="131">
        <v>39.299999999999997</v>
      </c>
      <c r="I267" s="132"/>
      <c r="J267" s="133">
        <f>ROUND(I267*H267,2)</f>
        <v>0</v>
      </c>
      <c r="K267" s="134"/>
      <c r="L267" s="30"/>
      <c r="M267" s="135" t="s">
        <v>1</v>
      </c>
      <c r="N267" s="136" t="s">
        <v>39</v>
      </c>
      <c r="P267" s="137">
        <f>O267*H267</f>
        <v>0</v>
      </c>
      <c r="Q267" s="137">
        <v>5.0000000000000002E-5</v>
      </c>
      <c r="R267" s="137">
        <f>Q267*H267</f>
        <v>1.9650000000000002E-3</v>
      </c>
      <c r="S267" s="137">
        <v>0</v>
      </c>
      <c r="T267" s="138">
        <f>S267*H267</f>
        <v>0</v>
      </c>
      <c r="AR267" s="139" t="s">
        <v>127</v>
      </c>
      <c r="AT267" s="139" t="s">
        <v>123</v>
      </c>
      <c r="AU267" s="139" t="s">
        <v>84</v>
      </c>
      <c r="AY267" s="15" t="s">
        <v>121</v>
      </c>
      <c r="BE267" s="140">
        <f>IF(N267="základní",J267,0)</f>
        <v>0</v>
      </c>
      <c r="BF267" s="140">
        <f>IF(N267="snížená",J267,0)</f>
        <v>0</v>
      </c>
      <c r="BG267" s="140">
        <f>IF(N267="zákl. přenesená",J267,0)</f>
        <v>0</v>
      </c>
      <c r="BH267" s="140">
        <f>IF(N267="sníž. přenesená",J267,0)</f>
        <v>0</v>
      </c>
      <c r="BI267" s="140">
        <f>IF(N267="nulová",J267,0)</f>
        <v>0</v>
      </c>
      <c r="BJ267" s="15" t="s">
        <v>82</v>
      </c>
      <c r="BK267" s="140">
        <f>ROUND(I267*H267,2)</f>
        <v>0</v>
      </c>
      <c r="BL267" s="15" t="s">
        <v>127</v>
      </c>
      <c r="BM267" s="139" t="s">
        <v>481</v>
      </c>
    </row>
    <row r="268" spans="2:65" s="1" customFormat="1" ht="24.15" customHeight="1">
      <c r="B268" s="30"/>
      <c r="C268" s="127" t="s">
        <v>482</v>
      </c>
      <c r="D268" s="127" t="s">
        <v>123</v>
      </c>
      <c r="E268" s="128" t="s">
        <v>483</v>
      </c>
      <c r="F268" s="129" t="s">
        <v>484</v>
      </c>
      <c r="G268" s="130" t="s">
        <v>160</v>
      </c>
      <c r="H268" s="131">
        <v>39.299999999999997</v>
      </c>
      <c r="I268" s="132"/>
      <c r="J268" s="133">
        <f>ROUND(I268*H268,2)</f>
        <v>0</v>
      </c>
      <c r="K268" s="134"/>
      <c r="L268" s="30"/>
      <c r="M268" s="135" t="s">
        <v>1</v>
      </c>
      <c r="N268" s="136" t="s">
        <v>39</v>
      </c>
      <c r="P268" s="137">
        <f>O268*H268</f>
        <v>0</v>
      </c>
      <c r="Q268" s="137">
        <v>0</v>
      </c>
      <c r="R268" s="137">
        <f>Q268*H268</f>
        <v>0</v>
      </c>
      <c r="S268" s="137">
        <v>0</v>
      </c>
      <c r="T268" s="138">
        <f>S268*H268</f>
        <v>0</v>
      </c>
      <c r="AR268" s="139" t="s">
        <v>127</v>
      </c>
      <c r="AT268" s="139" t="s">
        <v>123</v>
      </c>
      <c r="AU268" s="139" t="s">
        <v>84</v>
      </c>
      <c r="AY268" s="15" t="s">
        <v>121</v>
      </c>
      <c r="BE268" s="140">
        <f>IF(N268="základní",J268,0)</f>
        <v>0</v>
      </c>
      <c r="BF268" s="140">
        <f>IF(N268="snížená",J268,0)</f>
        <v>0</v>
      </c>
      <c r="BG268" s="140">
        <f>IF(N268="zákl. přenesená",J268,0)</f>
        <v>0</v>
      </c>
      <c r="BH268" s="140">
        <f>IF(N268="sníž. přenesená",J268,0)</f>
        <v>0</v>
      </c>
      <c r="BI268" s="140">
        <f>IF(N268="nulová",J268,0)</f>
        <v>0</v>
      </c>
      <c r="BJ268" s="15" t="s">
        <v>82</v>
      </c>
      <c r="BK268" s="140">
        <f>ROUND(I268*H268,2)</f>
        <v>0</v>
      </c>
      <c r="BL268" s="15" t="s">
        <v>127</v>
      </c>
      <c r="BM268" s="139" t="s">
        <v>485</v>
      </c>
    </row>
    <row r="269" spans="2:65" s="12" customFormat="1" ht="10.199999999999999">
      <c r="B269" s="141"/>
      <c r="D269" s="142" t="s">
        <v>132</v>
      </c>
      <c r="E269" s="143" t="s">
        <v>1</v>
      </c>
      <c r="F269" s="144" t="s">
        <v>486</v>
      </c>
      <c r="H269" s="145">
        <v>39.299999999999997</v>
      </c>
      <c r="I269" s="146"/>
      <c r="L269" s="141"/>
      <c r="M269" s="147"/>
      <c r="T269" s="148"/>
      <c r="AT269" s="143" t="s">
        <v>132</v>
      </c>
      <c r="AU269" s="143" t="s">
        <v>84</v>
      </c>
      <c r="AV269" s="12" t="s">
        <v>84</v>
      </c>
      <c r="AW269" s="12" t="s">
        <v>31</v>
      </c>
      <c r="AX269" s="12" t="s">
        <v>82</v>
      </c>
      <c r="AY269" s="143" t="s">
        <v>121</v>
      </c>
    </row>
    <row r="270" spans="2:65" s="1" customFormat="1" ht="55.5" customHeight="1">
      <c r="B270" s="30"/>
      <c r="C270" s="127" t="s">
        <v>487</v>
      </c>
      <c r="D270" s="127" t="s">
        <v>123</v>
      </c>
      <c r="E270" s="128" t="s">
        <v>488</v>
      </c>
      <c r="F270" s="129" t="s">
        <v>489</v>
      </c>
      <c r="G270" s="130" t="s">
        <v>181</v>
      </c>
      <c r="H270" s="131">
        <v>2</v>
      </c>
      <c r="I270" s="132"/>
      <c r="J270" s="133">
        <f>ROUND(I270*H270,2)</f>
        <v>0</v>
      </c>
      <c r="K270" s="134"/>
      <c r="L270" s="30"/>
      <c r="M270" s="135" t="s">
        <v>1</v>
      </c>
      <c r="N270" s="136" t="s">
        <v>39</v>
      </c>
      <c r="P270" s="137">
        <f>O270*H270</f>
        <v>0</v>
      </c>
      <c r="Q270" s="137">
        <v>0</v>
      </c>
      <c r="R270" s="137">
        <f>Q270*H270</f>
        <v>0</v>
      </c>
      <c r="S270" s="137">
        <v>8.2000000000000003E-2</v>
      </c>
      <c r="T270" s="138">
        <f>S270*H270</f>
        <v>0.16400000000000001</v>
      </c>
      <c r="AR270" s="139" t="s">
        <v>127</v>
      </c>
      <c r="AT270" s="139" t="s">
        <v>123</v>
      </c>
      <c r="AU270" s="139" t="s">
        <v>84</v>
      </c>
      <c r="AY270" s="15" t="s">
        <v>121</v>
      </c>
      <c r="BE270" s="140">
        <f>IF(N270="základní",J270,0)</f>
        <v>0</v>
      </c>
      <c r="BF270" s="140">
        <f>IF(N270="snížená",J270,0)</f>
        <v>0</v>
      </c>
      <c r="BG270" s="140">
        <f>IF(N270="zákl. přenesená",J270,0)</f>
        <v>0</v>
      </c>
      <c r="BH270" s="140">
        <f>IF(N270="sníž. přenesená",J270,0)</f>
        <v>0</v>
      </c>
      <c r="BI270" s="140">
        <f>IF(N270="nulová",J270,0)</f>
        <v>0</v>
      </c>
      <c r="BJ270" s="15" t="s">
        <v>82</v>
      </c>
      <c r="BK270" s="140">
        <f>ROUND(I270*H270,2)</f>
        <v>0</v>
      </c>
      <c r="BL270" s="15" t="s">
        <v>127</v>
      </c>
      <c r="BM270" s="139" t="s">
        <v>490</v>
      </c>
    </row>
    <row r="271" spans="2:65" s="1" customFormat="1" ht="55.5" customHeight="1">
      <c r="B271" s="30"/>
      <c r="C271" s="127" t="s">
        <v>491</v>
      </c>
      <c r="D271" s="127" t="s">
        <v>123</v>
      </c>
      <c r="E271" s="128" t="s">
        <v>492</v>
      </c>
      <c r="F271" s="129" t="s">
        <v>493</v>
      </c>
      <c r="G271" s="130" t="s">
        <v>181</v>
      </c>
      <c r="H271" s="131">
        <v>2</v>
      </c>
      <c r="I271" s="132"/>
      <c r="J271" s="133">
        <f>ROUND(I271*H271,2)</f>
        <v>0</v>
      </c>
      <c r="K271" s="134"/>
      <c r="L271" s="30"/>
      <c r="M271" s="135" t="s">
        <v>1</v>
      </c>
      <c r="N271" s="136" t="s">
        <v>39</v>
      </c>
      <c r="P271" s="137">
        <f>O271*H271</f>
        <v>0</v>
      </c>
      <c r="Q271" s="137">
        <v>0</v>
      </c>
      <c r="R271" s="137">
        <f>Q271*H271</f>
        <v>0</v>
      </c>
      <c r="S271" s="137">
        <v>4.0000000000000001E-3</v>
      </c>
      <c r="T271" s="138">
        <f>S271*H271</f>
        <v>8.0000000000000002E-3</v>
      </c>
      <c r="AR271" s="139" t="s">
        <v>127</v>
      </c>
      <c r="AT271" s="139" t="s">
        <v>123</v>
      </c>
      <c r="AU271" s="139" t="s">
        <v>84</v>
      </c>
      <c r="AY271" s="15" t="s">
        <v>121</v>
      </c>
      <c r="BE271" s="140">
        <f>IF(N271="základní",J271,0)</f>
        <v>0</v>
      </c>
      <c r="BF271" s="140">
        <f>IF(N271="snížená",J271,0)</f>
        <v>0</v>
      </c>
      <c r="BG271" s="140">
        <f>IF(N271="zákl. přenesená",J271,0)</f>
        <v>0</v>
      </c>
      <c r="BH271" s="140">
        <f>IF(N271="sníž. přenesená",J271,0)</f>
        <v>0</v>
      </c>
      <c r="BI271" s="140">
        <f>IF(N271="nulová",J271,0)</f>
        <v>0</v>
      </c>
      <c r="BJ271" s="15" t="s">
        <v>82</v>
      </c>
      <c r="BK271" s="140">
        <f>ROUND(I271*H271,2)</f>
        <v>0</v>
      </c>
      <c r="BL271" s="15" t="s">
        <v>127</v>
      </c>
      <c r="BM271" s="139" t="s">
        <v>494</v>
      </c>
    </row>
    <row r="272" spans="2:65" s="1" customFormat="1" ht="66.75" customHeight="1">
      <c r="B272" s="30"/>
      <c r="C272" s="127" t="s">
        <v>495</v>
      </c>
      <c r="D272" s="127" t="s">
        <v>123</v>
      </c>
      <c r="E272" s="128" t="s">
        <v>496</v>
      </c>
      <c r="F272" s="129" t="s">
        <v>497</v>
      </c>
      <c r="G272" s="130" t="s">
        <v>160</v>
      </c>
      <c r="H272" s="131">
        <v>28.5</v>
      </c>
      <c r="I272" s="132"/>
      <c r="J272" s="133">
        <f>ROUND(I272*H272,2)</f>
        <v>0</v>
      </c>
      <c r="K272" s="134"/>
      <c r="L272" s="30"/>
      <c r="M272" s="135" t="s">
        <v>1</v>
      </c>
      <c r="N272" s="136" t="s">
        <v>39</v>
      </c>
      <c r="P272" s="137">
        <f>O272*H272</f>
        <v>0</v>
      </c>
      <c r="Q272" s="137">
        <v>0</v>
      </c>
      <c r="R272" s="137">
        <f>Q272*H272</f>
        <v>0</v>
      </c>
      <c r="S272" s="137">
        <v>0</v>
      </c>
      <c r="T272" s="138">
        <f>S272*H272</f>
        <v>0</v>
      </c>
      <c r="AR272" s="139" t="s">
        <v>127</v>
      </c>
      <c r="AT272" s="139" t="s">
        <v>123</v>
      </c>
      <c r="AU272" s="139" t="s">
        <v>84</v>
      </c>
      <c r="AY272" s="15" t="s">
        <v>121</v>
      </c>
      <c r="BE272" s="140">
        <f>IF(N272="základní",J272,0)</f>
        <v>0</v>
      </c>
      <c r="BF272" s="140">
        <f>IF(N272="snížená",J272,0)</f>
        <v>0</v>
      </c>
      <c r="BG272" s="140">
        <f>IF(N272="zákl. přenesená",J272,0)</f>
        <v>0</v>
      </c>
      <c r="BH272" s="140">
        <f>IF(N272="sníž. přenesená",J272,0)</f>
        <v>0</v>
      </c>
      <c r="BI272" s="140">
        <f>IF(N272="nulová",J272,0)</f>
        <v>0</v>
      </c>
      <c r="BJ272" s="15" t="s">
        <v>82</v>
      </c>
      <c r="BK272" s="140">
        <f>ROUND(I272*H272,2)</f>
        <v>0</v>
      </c>
      <c r="BL272" s="15" t="s">
        <v>127</v>
      </c>
      <c r="BM272" s="139" t="s">
        <v>498</v>
      </c>
    </row>
    <row r="273" spans="2:65" s="12" customFormat="1" ht="10.199999999999999">
      <c r="B273" s="141"/>
      <c r="D273" s="142" t="s">
        <v>132</v>
      </c>
      <c r="E273" s="143" t="s">
        <v>1</v>
      </c>
      <c r="F273" s="144" t="s">
        <v>499</v>
      </c>
      <c r="H273" s="145">
        <v>28.5</v>
      </c>
      <c r="I273" s="146"/>
      <c r="L273" s="141"/>
      <c r="M273" s="147"/>
      <c r="T273" s="148"/>
      <c r="AT273" s="143" t="s">
        <v>132</v>
      </c>
      <c r="AU273" s="143" t="s">
        <v>84</v>
      </c>
      <c r="AV273" s="12" t="s">
        <v>84</v>
      </c>
      <c r="AW273" s="12" t="s">
        <v>31</v>
      </c>
      <c r="AX273" s="12" t="s">
        <v>82</v>
      </c>
      <c r="AY273" s="143" t="s">
        <v>121</v>
      </c>
    </row>
    <row r="274" spans="2:65" s="1" customFormat="1" ht="55.5" customHeight="1">
      <c r="B274" s="30"/>
      <c r="C274" s="127" t="s">
        <v>500</v>
      </c>
      <c r="D274" s="127" t="s">
        <v>123</v>
      </c>
      <c r="E274" s="128" t="s">
        <v>501</v>
      </c>
      <c r="F274" s="129" t="s">
        <v>502</v>
      </c>
      <c r="G274" s="130" t="s">
        <v>126</v>
      </c>
      <c r="H274" s="131">
        <v>23.4</v>
      </c>
      <c r="I274" s="132"/>
      <c r="J274" s="133">
        <f>ROUND(I274*H274,2)</f>
        <v>0</v>
      </c>
      <c r="K274" s="134"/>
      <c r="L274" s="30"/>
      <c r="M274" s="135" t="s">
        <v>1</v>
      </c>
      <c r="N274" s="136" t="s">
        <v>39</v>
      </c>
      <c r="P274" s="137">
        <f>O274*H274</f>
        <v>0</v>
      </c>
      <c r="Q274" s="137">
        <v>0</v>
      </c>
      <c r="R274" s="137">
        <f>Q274*H274</f>
        <v>0</v>
      </c>
      <c r="S274" s="137">
        <v>0</v>
      </c>
      <c r="T274" s="138">
        <f>S274*H274</f>
        <v>0</v>
      </c>
      <c r="AR274" s="139" t="s">
        <v>127</v>
      </c>
      <c r="AT274" s="139" t="s">
        <v>123</v>
      </c>
      <c r="AU274" s="139" t="s">
        <v>84</v>
      </c>
      <c r="AY274" s="15" t="s">
        <v>121</v>
      </c>
      <c r="BE274" s="140">
        <f>IF(N274="základní",J274,0)</f>
        <v>0</v>
      </c>
      <c r="BF274" s="140">
        <f>IF(N274="snížená",J274,0)</f>
        <v>0</v>
      </c>
      <c r="BG274" s="140">
        <f>IF(N274="zákl. přenesená",J274,0)</f>
        <v>0</v>
      </c>
      <c r="BH274" s="140">
        <f>IF(N274="sníž. přenesená",J274,0)</f>
        <v>0</v>
      </c>
      <c r="BI274" s="140">
        <f>IF(N274="nulová",J274,0)</f>
        <v>0</v>
      </c>
      <c r="BJ274" s="15" t="s">
        <v>82</v>
      </c>
      <c r="BK274" s="140">
        <f>ROUND(I274*H274,2)</f>
        <v>0</v>
      </c>
      <c r="BL274" s="15" t="s">
        <v>127</v>
      </c>
      <c r="BM274" s="139" t="s">
        <v>503</v>
      </c>
    </row>
    <row r="275" spans="2:65" s="12" customFormat="1" ht="10.199999999999999">
      <c r="B275" s="141"/>
      <c r="D275" s="142" t="s">
        <v>132</v>
      </c>
      <c r="E275" s="143" t="s">
        <v>1</v>
      </c>
      <c r="F275" s="144" t="s">
        <v>504</v>
      </c>
      <c r="H275" s="145">
        <v>23.4</v>
      </c>
      <c r="I275" s="146"/>
      <c r="L275" s="141"/>
      <c r="M275" s="147"/>
      <c r="T275" s="148"/>
      <c r="AT275" s="143" t="s">
        <v>132</v>
      </c>
      <c r="AU275" s="143" t="s">
        <v>84</v>
      </c>
      <c r="AV275" s="12" t="s">
        <v>84</v>
      </c>
      <c r="AW275" s="12" t="s">
        <v>31</v>
      </c>
      <c r="AX275" s="12" t="s">
        <v>82</v>
      </c>
      <c r="AY275" s="143" t="s">
        <v>121</v>
      </c>
    </row>
    <row r="276" spans="2:65" s="1" customFormat="1" ht="76.349999999999994" customHeight="1">
      <c r="B276" s="30"/>
      <c r="C276" s="127" t="s">
        <v>505</v>
      </c>
      <c r="D276" s="127" t="s">
        <v>123</v>
      </c>
      <c r="E276" s="128" t="s">
        <v>506</v>
      </c>
      <c r="F276" s="129" t="s">
        <v>507</v>
      </c>
      <c r="G276" s="130" t="s">
        <v>126</v>
      </c>
      <c r="H276" s="131">
        <v>198.2</v>
      </c>
      <c r="I276" s="132"/>
      <c r="J276" s="133">
        <f>ROUND(I276*H276,2)</f>
        <v>0</v>
      </c>
      <c r="K276" s="134"/>
      <c r="L276" s="30"/>
      <c r="M276" s="135" t="s">
        <v>1</v>
      </c>
      <c r="N276" s="136" t="s">
        <v>39</v>
      </c>
      <c r="P276" s="137">
        <f>O276*H276</f>
        <v>0</v>
      </c>
      <c r="Q276" s="137">
        <v>0</v>
      </c>
      <c r="R276" s="137">
        <f>Q276*H276</f>
        <v>0</v>
      </c>
      <c r="S276" s="137">
        <v>0</v>
      </c>
      <c r="T276" s="138">
        <f>S276*H276</f>
        <v>0</v>
      </c>
      <c r="AR276" s="139" t="s">
        <v>127</v>
      </c>
      <c r="AT276" s="139" t="s">
        <v>123</v>
      </c>
      <c r="AU276" s="139" t="s">
        <v>84</v>
      </c>
      <c r="AY276" s="15" t="s">
        <v>121</v>
      </c>
      <c r="BE276" s="140">
        <f>IF(N276="základní",J276,0)</f>
        <v>0</v>
      </c>
      <c r="BF276" s="140">
        <f>IF(N276="snížená",J276,0)</f>
        <v>0</v>
      </c>
      <c r="BG276" s="140">
        <f>IF(N276="zákl. přenesená",J276,0)</f>
        <v>0</v>
      </c>
      <c r="BH276" s="140">
        <f>IF(N276="sníž. přenesená",J276,0)</f>
        <v>0</v>
      </c>
      <c r="BI276" s="140">
        <f>IF(N276="nulová",J276,0)</f>
        <v>0</v>
      </c>
      <c r="BJ276" s="15" t="s">
        <v>82</v>
      </c>
      <c r="BK276" s="140">
        <f>ROUND(I276*H276,2)</f>
        <v>0</v>
      </c>
      <c r="BL276" s="15" t="s">
        <v>127</v>
      </c>
      <c r="BM276" s="139" t="s">
        <v>508</v>
      </c>
    </row>
    <row r="277" spans="2:65" s="11" customFormat="1" ht="22.8" customHeight="1">
      <c r="B277" s="115"/>
      <c r="D277" s="116" t="s">
        <v>73</v>
      </c>
      <c r="E277" s="125" t="s">
        <v>509</v>
      </c>
      <c r="F277" s="125" t="s">
        <v>510</v>
      </c>
      <c r="I277" s="118"/>
      <c r="J277" s="126">
        <f>BK277</f>
        <v>0</v>
      </c>
      <c r="L277" s="115"/>
      <c r="M277" s="120"/>
      <c r="P277" s="121">
        <f>SUM(P278:P295)</f>
        <v>0</v>
      </c>
      <c r="R277" s="121">
        <f>SUM(R278:R295)</f>
        <v>0</v>
      </c>
      <c r="T277" s="122">
        <f>SUM(T278:T295)</f>
        <v>0</v>
      </c>
      <c r="AR277" s="116" t="s">
        <v>82</v>
      </c>
      <c r="AT277" s="123" t="s">
        <v>73</v>
      </c>
      <c r="AU277" s="123" t="s">
        <v>82</v>
      </c>
      <c r="AY277" s="116" t="s">
        <v>121</v>
      </c>
      <c r="BK277" s="124">
        <f>SUM(BK278:BK295)</f>
        <v>0</v>
      </c>
    </row>
    <row r="278" spans="2:65" s="1" customFormat="1" ht="37.799999999999997" customHeight="1">
      <c r="B278" s="30"/>
      <c r="C278" s="127" t="s">
        <v>511</v>
      </c>
      <c r="D278" s="127" t="s">
        <v>123</v>
      </c>
      <c r="E278" s="128" t="s">
        <v>512</v>
      </c>
      <c r="F278" s="129" t="s">
        <v>513</v>
      </c>
      <c r="G278" s="130" t="s">
        <v>229</v>
      </c>
      <c r="H278" s="131">
        <v>257.81700000000001</v>
      </c>
      <c r="I278" s="132"/>
      <c r="J278" s="133">
        <f>ROUND(I278*H278,2)</f>
        <v>0</v>
      </c>
      <c r="K278" s="134"/>
      <c r="L278" s="30"/>
      <c r="M278" s="135" t="s">
        <v>1</v>
      </c>
      <c r="N278" s="136" t="s">
        <v>39</v>
      </c>
      <c r="P278" s="137">
        <f>O278*H278</f>
        <v>0</v>
      </c>
      <c r="Q278" s="137">
        <v>0</v>
      </c>
      <c r="R278" s="137">
        <f>Q278*H278</f>
        <v>0</v>
      </c>
      <c r="S278" s="137">
        <v>0</v>
      </c>
      <c r="T278" s="138">
        <f>S278*H278</f>
        <v>0</v>
      </c>
      <c r="AR278" s="139" t="s">
        <v>127</v>
      </c>
      <c r="AT278" s="139" t="s">
        <v>123</v>
      </c>
      <c r="AU278" s="139" t="s">
        <v>84</v>
      </c>
      <c r="AY278" s="15" t="s">
        <v>121</v>
      </c>
      <c r="BE278" s="140">
        <f>IF(N278="základní",J278,0)</f>
        <v>0</v>
      </c>
      <c r="BF278" s="140">
        <f>IF(N278="snížená",J278,0)</f>
        <v>0</v>
      </c>
      <c r="BG278" s="140">
        <f>IF(N278="zákl. přenesená",J278,0)</f>
        <v>0</v>
      </c>
      <c r="BH278" s="140">
        <f>IF(N278="sníž. přenesená",J278,0)</f>
        <v>0</v>
      </c>
      <c r="BI278" s="140">
        <f>IF(N278="nulová",J278,0)</f>
        <v>0</v>
      </c>
      <c r="BJ278" s="15" t="s">
        <v>82</v>
      </c>
      <c r="BK278" s="140">
        <f>ROUND(I278*H278,2)</f>
        <v>0</v>
      </c>
      <c r="BL278" s="15" t="s">
        <v>127</v>
      </c>
      <c r="BM278" s="139" t="s">
        <v>514</v>
      </c>
    </row>
    <row r="279" spans="2:65" s="12" customFormat="1" ht="10.199999999999999">
      <c r="B279" s="141"/>
      <c r="D279" s="142" t="s">
        <v>132</v>
      </c>
      <c r="E279" s="143" t="s">
        <v>1</v>
      </c>
      <c r="F279" s="144" t="s">
        <v>515</v>
      </c>
      <c r="H279" s="145">
        <v>257.81700000000001</v>
      </c>
      <c r="I279" s="146"/>
      <c r="L279" s="141"/>
      <c r="M279" s="147"/>
      <c r="T279" s="148"/>
      <c r="AT279" s="143" t="s">
        <v>132</v>
      </c>
      <c r="AU279" s="143" t="s">
        <v>84</v>
      </c>
      <c r="AV279" s="12" t="s">
        <v>84</v>
      </c>
      <c r="AW279" s="12" t="s">
        <v>31</v>
      </c>
      <c r="AX279" s="12" t="s">
        <v>82</v>
      </c>
      <c r="AY279" s="143" t="s">
        <v>121</v>
      </c>
    </row>
    <row r="280" spans="2:65" s="1" customFormat="1" ht="37.799999999999997" customHeight="1">
      <c r="B280" s="30"/>
      <c r="C280" s="127" t="s">
        <v>516</v>
      </c>
      <c r="D280" s="127" t="s">
        <v>123</v>
      </c>
      <c r="E280" s="128" t="s">
        <v>517</v>
      </c>
      <c r="F280" s="129" t="s">
        <v>518</v>
      </c>
      <c r="G280" s="130" t="s">
        <v>229</v>
      </c>
      <c r="H280" s="131">
        <v>2320.3530000000001</v>
      </c>
      <c r="I280" s="132"/>
      <c r="J280" s="133">
        <f>ROUND(I280*H280,2)</f>
        <v>0</v>
      </c>
      <c r="K280" s="134"/>
      <c r="L280" s="30"/>
      <c r="M280" s="135" t="s">
        <v>1</v>
      </c>
      <c r="N280" s="136" t="s">
        <v>39</v>
      </c>
      <c r="P280" s="137">
        <f>O280*H280</f>
        <v>0</v>
      </c>
      <c r="Q280" s="137">
        <v>0</v>
      </c>
      <c r="R280" s="137">
        <f>Q280*H280</f>
        <v>0</v>
      </c>
      <c r="S280" s="137">
        <v>0</v>
      </c>
      <c r="T280" s="138">
        <f>S280*H280</f>
        <v>0</v>
      </c>
      <c r="AR280" s="139" t="s">
        <v>127</v>
      </c>
      <c r="AT280" s="139" t="s">
        <v>123</v>
      </c>
      <c r="AU280" s="139" t="s">
        <v>84</v>
      </c>
      <c r="AY280" s="15" t="s">
        <v>121</v>
      </c>
      <c r="BE280" s="140">
        <f>IF(N280="základní",J280,0)</f>
        <v>0</v>
      </c>
      <c r="BF280" s="140">
        <f>IF(N280="snížená",J280,0)</f>
        <v>0</v>
      </c>
      <c r="BG280" s="140">
        <f>IF(N280="zákl. přenesená",J280,0)</f>
        <v>0</v>
      </c>
      <c r="BH280" s="140">
        <f>IF(N280="sníž. přenesená",J280,0)</f>
        <v>0</v>
      </c>
      <c r="BI280" s="140">
        <f>IF(N280="nulová",J280,0)</f>
        <v>0</v>
      </c>
      <c r="BJ280" s="15" t="s">
        <v>82</v>
      </c>
      <c r="BK280" s="140">
        <f>ROUND(I280*H280,2)</f>
        <v>0</v>
      </c>
      <c r="BL280" s="15" t="s">
        <v>127</v>
      </c>
      <c r="BM280" s="139" t="s">
        <v>519</v>
      </c>
    </row>
    <row r="281" spans="2:65" s="12" customFormat="1" ht="10.199999999999999">
      <c r="B281" s="141"/>
      <c r="D281" s="142" t="s">
        <v>132</v>
      </c>
      <c r="E281" s="143" t="s">
        <v>1</v>
      </c>
      <c r="F281" s="144" t="s">
        <v>520</v>
      </c>
      <c r="H281" s="145">
        <v>2320.3530000000001</v>
      </c>
      <c r="I281" s="146"/>
      <c r="L281" s="141"/>
      <c r="M281" s="147"/>
      <c r="T281" s="148"/>
      <c r="AT281" s="143" t="s">
        <v>132</v>
      </c>
      <c r="AU281" s="143" t="s">
        <v>84</v>
      </c>
      <c r="AV281" s="12" t="s">
        <v>84</v>
      </c>
      <c r="AW281" s="12" t="s">
        <v>31</v>
      </c>
      <c r="AX281" s="12" t="s">
        <v>82</v>
      </c>
      <c r="AY281" s="143" t="s">
        <v>121</v>
      </c>
    </row>
    <row r="282" spans="2:65" s="1" customFormat="1" ht="37.799999999999997" customHeight="1">
      <c r="B282" s="30"/>
      <c r="C282" s="127" t="s">
        <v>521</v>
      </c>
      <c r="D282" s="127" t="s">
        <v>123</v>
      </c>
      <c r="E282" s="128" t="s">
        <v>522</v>
      </c>
      <c r="F282" s="129" t="s">
        <v>523</v>
      </c>
      <c r="G282" s="130" t="s">
        <v>229</v>
      </c>
      <c r="H282" s="131">
        <v>22.670999999999999</v>
      </c>
      <c r="I282" s="132"/>
      <c r="J282" s="133">
        <f>ROUND(I282*H282,2)</f>
        <v>0</v>
      </c>
      <c r="K282" s="134"/>
      <c r="L282" s="30"/>
      <c r="M282" s="135" t="s">
        <v>1</v>
      </c>
      <c r="N282" s="136" t="s">
        <v>39</v>
      </c>
      <c r="P282" s="137">
        <f>O282*H282</f>
        <v>0</v>
      </c>
      <c r="Q282" s="137">
        <v>0</v>
      </c>
      <c r="R282" s="137">
        <f>Q282*H282</f>
        <v>0</v>
      </c>
      <c r="S282" s="137">
        <v>0</v>
      </c>
      <c r="T282" s="138">
        <f>S282*H282</f>
        <v>0</v>
      </c>
      <c r="AR282" s="139" t="s">
        <v>127</v>
      </c>
      <c r="AT282" s="139" t="s">
        <v>123</v>
      </c>
      <c r="AU282" s="139" t="s">
        <v>84</v>
      </c>
      <c r="AY282" s="15" t="s">
        <v>121</v>
      </c>
      <c r="BE282" s="140">
        <f>IF(N282="základní",J282,0)</f>
        <v>0</v>
      </c>
      <c r="BF282" s="140">
        <f>IF(N282="snížená",J282,0)</f>
        <v>0</v>
      </c>
      <c r="BG282" s="140">
        <f>IF(N282="zákl. přenesená",J282,0)</f>
        <v>0</v>
      </c>
      <c r="BH282" s="140">
        <f>IF(N282="sníž. přenesená",J282,0)</f>
        <v>0</v>
      </c>
      <c r="BI282" s="140">
        <f>IF(N282="nulová",J282,0)</f>
        <v>0</v>
      </c>
      <c r="BJ282" s="15" t="s">
        <v>82</v>
      </c>
      <c r="BK282" s="140">
        <f>ROUND(I282*H282,2)</f>
        <v>0</v>
      </c>
      <c r="BL282" s="15" t="s">
        <v>127</v>
      </c>
      <c r="BM282" s="139" t="s">
        <v>524</v>
      </c>
    </row>
    <row r="283" spans="2:65" s="12" customFormat="1" ht="10.199999999999999">
      <c r="B283" s="141"/>
      <c r="D283" s="142" t="s">
        <v>132</v>
      </c>
      <c r="E283" s="143" t="s">
        <v>1</v>
      </c>
      <c r="F283" s="144" t="s">
        <v>525</v>
      </c>
      <c r="H283" s="145">
        <v>22.670999999999999</v>
      </c>
      <c r="I283" s="146"/>
      <c r="L283" s="141"/>
      <c r="M283" s="147"/>
      <c r="T283" s="148"/>
      <c r="AT283" s="143" t="s">
        <v>132</v>
      </c>
      <c r="AU283" s="143" t="s">
        <v>84</v>
      </c>
      <c r="AV283" s="12" t="s">
        <v>84</v>
      </c>
      <c r="AW283" s="12" t="s">
        <v>31</v>
      </c>
      <c r="AX283" s="12" t="s">
        <v>82</v>
      </c>
      <c r="AY283" s="143" t="s">
        <v>121</v>
      </c>
    </row>
    <row r="284" spans="2:65" s="1" customFormat="1" ht="37.799999999999997" customHeight="1">
      <c r="B284" s="30"/>
      <c r="C284" s="127" t="s">
        <v>526</v>
      </c>
      <c r="D284" s="127" t="s">
        <v>123</v>
      </c>
      <c r="E284" s="128" t="s">
        <v>527</v>
      </c>
      <c r="F284" s="129" t="s">
        <v>518</v>
      </c>
      <c r="G284" s="130" t="s">
        <v>229</v>
      </c>
      <c r="H284" s="131">
        <v>261.12599999999998</v>
      </c>
      <c r="I284" s="132"/>
      <c r="J284" s="133">
        <f>ROUND(I284*H284,2)</f>
        <v>0</v>
      </c>
      <c r="K284" s="134"/>
      <c r="L284" s="30"/>
      <c r="M284" s="135" t="s">
        <v>1</v>
      </c>
      <c r="N284" s="136" t="s">
        <v>39</v>
      </c>
      <c r="P284" s="137">
        <f>O284*H284</f>
        <v>0</v>
      </c>
      <c r="Q284" s="137">
        <v>0</v>
      </c>
      <c r="R284" s="137">
        <f>Q284*H284</f>
        <v>0</v>
      </c>
      <c r="S284" s="137">
        <v>0</v>
      </c>
      <c r="T284" s="138">
        <f>S284*H284</f>
        <v>0</v>
      </c>
      <c r="AR284" s="139" t="s">
        <v>127</v>
      </c>
      <c r="AT284" s="139" t="s">
        <v>123</v>
      </c>
      <c r="AU284" s="139" t="s">
        <v>84</v>
      </c>
      <c r="AY284" s="15" t="s">
        <v>121</v>
      </c>
      <c r="BE284" s="140">
        <f>IF(N284="základní",J284,0)</f>
        <v>0</v>
      </c>
      <c r="BF284" s="140">
        <f>IF(N284="snížená",J284,0)</f>
        <v>0</v>
      </c>
      <c r="BG284" s="140">
        <f>IF(N284="zákl. přenesená",J284,0)</f>
        <v>0</v>
      </c>
      <c r="BH284" s="140">
        <f>IF(N284="sníž. přenesená",J284,0)</f>
        <v>0</v>
      </c>
      <c r="BI284" s="140">
        <f>IF(N284="nulová",J284,0)</f>
        <v>0</v>
      </c>
      <c r="BJ284" s="15" t="s">
        <v>82</v>
      </c>
      <c r="BK284" s="140">
        <f>ROUND(I284*H284,2)</f>
        <v>0</v>
      </c>
      <c r="BL284" s="15" t="s">
        <v>127</v>
      </c>
      <c r="BM284" s="139" t="s">
        <v>528</v>
      </c>
    </row>
    <row r="285" spans="2:65" s="12" customFormat="1" ht="10.199999999999999">
      <c r="B285" s="141"/>
      <c r="D285" s="142" t="s">
        <v>132</v>
      </c>
      <c r="E285" s="143" t="s">
        <v>1</v>
      </c>
      <c r="F285" s="144" t="s">
        <v>529</v>
      </c>
      <c r="H285" s="145">
        <v>261.12599999999998</v>
      </c>
      <c r="I285" s="146"/>
      <c r="L285" s="141"/>
      <c r="M285" s="147"/>
      <c r="T285" s="148"/>
      <c r="AT285" s="143" t="s">
        <v>132</v>
      </c>
      <c r="AU285" s="143" t="s">
        <v>84</v>
      </c>
      <c r="AV285" s="12" t="s">
        <v>84</v>
      </c>
      <c r="AW285" s="12" t="s">
        <v>31</v>
      </c>
      <c r="AX285" s="12" t="s">
        <v>82</v>
      </c>
      <c r="AY285" s="143" t="s">
        <v>121</v>
      </c>
    </row>
    <row r="286" spans="2:65" s="1" customFormat="1" ht="37.799999999999997" customHeight="1">
      <c r="B286" s="30"/>
      <c r="C286" s="127" t="s">
        <v>530</v>
      </c>
      <c r="D286" s="127" t="s">
        <v>123</v>
      </c>
      <c r="E286" s="128" t="s">
        <v>531</v>
      </c>
      <c r="F286" s="129" t="s">
        <v>532</v>
      </c>
      <c r="G286" s="130" t="s">
        <v>229</v>
      </c>
      <c r="H286" s="131">
        <v>52.863999999999997</v>
      </c>
      <c r="I286" s="132"/>
      <c r="J286" s="133">
        <f>ROUND(I286*H286,2)</f>
        <v>0</v>
      </c>
      <c r="K286" s="134"/>
      <c r="L286" s="30"/>
      <c r="M286" s="135" t="s">
        <v>1</v>
      </c>
      <c r="N286" s="136" t="s">
        <v>39</v>
      </c>
      <c r="P286" s="137">
        <f>O286*H286</f>
        <v>0</v>
      </c>
      <c r="Q286" s="137">
        <v>0</v>
      </c>
      <c r="R286" s="137">
        <f>Q286*H286</f>
        <v>0</v>
      </c>
      <c r="S286" s="137">
        <v>0</v>
      </c>
      <c r="T286" s="138">
        <f>S286*H286</f>
        <v>0</v>
      </c>
      <c r="AR286" s="139" t="s">
        <v>127</v>
      </c>
      <c r="AT286" s="139" t="s">
        <v>123</v>
      </c>
      <c r="AU286" s="139" t="s">
        <v>84</v>
      </c>
      <c r="AY286" s="15" t="s">
        <v>121</v>
      </c>
      <c r="BE286" s="140">
        <f>IF(N286="základní",J286,0)</f>
        <v>0</v>
      </c>
      <c r="BF286" s="140">
        <f>IF(N286="snížená",J286,0)</f>
        <v>0</v>
      </c>
      <c r="BG286" s="140">
        <f>IF(N286="zákl. přenesená",J286,0)</f>
        <v>0</v>
      </c>
      <c r="BH286" s="140">
        <f>IF(N286="sníž. přenesená",J286,0)</f>
        <v>0</v>
      </c>
      <c r="BI286" s="140">
        <f>IF(N286="nulová",J286,0)</f>
        <v>0</v>
      </c>
      <c r="BJ286" s="15" t="s">
        <v>82</v>
      </c>
      <c r="BK286" s="140">
        <f>ROUND(I286*H286,2)</f>
        <v>0</v>
      </c>
      <c r="BL286" s="15" t="s">
        <v>127</v>
      </c>
      <c r="BM286" s="139" t="s">
        <v>533</v>
      </c>
    </row>
    <row r="287" spans="2:65" s="12" customFormat="1" ht="20.399999999999999">
      <c r="B287" s="141"/>
      <c r="D287" s="142" t="s">
        <v>132</v>
      </c>
      <c r="E287" s="143" t="s">
        <v>1</v>
      </c>
      <c r="F287" s="144" t="s">
        <v>534</v>
      </c>
      <c r="H287" s="145">
        <v>52.863999999999997</v>
      </c>
      <c r="I287" s="146"/>
      <c r="L287" s="141"/>
      <c r="M287" s="147"/>
      <c r="T287" s="148"/>
      <c r="AT287" s="143" t="s">
        <v>132</v>
      </c>
      <c r="AU287" s="143" t="s">
        <v>84</v>
      </c>
      <c r="AV287" s="12" t="s">
        <v>84</v>
      </c>
      <c r="AW287" s="12" t="s">
        <v>31</v>
      </c>
      <c r="AX287" s="12" t="s">
        <v>82</v>
      </c>
      <c r="AY287" s="143" t="s">
        <v>121</v>
      </c>
    </row>
    <row r="288" spans="2:65" s="1" customFormat="1" ht="49.05" customHeight="1">
      <c r="B288" s="30"/>
      <c r="C288" s="127" t="s">
        <v>535</v>
      </c>
      <c r="D288" s="127" t="s">
        <v>123</v>
      </c>
      <c r="E288" s="128" t="s">
        <v>536</v>
      </c>
      <c r="F288" s="129" t="s">
        <v>537</v>
      </c>
      <c r="G288" s="130" t="s">
        <v>229</v>
      </c>
      <c r="H288" s="131">
        <v>52.863999999999997</v>
      </c>
      <c r="I288" s="132"/>
      <c r="J288" s="133">
        <f>ROUND(I288*H288,2)</f>
        <v>0</v>
      </c>
      <c r="K288" s="134"/>
      <c r="L288" s="30"/>
      <c r="M288" s="135" t="s">
        <v>1</v>
      </c>
      <c r="N288" s="136" t="s">
        <v>39</v>
      </c>
      <c r="P288" s="137">
        <f>O288*H288</f>
        <v>0</v>
      </c>
      <c r="Q288" s="137">
        <v>0</v>
      </c>
      <c r="R288" s="137">
        <f>Q288*H288</f>
        <v>0</v>
      </c>
      <c r="S288" s="137">
        <v>0</v>
      </c>
      <c r="T288" s="138">
        <f>S288*H288</f>
        <v>0</v>
      </c>
      <c r="AR288" s="139" t="s">
        <v>127</v>
      </c>
      <c r="AT288" s="139" t="s">
        <v>123</v>
      </c>
      <c r="AU288" s="139" t="s">
        <v>84</v>
      </c>
      <c r="AY288" s="15" t="s">
        <v>121</v>
      </c>
      <c r="BE288" s="140">
        <f>IF(N288="základní",J288,0)</f>
        <v>0</v>
      </c>
      <c r="BF288" s="140">
        <f>IF(N288="snížená",J288,0)</f>
        <v>0</v>
      </c>
      <c r="BG288" s="140">
        <f>IF(N288="zákl. přenesená",J288,0)</f>
        <v>0</v>
      </c>
      <c r="BH288" s="140">
        <f>IF(N288="sníž. přenesená",J288,0)</f>
        <v>0</v>
      </c>
      <c r="BI288" s="140">
        <f>IF(N288="nulová",J288,0)</f>
        <v>0</v>
      </c>
      <c r="BJ288" s="15" t="s">
        <v>82</v>
      </c>
      <c r="BK288" s="140">
        <f>ROUND(I288*H288,2)</f>
        <v>0</v>
      </c>
      <c r="BL288" s="15" t="s">
        <v>127</v>
      </c>
      <c r="BM288" s="139" t="s">
        <v>538</v>
      </c>
    </row>
    <row r="289" spans="2:65" s="12" customFormat="1" ht="10.199999999999999">
      <c r="B289" s="141"/>
      <c r="D289" s="142" t="s">
        <v>132</v>
      </c>
      <c r="E289" s="143" t="s">
        <v>1</v>
      </c>
      <c r="F289" s="144" t="s">
        <v>539</v>
      </c>
      <c r="H289" s="145">
        <v>52.863999999999997</v>
      </c>
      <c r="I289" s="146"/>
      <c r="L289" s="141"/>
      <c r="M289" s="147"/>
      <c r="T289" s="148"/>
      <c r="AT289" s="143" t="s">
        <v>132</v>
      </c>
      <c r="AU289" s="143" t="s">
        <v>84</v>
      </c>
      <c r="AV289" s="12" t="s">
        <v>84</v>
      </c>
      <c r="AW289" s="12" t="s">
        <v>31</v>
      </c>
      <c r="AX289" s="12" t="s">
        <v>82</v>
      </c>
      <c r="AY289" s="143" t="s">
        <v>121</v>
      </c>
    </row>
    <row r="290" spans="2:65" s="1" customFormat="1" ht="44.25" customHeight="1">
      <c r="B290" s="30"/>
      <c r="C290" s="127" t="s">
        <v>540</v>
      </c>
      <c r="D290" s="127" t="s">
        <v>123</v>
      </c>
      <c r="E290" s="128" t="s">
        <v>541</v>
      </c>
      <c r="F290" s="129" t="s">
        <v>542</v>
      </c>
      <c r="G290" s="130" t="s">
        <v>229</v>
      </c>
      <c r="H290" s="131">
        <v>29.013999999999999</v>
      </c>
      <c r="I290" s="132"/>
      <c r="J290" s="133">
        <f>ROUND(I290*H290,2)</f>
        <v>0</v>
      </c>
      <c r="K290" s="134"/>
      <c r="L290" s="30"/>
      <c r="M290" s="135" t="s">
        <v>1</v>
      </c>
      <c r="N290" s="136" t="s">
        <v>39</v>
      </c>
      <c r="P290" s="137">
        <f>O290*H290</f>
        <v>0</v>
      </c>
      <c r="Q290" s="137">
        <v>0</v>
      </c>
      <c r="R290" s="137">
        <f>Q290*H290</f>
        <v>0</v>
      </c>
      <c r="S290" s="137">
        <v>0</v>
      </c>
      <c r="T290" s="138">
        <f>S290*H290</f>
        <v>0</v>
      </c>
      <c r="AR290" s="139" t="s">
        <v>127</v>
      </c>
      <c r="AT290" s="139" t="s">
        <v>123</v>
      </c>
      <c r="AU290" s="139" t="s">
        <v>84</v>
      </c>
      <c r="AY290" s="15" t="s">
        <v>121</v>
      </c>
      <c r="BE290" s="140">
        <f>IF(N290="základní",J290,0)</f>
        <v>0</v>
      </c>
      <c r="BF290" s="140">
        <f>IF(N290="snížená",J290,0)</f>
        <v>0</v>
      </c>
      <c r="BG290" s="140">
        <f>IF(N290="zákl. přenesená",J290,0)</f>
        <v>0</v>
      </c>
      <c r="BH290" s="140">
        <f>IF(N290="sníž. přenesená",J290,0)</f>
        <v>0</v>
      </c>
      <c r="BI290" s="140">
        <f>IF(N290="nulová",J290,0)</f>
        <v>0</v>
      </c>
      <c r="BJ290" s="15" t="s">
        <v>82</v>
      </c>
      <c r="BK290" s="140">
        <f>ROUND(I290*H290,2)</f>
        <v>0</v>
      </c>
      <c r="BL290" s="15" t="s">
        <v>127</v>
      </c>
      <c r="BM290" s="139" t="s">
        <v>543</v>
      </c>
    </row>
    <row r="291" spans="2:65" s="12" customFormat="1" ht="20.399999999999999">
      <c r="B291" s="141"/>
      <c r="D291" s="142" t="s">
        <v>132</v>
      </c>
      <c r="E291" s="143" t="s">
        <v>1</v>
      </c>
      <c r="F291" s="144" t="s">
        <v>544</v>
      </c>
      <c r="H291" s="145">
        <v>29.013999999999999</v>
      </c>
      <c r="I291" s="146"/>
      <c r="L291" s="141"/>
      <c r="M291" s="147"/>
      <c r="T291" s="148"/>
      <c r="AT291" s="143" t="s">
        <v>132</v>
      </c>
      <c r="AU291" s="143" t="s">
        <v>84</v>
      </c>
      <c r="AV291" s="12" t="s">
        <v>84</v>
      </c>
      <c r="AW291" s="12" t="s">
        <v>31</v>
      </c>
      <c r="AX291" s="12" t="s">
        <v>82</v>
      </c>
      <c r="AY291" s="143" t="s">
        <v>121</v>
      </c>
    </row>
    <row r="292" spans="2:65" s="1" customFormat="1" ht="44.25" customHeight="1">
      <c r="B292" s="30"/>
      <c r="C292" s="127" t="s">
        <v>545</v>
      </c>
      <c r="D292" s="127" t="s">
        <v>123</v>
      </c>
      <c r="E292" s="128" t="s">
        <v>546</v>
      </c>
      <c r="F292" s="129" t="s">
        <v>547</v>
      </c>
      <c r="G292" s="130" t="s">
        <v>229</v>
      </c>
      <c r="H292" s="131">
        <v>61.686</v>
      </c>
      <c r="I292" s="132"/>
      <c r="J292" s="133">
        <f>ROUND(I292*H292,2)</f>
        <v>0</v>
      </c>
      <c r="K292" s="134"/>
      <c r="L292" s="30"/>
      <c r="M292" s="135" t="s">
        <v>1</v>
      </c>
      <c r="N292" s="136" t="s">
        <v>39</v>
      </c>
      <c r="P292" s="137">
        <f>O292*H292</f>
        <v>0</v>
      </c>
      <c r="Q292" s="137">
        <v>0</v>
      </c>
      <c r="R292" s="137">
        <f>Q292*H292</f>
        <v>0</v>
      </c>
      <c r="S292" s="137">
        <v>0</v>
      </c>
      <c r="T292" s="138">
        <f>S292*H292</f>
        <v>0</v>
      </c>
      <c r="AR292" s="139" t="s">
        <v>127</v>
      </c>
      <c r="AT292" s="139" t="s">
        <v>123</v>
      </c>
      <c r="AU292" s="139" t="s">
        <v>84</v>
      </c>
      <c r="AY292" s="15" t="s">
        <v>121</v>
      </c>
      <c r="BE292" s="140">
        <f>IF(N292="základní",J292,0)</f>
        <v>0</v>
      </c>
      <c r="BF292" s="140">
        <f>IF(N292="snížená",J292,0)</f>
        <v>0</v>
      </c>
      <c r="BG292" s="140">
        <f>IF(N292="zákl. přenesená",J292,0)</f>
        <v>0</v>
      </c>
      <c r="BH292" s="140">
        <f>IF(N292="sníž. přenesená",J292,0)</f>
        <v>0</v>
      </c>
      <c r="BI292" s="140">
        <f>IF(N292="nulová",J292,0)</f>
        <v>0</v>
      </c>
      <c r="BJ292" s="15" t="s">
        <v>82</v>
      </c>
      <c r="BK292" s="140">
        <f>ROUND(I292*H292,2)</f>
        <v>0</v>
      </c>
      <c r="BL292" s="15" t="s">
        <v>127</v>
      </c>
      <c r="BM292" s="139" t="s">
        <v>548</v>
      </c>
    </row>
    <row r="293" spans="2:65" s="12" customFormat="1" ht="10.199999999999999">
      <c r="B293" s="141"/>
      <c r="D293" s="142" t="s">
        <v>132</v>
      </c>
      <c r="E293" s="143" t="s">
        <v>1</v>
      </c>
      <c r="F293" s="144" t="s">
        <v>549</v>
      </c>
      <c r="H293" s="145">
        <v>61.686</v>
      </c>
      <c r="I293" s="146"/>
      <c r="L293" s="141"/>
      <c r="M293" s="147"/>
      <c r="T293" s="148"/>
      <c r="AT293" s="143" t="s">
        <v>132</v>
      </c>
      <c r="AU293" s="143" t="s">
        <v>84</v>
      </c>
      <c r="AV293" s="12" t="s">
        <v>84</v>
      </c>
      <c r="AW293" s="12" t="s">
        <v>31</v>
      </c>
      <c r="AX293" s="12" t="s">
        <v>82</v>
      </c>
      <c r="AY293" s="143" t="s">
        <v>121</v>
      </c>
    </row>
    <row r="294" spans="2:65" s="1" customFormat="1" ht="44.25" customHeight="1">
      <c r="B294" s="30"/>
      <c r="C294" s="127" t="s">
        <v>550</v>
      </c>
      <c r="D294" s="127" t="s">
        <v>123</v>
      </c>
      <c r="E294" s="128" t="s">
        <v>551</v>
      </c>
      <c r="F294" s="129" t="s">
        <v>228</v>
      </c>
      <c r="G294" s="130" t="s">
        <v>229</v>
      </c>
      <c r="H294" s="131">
        <v>196.131</v>
      </c>
      <c r="I294" s="132"/>
      <c r="J294" s="133">
        <f>ROUND(I294*H294,2)</f>
        <v>0</v>
      </c>
      <c r="K294" s="134"/>
      <c r="L294" s="30"/>
      <c r="M294" s="135" t="s">
        <v>1</v>
      </c>
      <c r="N294" s="136" t="s">
        <v>39</v>
      </c>
      <c r="P294" s="137">
        <f>O294*H294</f>
        <v>0</v>
      </c>
      <c r="Q294" s="137">
        <v>0</v>
      </c>
      <c r="R294" s="137">
        <f>Q294*H294</f>
        <v>0</v>
      </c>
      <c r="S294" s="137">
        <v>0</v>
      </c>
      <c r="T294" s="138">
        <f>S294*H294</f>
        <v>0</v>
      </c>
      <c r="AR294" s="139" t="s">
        <v>127</v>
      </c>
      <c r="AT294" s="139" t="s">
        <v>123</v>
      </c>
      <c r="AU294" s="139" t="s">
        <v>84</v>
      </c>
      <c r="AY294" s="15" t="s">
        <v>121</v>
      </c>
      <c r="BE294" s="140">
        <f>IF(N294="základní",J294,0)</f>
        <v>0</v>
      </c>
      <c r="BF294" s="140">
        <f>IF(N294="snížená",J294,0)</f>
        <v>0</v>
      </c>
      <c r="BG294" s="140">
        <f>IF(N294="zákl. přenesená",J294,0)</f>
        <v>0</v>
      </c>
      <c r="BH294" s="140">
        <f>IF(N294="sníž. přenesená",J294,0)</f>
        <v>0</v>
      </c>
      <c r="BI294" s="140">
        <f>IF(N294="nulová",J294,0)</f>
        <v>0</v>
      </c>
      <c r="BJ294" s="15" t="s">
        <v>82</v>
      </c>
      <c r="BK294" s="140">
        <f>ROUND(I294*H294,2)</f>
        <v>0</v>
      </c>
      <c r="BL294" s="15" t="s">
        <v>127</v>
      </c>
      <c r="BM294" s="139" t="s">
        <v>552</v>
      </c>
    </row>
    <row r="295" spans="2:65" s="12" customFormat="1" ht="10.199999999999999">
      <c r="B295" s="141"/>
      <c r="D295" s="142" t="s">
        <v>132</v>
      </c>
      <c r="E295" s="143" t="s">
        <v>1</v>
      </c>
      <c r="F295" s="144" t="s">
        <v>553</v>
      </c>
      <c r="H295" s="145">
        <v>196.131</v>
      </c>
      <c r="I295" s="146"/>
      <c r="L295" s="141"/>
      <c r="M295" s="147"/>
      <c r="T295" s="148"/>
      <c r="AT295" s="143" t="s">
        <v>132</v>
      </c>
      <c r="AU295" s="143" t="s">
        <v>84</v>
      </c>
      <c r="AV295" s="12" t="s">
        <v>84</v>
      </c>
      <c r="AW295" s="12" t="s">
        <v>31</v>
      </c>
      <c r="AX295" s="12" t="s">
        <v>82</v>
      </c>
      <c r="AY295" s="143" t="s">
        <v>121</v>
      </c>
    </row>
    <row r="296" spans="2:65" s="11" customFormat="1" ht="22.8" customHeight="1">
      <c r="B296" s="115"/>
      <c r="D296" s="116" t="s">
        <v>73</v>
      </c>
      <c r="E296" s="125" t="s">
        <v>554</v>
      </c>
      <c r="F296" s="125" t="s">
        <v>555</v>
      </c>
      <c r="I296" s="118"/>
      <c r="J296" s="126">
        <f>BK296</f>
        <v>0</v>
      </c>
      <c r="L296" s="115"/>
      <c r="M296" s="120"/>
      <c r="P296" s="121">
        <f>P297</f>
        <v>0</v>
      </c>
      <c r="R296" s="121">
        <f>R297</f>
        <v>0</v>
      </c>
      <c r="T296" s="122">
        <f>T297</f>
        <v>0</v>
      </c>
      <c r="AR296" s="116" t="s">
        <v>82</v>
      </c>
      <c r="AT296" s="123" t="s">
        <v>73</v>
      </c>
      <c r="AU296" s="123" t="s">
        <v>82</v>
      </c>
      <c r="AY296" s="116" t="s">
        <v>121</v>
      </c>
      <c r="BK296" s="124">
        <f>BK297</f>
        <v>0</v>
      </c>
    </row>
    <row r="297" spans="2:65" s="1" customFormat="1" ht="44.25" customHeight="1">
      <c r="B297" s="30"/>
      <c r="C297" s="127" t="s">
        <v>556</v>
      </c>
      <c r="D297" s="127" t="s">
        <v>123</v>
      </c>
      <c r="E297" s="128" t="s">
        <v>557</v>
      </c>
      <c r="F297" s="129" t="s">
        <v>558</v>
      </c>
      <c r="G297" s="130" t="s">
        <v>229</v>
      </c>
      <c r="H297" s="131">
        <v>72.209000000000003</v>
      </c>
      <c r="I297" s="132"/>
      <c r="J297" s="133">
        <f>ROUND(I297*H297,2)</f>
        <v>0</v>
      </c>
      <c r="K297" s="134"/>
      <c r="L297" s="30"/>
      <c r="M297" s="135" t="s">
        <v>1</v>
      </c>
      <c r="N297" s="136" t="s">
        <v>39</v>
      </c>
      <c r="P297" s="137">
        <f>O297*H297</f>
        <v>0</v>
      </c>
      <c r="Q297" s="137">
        <v>0</v>
      </c>
      <c r="R297" s="137">
        <f>Q297*H297</f>
        <v>0</v>
      </c>
      <c r="S297" s="137">
        <v>0</v>
      </c>
      <c r="T297" s="138">
        <f>S297*H297</f>
        <v>0</v>
      </c>
      <c r="AR297" s="139" t="s">
        <v>127</v>
      </c>
      <c r="AT297" s="139" t="s">
        <v>123</v>
      </c>
      <c r="AU297" s="139" t="s">
        <v>84</v>
      </c>
      <c r="AY297" s="15" t="s">
        <v>121</v>
      </c>
      <c r="BE297" s="140">
        <f>IF(N297="základní",J297,0)</f>
        <v>0</v>
      </c>
      <c r="BF297" s="140">
        <f>IF(N297="snížená",J297,0)</f>
        <v>0</v>
      </c>
      <c r="BG297" s="140">
        <f>IF(N297="zákl. přenesená",J297,0)</f>
        <v>0</v>
      </c>
      <c r="BH297" s="140">
        <f>IF(N297="sníž. přenesená",J297,0)</f>
        <v>0</v>
      </c>
      <c r="BI297" s="140">
        <f>IF(N297="nulová",J297,0)</f>
        <v>0</v>
      </c>
      <c r="BJ297" s="15" t="s">
        <v>82</v>
      </c>
      <c r="BK297" s="140">
        <f>ROUND(I297*H297,2)</f>
        <v>0</v>
      </c>
      <c r="BL297" s="15" t="s">
        <v>127</v>
      </c>
      <c r="BM297" s="139" t="s">
        <v>559</v>
      </c>
    </row>
    <row r="298" spans="2:65" s="11" customFormat="1" ht="25.95" customHeight="1">
      <c r="B298" s="115"/>
      <c r="D298" s="116" t="s">
        <v>73</v>
      </c>
      <c r="E298" s="117" t="s">
        <v>560</v>
      </c>
      <c r="F298" s="117" t="s">
        <v>561</v>
      </c>
      <c r="I298" s="118"/>
      <c r="J298" s="119">
        <f>BK298</f>
        <v>0</v>
      </c>
      <c r="L298" s="115"/>
      <c r="M298" s="120"/>
      <c r="P298" s="121">
        <f>P299+P304+P311+P314</f>
        <v>0</v>
      </c>
      <c r="R298" s="121">
        <f>R299+R304+R311+R314</f>
        <v>0</v>
      </c>
      <c r="T298" s="122">
        <f>T299+T304+T311+T314</f>
        <v>0</v>
      </c>
      <c r="AR298" s="116" t="s">
        <v>142</v>
      </c>
      <c r="AT298" s="123" t="s">
        <v>73</v>
      </c>
      <c r="AU298" s="123" t="s">
        <v>74</v>
      </c>
      <c r="AY298" s="116" t="s">
        <v>121</v>
      </c>
      <c r="BK298" s="124">
        <f>BK299+BK304+BK311+BK314</f>
        <v>0</v>
      </c>
    </row>
    <row r="299" spans="2:65" s="11" customFormat="1" ht="22.8" customHeight="1">
      <c r="B299" s="115"/>
      <c r="D299" s="116" t="s">
        <v>73</v>
      </c>
      <c r="E299" s="125" t="s">
        <v>562</v>
      </c>
      <c r="F299" s="125" t="s">
        <v>563</v>
      </c>
      <c r="I299" s="118"/>
      <c r="J299" s="126">
        <f>BK299</f>
        <v>0</v>
      </c>
      <c r="L299" s="115"/>
      <c r="M299" s="120"/>
      <c r="P299" s="121">
        <f>SUM(P300:P303)</f>
        <v>0</v>
      </c>
      <c r="R299" s="121">
        <f>SUM(R300:R303)</f>
        <v>0</v>
      </c>
      <c r="T299" s="122">
        <f>SUM(T300:T303)</f>
        <v>0</v>
      </c>
      <c r="AR299" s="116" t="s">
        <v>142</v>
      </c>
      <c r="AT299" s="123" t="s">
        <v>73</v>
      </c>
      <c r="AU299" s="123" t="s">
        <v>82</v>
      </c>
      <c r="AY299" s="116" t="s">
        <v>121</v>
      </c>
      <c r="BK299" s="124">
        <f>SUM(BK300:BK303)</f>
        <v>0</v>
      </c>
    </row>
    <row r="300" spans="2:65" s="1" customFormat="1" ht="16.5" customHeight="1">
      <c r="B300" s="30"/>
      <c r="C300" s="127" t="s">
        <v>564</v>
      </c>
      <c r="D300" s="127" t="s">
        <v>123</v>
      </c>
      <c r="E300" s="128" t="s">
        <v>565</v>
      </c>
      <c r="F300" s="129" t="s">
        <v>566</v>
      </c>
      <c r="G300" s="130" t="s">
        <v>567</v>
      </c>
      <c r="H300" s="131">
        <v>24</v>
      </c>
      <c r="I300" s="132"/>
      <c r="J300" s="133">
        <f>ROUND(I300*H300,2)</f>
        <v>0</v>
      </c>
      <c r="K300" s="134"/>
      <c r="L300" s="30"/>
      <c r="M300" s="135" t="s">
        <v>1</v>
      </c>
      <c r="N300" s="136" t="s">
        <v>39</v>
      </c>
      <c r="P300" s="137">
        <f>O300*H300</f>
        <v>0</v>
      </c>
      <c r="Q300" s="137">
        <v>0</v>
      </c>
      <c r="R300" s="137">
        <f>Q300*H300</f>
        <v>0</v>
      </c>
      <c r="S300" s="137">
        <v>0</v>
      </c>
      <c r="T300" s="138">
        <f>S300*H300</f>
        <v>0</v>
      </c>
      <c r="AR300" s="139" t="s">
        <v>568</v>
      </c>
      <c r="AT300" s="139" t="s">
        <v>123</v>
      </c>
      <c r="AU300" s="139" t="s">
        <v>84</v>
      </c>
      <c r="AY300" s="15" t="s">
        <v>121</v>
      </c>
      <c r="BE300" s="140">
        <f>IF(N300="základní",J300,0)</f>
        <v>0</v>
      </c>
      <c r="BF300" s="140">
        <f>IF(N300="snížená",J300,0)</f>
        <v>0</v>
      </c>
      <c r="BG300" s="140">
        <f>IF(N300="zákl. přenesená",J300,0)</f>
        <v>0</v>
      </c>
      <c r="BH300" s="140">
        <f>IF(N300="sníž. přenesená",J300,0)</f>
        <v>0</v>
      </c>
      <c r="BI300" s="140">
        <f>IF(N300="nulová",J300,0)</f>
        <v>0</v>
      </c>
      <c r="BJ300" s="15" t="s">
        <v>82</v>
      </c>
      <c r="BK300" s="140">
        <f>ROUND(I300*H300,2)</f>
        <v>0</v>
      </c>
      <c r="BL300" s="15" t="s">
        <v>568</v>
      </c>
      <c r="BM300" s="139" t="s">
        <v>569</v>
      </c>
    </row>
    <row r="301" spans="2:65" s="12" customFormat="1" ht="20.399999999999999">
      <c r="B301" s="141"/>
      <c r="D301" s="142" t="s">
        <v>132</v>
      </c>
      <c r="E301" s="143" t="s">
        <v>1</v>
      </c>
      <c r="F301" s="144" t="s">
        <v>570</v>
      </c>
      <c r="H301" s="145">
        <v>24</v>
      </c>
      <c r="I301" s="146"/>
      <c r="L301" s="141"/>
      <c r="M301" s="147"/>
      <c r="T301" s="148"/>
      <c r="AT301" s="143" t="s">
        <v>132</v>
      </c>
      <c r="AU301" s="143" t="s">
        <v>84</v>
      </c>
      <c r="AV301" s="12" t="s">
        <v>84</v>
      </c>
      <c r="AW301" s="12" t="s">
        <v>31</v>
      </c>
      <c r="AX301" s="12" t="s">
        <v>82</v>
      </c>
      <c r="AY301" s="143" t="s">
        <v>121</v>
      </c>
    </row>
    <row r="302" spans="2:65" s="1" customFormat="1" ht="16.5" customHeight="1">
      <c r="B302" s="30"/>
      <c r="C302" s="127" t="s">
        <v>571</v>
      </c>
      <c r="D302" s="127" t="s">
        <v>123</v>
      </c>
      <c r="E302" s="128" t="s">
        <v>572</v>
      </c>
      <c r="F302" s="129" t="s">
        <v>573</v>
      </c>
      <c r="G302" s="130" t="s">
        <v>574</v>
      </c>
      <c r="H302" s="131">
        <v>1</v>
      </c>
      <c r="I302" s="132"/>
      <c r="J302" s="133">
        <f>ROUND(I302*H302,2)</f>
        <v>0</v>
      </c>
      <c r="K302" s="134"/>
      <c r="L302" s="30"/>
      <c r="M302" s="135" t="s">
        <v>1</v>
      </c>
      <c r="N302" s="136" t="s">
        <v>39</v>
      </c>
      <c r="P302" s="137">
        <f>O302*H302</f>
        <v>0</v>
      </c>
      <c r="Q302" s="137">
        <v>0</v>
      </c>
      <c r="R302" s="137">
        <f>Q302*H302</f>
        <v>0</v>
      </c>
      <c r="S302" s="137">
        <v>0</v>
      </c>
      <c r="T302" s="138">
        <f>S302*H302</f>
        <v>0</v>
      </c>
      <c r="AR302" s="139" t="s">
        <v>568</v>
      </c>
      <c r="AT302" s="139" t="s">
        <v>123</v>
      </c>
      <c r="AU302" s="139" t="s">
        <v>84</v>
      </c>
      <c r="AY302" s="15" t="s">
        <v>121</v>
      </c>
      <c r="BE302" s="140">
        <f>IF(N302="základní",J302,0)</f>
        <v>0</v>
      </c>
      <c r="BF302" s="140">
        <f>IF(N302="snížená",J302,0)</f>
        <v>0</v>
      </c>
      <c r="BG302" s="140">
        <f>IF(N302="zákl. přenesená",J302,0)</f>
        <v>0</v>
      </c>
      <c r="BH302" s="140">
        <f>IF(N302="sníž. přenesená",J302,0)</f>
        <v>0</v>
      </c>
      <c r="BI302" s="140">
        <f>IF(N302="nulová",J302,0)</f>
        <v>0</v>
      </c>
      <c r="BJ302" s="15" t="s">
        <v>82</v>
      </c>
      <c r="BK302" s="140">
        <f>ROUND(I302*H302,2)</f>
        <v>0</v>
      </c>
      <c r="BL302" s="15" t="s">
        <v>568</v>
      </c>
      <c r="BM302" s="139" t="s">
        <v>575</v>
      </c>
    </row>
    <row r="303" spans="2:65" s="1" customFormat="1" ht="16.5" customHeight="1">
      <c r="B303" s="30"/>
      <c r="C303" s="127" t="s">
        <v>576</v>
      </c>
      <c r="D303" s="127" t="s">
        <v>123</v>
      </c>
      <c r="E303" s="128" t="s">
        <v>577</v>
      </c>
      <c r="F303" s="129" t="s">
        <v>578</v>
      </c>
      <c r="G303" s="130" t="s">
        <v>574</v>
      </c>
      <c r="H303" s="131">
        <v>1</v>
      </c>
      <c r="I303" s="132"/>
      <c r="J303" s="133">
        <f>ROUND(I303*H303,2)</f>
        <v>0</v>
      </c>
      <c r="K303" s="134"/>
      <c r="L303" s="30"/>
      <c r="M303" s="135" t="s">
        <v>1</v>
      </c>
      <c r="N303" s="136" t="s">
        <v>39</v>
      </c>
      <c r="P303" s="137">
        <f>O303*H303</f>
        <v>0</v>
      </c>
      <c r="Q303" s="137">
        <v>0</v>
      </c>
      <c r="R303" s="137">
        <f>Q303*H303</f>
        <v>0</v>
      </c>
      <c r="S303" s="137">
        <v>0</v>
      </c>
      <c r="T303" s="138">
        <f>S303*H303</f>
        <v>0</v>
      </c>
      <c r="AR303" s="139" t="s">
        <v>568</v>
      </c>
      <c r="AT303" s="139" t="s">
        <v>123</v>
      </c>
      <c r="AU303" s="139" t="s">
        <v>84</v>
      </c>
      <c r="AY303" s="15" t="s">
        <v>121</v>
      </c>
      <c r="BE303" s="140">
        <f>IF(N303="základní",J303,0)</f>
        <v>0</v>
      </c>
      <c r="BF303" s="140">
        <f>IF(N303="snížená",J303,0)</f>
        <v>0</v>
      </c>
      <c r="BG303" s="140">
        <f>IF(N303="zákl. přenesená",J303,0)</f>
        <v>0</v>
      </c>
      <c r="BH303" s="140">
        <f>IF(N303="sníž. přenesená",J303,0)</f>
        <v>0</v>
      </c>
      <c r="BI303" s="140">
        <f>IF(N303="nulová",J303,0)</f>
        <v>0</v>
      </c>
      <c r="BJ303" s="15" t="s">
        <v>82</v>
      </c>
      <c r="BK303" s="140">
        <f>ROUND(I303*H303,2)</f>
        <v>0</v>
      </c>
      <c r="BL303" s="15" t="s">
        <v>568</v>
      </c>
      <c r="BM303" s="139" t="s">
        <v>579</v>
      </c>
    </row>
    <row r="304" spans="2:65" s="11" customFormat="1" ht="22.8" customHeight="1">
      <c r="B304" s="115"/>
      <c r="D304" s="116" t="s">
        <v>73</v>
      </c>
      <c r="E304" s="125" t="s">
        <v>580</v>
      </c>
      <c r="F304" s="125" t="s">
        <v>581</v>
      </c>
      <c r="I304" s="118"/>
      <c r="J304" s="126">
        <f>BK304</f>
        <v>0</v>
      </c>
      <c r="L304" s="115"/>
      <c r="M304" s="120"/>
      <c r="P304" s="121">
        <f>SUM(P305:P310)</f>
        <v>0</v>
      </c>
      <c r="R304" s="121">
        <f>SUM(R305:R310)</f>
        <v>0</v>
      </c>
      <c r="T304" s="122">
        <f>SUM(T305:T310)</f>
        <v>0</v>
      </c>
      <c r="AR304" s="116" t="s">
        <v>142</v>
      </c>
      <c r="AT304" s="123" t="s">
        <v>73</v>
      </c>
      <c r="AU304" s="123" t="s">
        <v>82</v>
      </c>
      <c r="AY304" s="116" t="s">
        <v>121</v>
      </c>
      <c r="BK304" s="124">
        <f>SUM(BK305:BK310)</f>
        <v>0</v>
      </c>
    </row>
    <row r="305" spans="2:65" s="1" customFormat="1" ht="21.75" customHeight="1">
      <c r="B305" s="30"/>
      <c r="C305" s="127" t="s">
        <v>582</v>
      </c>
      <c r="D305" s="127" t="s">
        <v>123</v>
      </c>
      <c r="E305" s="128" t="s">
        <v>583</v>
      </c>
      <c r="F305" s="129" t="s">
        <v>584</v>
      </c>
      <c r="G305" s="130" t="s">
        <v>585</v>
      </c>
      <c r="H305" s="131">
        <v>2</v>
      </c>
      <c r="I305" s="132"/>
      <c r="J305" s="133">
        <f>ROUND(I305*H305,2)</f>
        <v>0</v>
      </c>
      <c r="K305" s="134"/>
      <c r="L305" s="30"/>
      <c r="M305" s="135" t="s">
        <v>1</v>
      </c>
      <c r="N305" s="136" t="s">
        <v>39</v>
      </c>
      <c r="P305" s="137">
        <f>O305*H305</f>
        <v>0</v>
      </c>
      <c r="Q305" s="137">
        <v>0</v>
      </c>
      <c r="R305" s="137">
        <f>Q305*H305</f>
        <v>0</v>
      </c>
      <c r="S305" s="137">
        <v>0</v>
      </c>
      <c r="T305" s="138">
        <f>S305*H305</f>
        <v>0</v>
      </c>
      <c r="AR305" s="139" t="s">
        <v>568</v>
      </c>
      <c r="AT305" s="139" t="s">
        <v>123</v>
      </c>
      <c r="AU305" s="139" t="s">
        <v>84</v>
      </c>
      <c r="AY305" s="15" t="s">
        <v>121</v>
      </c>
      <c r="BE305" s="140">
        <f>IF(N305="základní",J305,0)</f>
        <v>0</v>
      </c>
      <c r="BF305" s="140">
        <f>IF(N305="snížená",J305,0)</f>
        <v>0</v>
      </c>
      <c r="BG305" s="140">
        <f>IF(N305="zákl. přenesená",J305,0)</f>
        <v>0</v>
      </c>
      <c r="BH305" s="140">
        <f>IF(N305="sníž. přenesená",J305,0)</f>
        <v>0</v>
      </c>
      <c r="BI305" s="140">
        <f>IF(N305="nulová",J305,0)</f>
        <v>0</v>
      </c>
      <c r="BJ305" s="15" t="s">
        <v>82</v>
      </c>
      <c r="BK305" s="140">
        <f>ROUND(I305*H305,2)</f>
        <v>0</v>
      </c>
      <c r="BL305" s="15" t="s">
        <v>568</v>
      </c>
      <c r="BM305" s="139" t="s">
        <v>586</v>
      </c>
    </row>
    <row r="306" spans="2:65" s="12" customFormat="1" ht="10.199999999999999">
      <c r="B306" s="141"/>
      <c r="D306" s="142" t="s">
        <v>132</v>
      </c>
      <c r="E306" s="143" t="s">
        <v>1</v>
      </c>
      <c r="F306" s="144" t="s">
        <v>587</v>
      </c>
      <c r="H306" s="145">
        <v>2</v>
      </c>
      <c r="I306" s="146"/>
      <c r="L306" s="141"/>
      <c r="M306" s="147"/>
      <c r="T306" s="148"/>
      <c r="AT306" s="143" t="s">
        <v>132</v>
      </c>
      <c r="AU306" s="143" t="s">
        <v>84</v>
      </c>
      <c r="AV306" s="12" t="s">
        <v>84</v>
      </c>
      <c r="AW306" s="12" t="s">
        <v>31</v>
      </c>
      <c r="AX306" s="12" t="s">
        <v>82</v>
      </c>
      <c r="AY306" s="143" t="s">
        <v>121</v>
      </c>
    </row>
    <row r="307" spans="2:65" s="1" customFormat="1" ht="16.5" customHeight="1">
      <c r="B307" s="30"/>
      <c r="C307" s="127" t="s">
        <v>588</v>
      </c>
      <c r="D307" s="127" t="s">
        <v>123</v>
      </c>
      <c r="E307" s="128" t="s">
        <v>589</v>
      </c>
      <c r="F307" s="129" t="s">
        <v>590</v>
      </c>
      <c r="G307" s="130" t="s">
        <v>585</v>
      </c>
      <c r="H307" s="131">
        <v>2</v>
      </c>
      <c r="I307" s="132"/>
      <c r="J307" s="133">
        <f>ROUND(I307*H307,2)</f>
        <v>0</v>
      </c>
      <c r="K307" s="134"/>
      <c r="L307" s="30"/>
      <c r="M307" s="135" t="s">
        <v>1</v>
      </c>
      <c r="N307" s="136" t="s">
        <v>39</v>
      </c>
      <c r="P307" s="137">
        <f>O307*H307</f>
        <v>0</v>
      </c>
      <c r="Q307" s="137">
        <v>0</v>
      </c>
      <c r="R307" s="137">
        <f>Q307*H307</f>
        <v>0</v>
      </c>
      <c r="S307" s="137">
        <v>0</v>
      </c>
      <c r="T307" s="138">
        <f>S307*H307</f>
        <v>0</v>
      </c>
      <c r="AR307" s="139" t="s">
        <v>568</v>
      </c>
      <c r="AT307" s="139" t="s">
        <v>123</v>
      </c>
      <c r="AU307" s="139" t="s">
        <v>84</v>
      </c>
      <c r="AY307" s="15" t="s">
        <v>121</v>
      </c>
      <c r="BE307" s="140">
        <f>IF(N307="základní",J307,0)</f>
        <v>0</v>
      </c>
      <c r="BF307" s="140">
        <f>IF(N307="snížená",J307,0)</f>
        <v>0</v>
      </c>
      <c r="BG307" s="140">
        <f>IF(N307="zákl. přenesená",J307,0)</f>
        <v>0</v>
      </c>
      <c r="BH307" s="140">
        <f>IF(N307="sníž. přenesená",J307,0)</f>
        <v>0</v>
      </c>
      <c r="BI307" s="140">
        <f>IF(N307="nulová",J307,0)</f>
        <v>0</v>
      </c>
      <c r="BJ307" s="15" t="s">
        <v>82</v>
      </c>
      <c r="BK307" s="140">
        <f>ROUND(I307*H307,2)</f>
        <v>0</v>
      </c>
      <c r="BL307" s="15" t="s">
        <v>568</v>
      </c>
      <c r="BM307" s="139" t="s">
        <v>591</v>
      </c>
    </row>
    <row r="308" spans="2:65" s="1" customFormat="1" ht="16.5" customHeight="1">
      <c r="B308" s="30"/>
      <c r="C308" s="127" t="s">
        <v>592</v>
      </c>
      <c r="D308" s="127" t="s">
        <v>123</v>
      </c>
      <c r="E308" s="128" t="s">
        <v>593</v>
      </c>
      <c r="F308" s="129" t="s">
        <v>594</v>
      </c>
      <c r="G308" s="130" t="s">
        <v>585</v>
      </c>
      <c r="H308" s="131">
        <v>2</v>
      </c>
      <c r="I308" s="132"/>
      <c r="J308" s="133">
        <f>ROUND(I308*H308,2)</f>
        <v>0</v>
      </c>
      <c r="K308" s="134"/>
      <c r="L308" s="30"/>
      <c r="M308" s="135" t="s">
        <v>1</v>
      </c>
      <c r="N308" s="136" t="s">
        <v>39</v>
      </c>
      <c r="P308" s="137">
        <f>O308*H308</f>
        <v>0</v>
      </c>
      <c r="Q308" s="137">
        <v>0</v>
      </c>
      <c r="R308" s="137">
        <f>Q308*H308</f>
        <v>0</v>
      </c>
      <c r="S308" s="137">
        <v>0</v>
      </c>
      <c r="T308" s="138">
        <f>S308*H308</f>
        <v>0</v>
      </c>
      <c r="AR308" s="139" t="s">
        <v>568</v>
      </c>
      <c r="AT308" s="139" t="s">
        <v>123</v>
      </c>
      <c r="AU308" s="139" t="s">
        <v>84</v>
      </c>
      <c r="AY308" s="15" t="s">
        <v>121</v>
      </c>
      <c r="BE308" s="140">
        <f>IF(N308="základní",J308,0)</f>
        <v>0</v>
      </c>
      <c r="BF308" s="140">
        <f>IF(N308="snížená",J308,0)</f>
        <v>0</v>
      </c>
      <c r="BG308" s="140">
        <f>IF(N308="zákl. přenesená",J308,0)</f>
        <v>0</v>
      </c>
      <c r="BH308" s="140">
        <f>IF(N308="sníž. přenesená",J308,0)</f>
        <v>0</v>
      </c>
      <c r="BI308" s="140">
        <f>IF(N308="nulová",J308,0)</f>
        <v>0</v>
      </c>
      <c r="BJ308" s="15" t="s">
        <v>82</v>
      </c>
      <c r="BK308" s="140">
        <f>ROUND(I308*H308,2)</f>
        <v>0</v>
      </c>
      <c r="BL308" s="15" t="s">
        <v>568</v>
      </c>
      <c r="BM308" s="139" t="s">
        <v>595</v>
      </c>
    </row>
    <row r="309" spans="2:65" s="12" customFormat="1" ht="10.199999999999999">
      <c r="B309" s="141"/>
      <c r="D309" s="142" t="s">
        <v>132</v>
      </c>
      <c r="E309" s="143" t="s">
        <v>1</v>
      </c>
      <c r="F309" s="144" t="s">
        <v>596</v>
      </c>
      <c r="H309" s="145">
        <v>2</v>
      </c>
      <c r="I309" s="146"/>
      <c r="L309" s="141"/>
      <c r="M309" s="147"/>
      <c r="T309" s="148"/>
      <c r="AT309" s="143" t="s">
        <v>132</v>
      </c>
      <c r="AU309" s="143" t="s">
        <v>84</v>
      </c>
      <c r="AV309" s="12" t="s">
        <v>84</v>
      </c>
      <c r="AW309" s="12" t="s">
        <v>31</v>
      </c>
      <c r="AX309" s="12" t="s">
        <v>82</v>
      </c>
      <c r="AY309" s="143" t="s">
        <v>121</v>
      </c>
    </row>
    <row r="310" spans="2:65" s="1" customFormat="1" ht="16.5" customHeight="1">
      <c r="B310" s="30"/>
      <c r="C310" s="127" t="s">
        <v>597</v>
      </c>
      <c r="D310" s="127" t="s">
        <v>123</v>
      </c>
      <c r="E310" s="128" t="s">
        <v>598</v>
      </c>
      <c r="F310" s="129" t="s">
        <v>599</v>
      </c>
      <c r="G310" s="130" t="s">
        <v>181</v>
      </c>
      <c r="H310" s="131">
        <v>2</v>
      </c>
      <c r="I310" s="132"/>
      <c r="J310" s="133">
        <f>ROUND(I310*H310,2)</f>
        <v>0</v>
      </c>
      <c r="K310" s="134"/>
      <c r="L310" s="30"/>
      <c r="M310" s="135" t="s">
        <v>1</v>
      </c>
      <c r="N310" s="136" t="s">
        <v>39</v>
      </c>
      <c r="P310" s="137">
        <f>O310*H310</f>
        <v>0</v>
      </c>
      <c r="Q310" s="137">
        <v>0</v>
      </c>
      <c r="R310" s="137">
        <f>Q310*H310</f>
        <v>0</v>
      </c>
      <c r="S310" s="137">
        <v>0</v>
      </c>
      <c r="T310" s="138">
        <f>S310*H310</f>
        <v>0</v>
      </c>
      <c r="AR310" s="139" t="s">
        <v>568</v>
      </c>
      <c r="AT310" s="139" t="s">
        <v>123</v>
      </c>
      <c r="AU310" s="139" t="s">
        <v>84</v>
      </c>
      <c r="AY310" s="15" t="s">
        <v>121</v>
      </c>
      <c r="BE310" s="140">
        <f>IF(N310="základní",J310,0)</f>
        <v>0</v>
      </c>
      <c r="BF310" s="140">
        <f>IF(N310="snížená",J310,0)</f>
        <v>0</v>
      </c>
      <c r="BG310" s="140">
        <f>IF(N310="zákl. přenesená",J310,0)</f>
        <v>0</v>
      </c>
      <c r="BH310" s="140">
        <f>IF(N310="sníž. přenesená",J310,0)</f>
        <v>0</v>
      </c>
      <c r="BI310" s="140">
        <f>IF(N310="nulová",J310,0)</f>
        <v>0</v>
      </c>
      <c r="BJ310" s="15" t="s">
        <v>82</v>
      </c>
      <c r="BK310" s="140">
        <f>ROUND(I310*H310,2)</f>
        <v>0</v>
      </c>
      <c r="BL310" s="15" t="s">
        <v>568</v>
      </c>
      <c r="BM310" s="139" t="s">
        <v>600</v>
      </c>
    </row>
    <row r="311" spans="2:65" s="11" customFormat="1" ht="22.8" customHeight="1">
      <c r="B311" s="115"/>
      <c r="D311" s="116" t="s">
        <v>73</v>
      </c>
      <c r="E311" s="125" t="s">
        <v>601</v>
      </c>
      <c r="F311" s="125" t="s">
        <v>602</v>
      </c>
      <c r="I311" s="118"/>
      <c r="J311" s="126">
        <f>BK311</f>
        <v>0</v>
      </c>
      <c r="L311" s="115"/>
      <c r="M311" s="120"/>
      <c r="P311" s="121">
        <f>SUM(P312:P313)</f>
        <v>0</v>
      </c>
      <c r="R311" s="121">
        <f>SUM(R312:R313)</f>
        <v>0</v>
      </c>
      <c r="T311" s="122">
        <f>SUM(T312:T313)</f>
        <v>0</v>
      </c>
      <c r="AR311" s="116" t="s">
        <v>142</v>
      </c>
      <c r="AT311" s="123" t="s">
        <v>73</v>
      </c>
      <c r="AU311" s="123" t="s">
        <v>82</v>
      </c>
      <c r="AY311" s="116" t="s">
        <v>121</v>
      </c>
      <c r="BK311" s="124">
        <f>SUM(BK312:BK313)</f>
        <v>0</v>
      </c>
    </row>
    <row r="312" spans="2:65" s="1" customFormat="1" ht="16.5" customHeight="1">
      <c r="B312" s="30"/>
      <c r="C312" s="127" t="s">
        <v>603</v>
      </c>
      <c r="D312" s="127" t="s">
        <v>123</v>
      </c>
      <c r="E312" s="128" t="s">
        <v>604</v>
      </c>
      <c r="F312" s="129" t="s">
        <v>605</v>
      </c>
      <c r="G312" s="130" t="s">
        <v>574</v>
      </c>
      <c r="H312" s="131">
        <v>1</v>
      </c>
      <c r="I312" s="132"/>
      <c r="J312" s="133">
        <f>ROUND(I312*H312,2)</f>
        <v>0</v>
      </c>
      <c r="K312" s="134"/>
      <c r="L312" s="30"/>
      <c r="M312" s="135" t="s">
        <v>1</v>
      </c>
      <c r="N312" s="136" t="s">
        <v>39</v>
      </c>
      <c r="P312" s="137">
        <f>O312*H312</f>
        <v>0</v>
      </c>
      <c r="Q312" s="137">
        <v>0</v>
      </c>
      <c r="R312" s="137">
        <f>Q312*H312</f>
        <v>0</v>
      </c>
      <c r="S312" s="137">
        <v>0</v>
      </c>
      <c r="T312" s="138">
        <f>S312*H312</f>
        <v>0</v>
      </c>
      <c r="AR312" s="139" t="s">
        <v>568</v>
      </c>
      <c r="AT312" s="139" t="s">
        <v>123</v>
      </c>
      <c r="AU312" s="139" t="s">
        <v>84</v>
      </c>
      <c r="AY312" s="15" t="s">
        <v>121</v>
      </c>
      <c r="BE312" s="140">
        <f>IF(N312="základní",J312,0)</f>
        <v>0</v>
      </c>
      <c r="BF312" s="140">
        <f>IF(N312="snížená",J312,0)</f>
        <v>0</v>
      </c>
      <c r="BG312" s="140">
        <f>IF(N312="zákl. přenesená",J312,0)</f>
        <v>0</v>
      </c>
      <c r="BH312" s="140">
        <f>IF(N312="sníž. přenesená",J312,0)</f>
        <v>0</v>
      </c>
      <c r="BI312" s="140">
        <f>IF(N312="nulová",J312,0)</f>
        <v>0</v>
      </c>
      <c r="BJ312" s="15" t="s">
        <v>82</v>
      </c>
      <c r="BK312" s="140">
        <f>ROUND(I312*H312,2)</f>
        <v>0</v>
      </c>
      <c r="BL312" s="15" t="s">
        <v>568</v>
      </c>
      <c r="BM312" s="139" t="s">
        <v>606</v>
      </c>
    </row>
    <row r="313" spans="2:65" s="1" customFormat="1" ht="16.5" customHeight="1">
      <c r="B313" s="30"/>
      <c r="C313" s="127" t="s">
        <v>607</v>
      </c>
      <c r="D313" s="127" t="s">
        <v>123</v>
      </c>
      <c r="E313" s="128" t="s">
        <v>608</v>
      </c>
      <c r="F313" s="129" t="s">
        <v>609</v>
      </c>
      <c r="G313" s="130" t="s">
        <v>574</v>
      </c>
      <c r="H313" s="131">
        <v>1</v>
      </c>
      <c r="I313" s="132"/>
      <c r="J313" s="133">
        <f>ROUND(I313*H313,2)</f>
        <v>0</v>
      </c>
      <c r="K313" s="134"/>
      <c r="L313" s="30"/>
      <c r="M313" s="135" t="s">
        <v>1</v>
      </c>
      <c r="N313" s="136" t="s">
        <v>39</v>
      </c>
      <c r="P313" s="137">
        <f>O313*H313</f>
        <v>0</v>
      </c>
      <c r="Q313" s="137">
        <v>0</v>
      </c>
      <c r="R313" s="137">
        <f>Q313*H313</f>
        <v>0</v>
      </c>
      <c r="S313" s="137">
        <v>0</v>
      </c>
      <c r="T313" s="138">
        <f>S313*H313</f>
        <v>0</v>
      </c>
      <c r="AR313" s="139" t="s">
        <v>568</v>
      </c>
      <c r="AT313" s="139" t="s">
        <v>123</v>
      </c>
      <c r="AU313" s="139" t="s">
        <v>84</v>
      </c>
      <c r="AY313" s="15" t="s">
        <v>121</v>
      </c>
      <c r="BE313" s="140">
        <f>IF(N313="základní",J313,0)</f>
        <v>0</v>
      </c>
      <c r="BF313" s="140">
        <f>IF(N313="snížená",J313,0)</f>
        <v>0</v>
      </c>
      <c r="BG313" s="140">
        <f>IF(N313="zákl. přenesená",J313,0)</f>
        <v>0</v>
      </c>
      <c r="BH313" s="140">
        <f>IF(N313="sníž. přenesená",J313,0)</f>
        <v>0</v>
      </c>
      <c r="BI313" s="140">
        <f>IF(N313="nulová",J313,0)</f>
        <v>0</v>
      </c>
      <c r="BJ313" s="15" t="s">
        <v>82</v>
      </c>
      <c r="BK313" s="140">
        <f>ROUND(I313*H313,2)</f>
        <v>0</v>
      </c>
      <c r="BL313" s="15" t="s">
        <v>568</v>
      </c>
      <c r="BM313" s="139" t="s">
        <v>610</v>
      </c>
    </row>
    <row r="314" spans="2:65" s="11" customFormat="1" ht="22.8" customHeight="1">
      <c r="B314" s="115"/>
      <c r="D314" s="116" t="s">
        <v>73</v>
      </c>
      <c r="E314" s="125" t="s">
        <v>611</v>
      </c>
      <c r="F314" s="125" t="s">
        <v>612</v>
      </c>
      <c r="I314" s="118"/>
      <c r="J314" s="126">
        <f>BK314</f>
        <v>0</v>
      </c>
      <c r="L314" s="115"/>
      <c r="M314" s="120"/>
      <c r="P314" s="121">
        <f>SUM(P315:P316)</f>
        <v>0</v>
      </c>
      <c r="R314" s="121">
        <f>SUM(R315:R316)</f>
        <v>0</v>
      </c>
      <c r="T314" s="122">
        <f>SUM(T315:T316)</f>
        <v>0</v>
      </c>
      <c r="AR314" s="116" t="s">
        <v>142</v>
      </c>
      <c r="AT314" s="123" t="s">
        <v>73</v>
      </c>
      <c r="AU314" s="123" t="s">
        <v>82</v>
      </c>
      <c r="AY314" s="116" t="s">
        <v>121</v>
      </c>
      <c r="BK314" s="124">
        <f>SUM(BK315:BK316)</f>
        <v>0</v>
      </c>
    </row>
    <row r="315" spans="2:65" s="1" customFormat="1" ht="16.5" customHeight="1">
      <c r="B315" s="30"/>
      <c r="C315" s="127" t="s">
        <v>613</v>
      </c>
      <c r="D315" s="127" t="s">
        <v>123</v>
      </c>
      <c r="E315" s="128" t="s">
        <v>614</v>
      </c>
      <c r="F315" s="129" t="s">
        <v>615</v>
      </c>
      <c r="G315" s="130" t="s">
        <v>574</v>
      </c>
      <c r="H315" s="131">
        <v>1</v>
      </c>
      <c r="I315" s="132"/>
      <c r="J315" s="133">
        <f>ROUND(I315*H315,2)</f>
        <v>0</v>
      </c>
      <c r="K315" s="134"/>
      <c r="L315" s="30"/>
      <c r="M315" s="135" t="s">
        <v>1</v>
      </c>
      <c r="N315" s="136" t="s">
        <v>39</v>
      </c>
      <c r="P315" s="137">
        <f>O315*H315</f>
        <v>0</v>
      </c>
      <c r="Q315" s="137">
        <v>0</v>
      </c>
      <c r="R315" s="137">
        <f>Q315*H315</f>
        <v>0</v>
      </c>
      <c r="S315" s="137">
        <v>0</v>
      </c>
      <c r="T315" s="138">
        <f>S315*H315</f>
        <v>0</v>
      </c>
      <c r="AR315" s="139" t="s">
        <v>568</v>
      </c>
      <c r="AT315" s="139" t="s">
        <v>123</v>
      </c>
      <c r="AU315" s="139" t="s">
        <v>84</v>
      </c>
      <c r="AY315" s="15" t="s">
        <v>121</v>
      </c>
      <c r="BE315" s="140">
        <f>IF(N315="základní",J315,0)</f>
        <v>0</v>
      </c>
      <c r="BF315" s="140">
        <f>IF(N315="snížená",J315,0)</f>
        <v>0</v>
      </c>
      <c r="BG315" s="140">
        <f>IF(N315="zákl. přenesená",J315,0)</f>
        <v>0</v>
      </c>
      <c r="BH315" s="140">
        <f>IF(N315="sníž. přenesená",J315,0)</f>
        <v>0</v>
      </c>
      <c r="BI315" s="140">
        <f>IF(N315="nulová",J315,0)</f>
        <v>0</v>
      </c>
      <c r="BJ315" s="15" t="s">
        <v>82</v>
      </c>
      <c r="BK315" s="140">
        <f>ROUND(I315*H315,2)</f>
        <v>0</v>
      </c>
      <c r="BL315" s="15" t="s">
        <v>568</v>
      </c>
      <c r="BM315" s="139" t="s">
        <v>616</v>
      </c>
    </row>
    <row r="316" spans="2:65" s="12" customFormat="1" ht="10.199999999999999">
      <c r="B316" s="141"/>
      <c r="D316" s="142" t="s">
        <v>132</v>
      </c>
      <c r="E316" s="143" t="s">
        <v>1</v>
      </c>
      <c r="F316" s="144" t="s">
        <v>617</v>
      </c>
      <c r="H316" s="145">
        <v>1</v>
      </c>
      <c r="I316" s="146"/>
      <c r="L316" s="141"/>
      <c r="M316" s="167"/>
      <c r="N316" s="168"/>
      <c r="O316" s="168"/>
      <c r="P316" s="168"/>
      <c r="Q316" s="168"/>
      <c r="R316" s="168"/>
      <c r="S316" s="168"/>
      <c r="T316" s="169"/>
      <c r="AT316" s="143" t="s">
        <v>132</v>
      </c>
      <c r="AU316" s="143" t="s">
        <v>84</v>
      </c>
      <c r="AV316" s="12" t="s">
        <v>84</v>
      </c>
      <c r="AW316" s="12" t="s">
        <v>31</v>
      </c>
      <c r="AX316" s="12" t="s">
        <v>82</v>
      </c>
      <c r="AY316" s="143" t="s">
        <v>121</v>
      </c>
    </row>
    <row r="317" spans="2:65" s="1" customFormat="1" ht="6.9" customHeight="1">
      <c r="B317" s="42"/>
      <c r="C317" s="43"/>
      <c r="D317" s="43"/>
      <c r="E317" s="43"/>
      <c r="F317" s="43"/>
      <c r="G317" s="43"/>
      <c r="H317" s="43"/>
      <c r="I317" s="43"/>
      <c r="J317" s="43"/>
      <c r="K317" s="43"/>
      <c r="L317" s="30"/>
    </row>
  </sheetData>
  <sheetProtection algorithmName="SHA-512" hashValue="YCOYqCV28KTz1gI5ApRIjqo1/zPYjg9z9CGVqEu31T02UQs/JwuI/vT9BzAzVxpIfhzptbrpdtlb/zpWWIb3iw==" saltValue="ajPuWaA72qYQWL9uVFgrdtH+K+y8uBkVmCx2rI8eWHA2YY1SH0FFFlCNxaD7ogh0OOAht5PIE9AgqrcarrBXag==" spinCount="100000" sheet="1" objects="1" scenarios="1" formatColumns="0" formatRows="0" autoFilter="0"/>
  <autoFilter ref="C128:K316" xr:uid="{00000000-0009-0000-0000-000001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KOMUNIKACE - Komunikace a...</vt:lpstr>
      <vt:lpstr>'KOMUNIKACE - Komunikace a...'!Názvy_tisku</vt:lpstr>
      <vt:lpstr>'Rekapitulace stavby'!Názvy_tisku</vt:lpstr>
      <vt:lpstr>'KOMUNIKACE - Komunikace a...'!Oblast_tisku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PETR-PC\Petr</dc:creator>
  <cp:lastModifiedBy>Lukáš Lamač</cp:lastModifiedBy>
  <dcterms:created xsi:type="dcterms:W3CDTF">2024-08-01T11:17:33Z</dcterms:created>
  <dcterms:modified xsi:type="dcterms:W3CDTF">2025-01-23T08:42:41Z</dcterms:modified>
</cp:coreProperties>
</file>